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ables/table3.xml" ContentType="application/vnd.openxmlformats-officedocument.spreadsheetml.table+xml"/>
  <Override PartName="/xl/tables/table4.xml" ContentType="application/vnd.openxmlformats-officedocument.spreadsheetml.table+xml"/>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6" yWindow="4056" windowWidth="21588" windowHeight="7740" activeTab="1"/>
  </bookViews>
  <sheets>
    <sheet name="Edges" sheetId="1" r:id="rId1"/>
    <sheet name="Vertices" sheetId="3" r:id="rId2"/>
    <sheet name="Do Not Delete" sheetId="4" state="hidden" r:id="rId3"/>
    <sheet name="Groups" sheetId="5" r:id="rId4"/>
    <sheet name="Group Vertices" sheetId="6" r:id="rId5"/>
    <sheet name="Overall Metrics" sheetId="7" r:id="rId6"/>
    <sheet name="Misc" sheetId="2" state="hidden" r:id="rId7"/>
  </sheets>
  <definedNames>
    <definedName name="BinDivisor">'Overall Metrics'!$Y$2</definedName>
    <definedName name="DynamicFilterColumnName">'Overall Metrics'!#REF!</definedName>
    <definedName name="DynamicFilterForceCalculationRange">HistogramBins[[Dynamic Filter Bin]:[Dynamic Filter Frequency]]</definedName>
    <definedName name="DynamicFilterSourceColumnRange">'Overall Metrics'!$Y$4</definedName>
    <definedName name="DynamicFilterTableName">'Overall Metrics'!#REF!</definedName>
    <definedName name="NoMetricMessage">'Overall Metrics'!$Y$3</definedName>
    <definedName name="NotAvailable">'Overall Metrics'!$Y$2</definedName>
    <definedName name="ValidBooleansDefaultFalse">Misc!$E$2:$E$5</definedName>
    <definedName name="ValidEdgeStyles">Misc!$B$2:$B$11</definedName>
    <definedName name="ValidEdgeVisibilities">Misc!$A$2:$A$7</definedName>
    <definedName name="ValidVertexLabelPositions">Misc!$F$2:$F$19</definedName>
    <definedName name="ValidVertexShapes">Misc!$D$2:$D$23</definedName>
    <definedName name="ValidVertexVisibilities">Misc!$C$2:$C$9</definedName>
  </definedNames>
  <calcPr calcId="125725"/>
</workbook>
</file>

<file path=xl/calcChain.xml><?xml version="1.0" encoding="utf-8"?>
<calcChain xmlns="http://schemas.openxmlformats.org/spreadsheetml/2006/main">
  <c r="AA3" i="3"/>
  <c r="AA4"/>
  <c r="AA5"/>
  <c r="AA6"/>
  <c r="AA7"/>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57"/>
  <c r="AA58"/>
  <c r="AA59"/>
  <c r="AA60"/>
  <c r="AA61"/>
  <c r="AA62"/>
  <c r="AA63"/>
  <c r="AA64"/>
  <c r="AA65"/>
  <c r="AA66"/>
  <c r="AA67"/>
  <c r="AA68"/>
  <c r="AA69"/>
  <c r="AA70"/>
  <c r="AA71"/>
  <c r="AA72"/>
  <c r="AA73"/>
  <c r="AA74"/>
  <c r="AA75"/>
  <c r="AA76"/>
  <c r="AA77"/>
  <c r="AA78"/>
  <c r="AA79"/>
  <c r="AA80"/>
  <c r="AA81"/>
  <c r="AA82"/>
  <c r="AA83"/>
  <c r="AA84"/>
  <c r="AA85"/>
  <c r="AA86"/>
  <c r="AA87"/>
  <c r="AA88"/>
  <c r="AA89"/>
  <c r="AA90"/>
  <c r="AA91"/>
  <c r="AA92"/>
  <c r="AA93"/>
  <c r="AA94"/>
  <c r="AA95"/>
  <c r="AA96"/>
  <c r="AA97"/>
  <c r="AA98"/>
  <c r="AA99"/>
  <c r="AA100"/>
  <c r="AA101"/>
  <c r="AA102"/>
  <c r="AA103"/>
  <c r="AA104"/>
  <c r="AA105"/>
  <c r="AA106"/>
  <c r="AA107"/>
  <c r="AA108"/>
  <c r="AA109"/>
  <c r="AA110"/>
  <c r="AA111"/>
  <c r="AA112"/>
  <c r="AA113"/>
  <c r="AA114"/>
  <c r="AA115"/>
  <c r="AA116"/>
  <c r="AA117"/>
  <c r="AA118"/>
  <c r="AA119"/>
  <c r="AA120"/>
  <c r="AA121"/>
  <c r="AA122"/>
  <c r="AA123"/>
  <c r="AA124"/>
  <c r="AA125"/>
  <c r="AA126"/>
  <c r="AA127"/>
  <c r="AA128"/>
  <c r="AA129"/>
  <c r="AA130"/>
  <c r="AA131"/>
  <c r="AA132"/>
  <c r="AA133"/>
  <c r="AA134"/>
  <c r="AA135"/>
  <c r="AA136"/>
  <c r="AA137"/>
  <c r="AA138"/>
  <c r="AA139"/>
  <c r="AA140"/>
  <c r="AA141"/>
  <c r="AA142"/>
  <c r="AA143"/>
  <c r="AA144"/>
  <c r="AA145"/>
  <c r="AA146"/>
  <c r="AA147"/>
  <c r="AA148"/>
  <c r="AA149"/>
  <c r="AA150"/>
  <c r="AA151"/>
  <c r="AA152"/>
  <c r="AA153"/>
  <c r="AA154"/>
  <c r="AA155"/>
  <c r="AA156"/>
  <c r="AA157"/>
  <c r="AA158"/>
  <c r="AA159"/>
  <c r="AA160"/>
  <c r="AA161"/>
  <c r="AA162"/>
  <c r="AA163"/>
  <c r="AA164"/>
  <c r="AA165"/>
  <c r="AA166"/>
  <c r="AA167"/>
  <c r="AA168"/>
  <c r="AA169"/>
  <c r="AA170"/>
  <c r="AA171"/>
  <c r="AA172"/>
  <c r="AA173"/>
  <c r="AA174"/>
  <c r="AA175"/>
  <c r="AA176"/>
  <c r="AA177"/>
  <c r="AA178"/>
  <c r="AA179"/>
  <c r="AA180"/>
  <c r="AA181"/>
  <c r="AA182"/>
  <c r="AA183"/>
  <c r="AA184"/>
  <c r="AA185"/>
  <c r="AA186"/>
  <c r="AA187"/>
  <c r="AA188"/>
  <c r="AA189"/>
  <c r="AA190"/>
  <c r="AA191"/>
  <c r="AA192"/>
  <c r="AA193"/>
  <c r="AA194"/>
  <c r="AA195"/>
  <c r="AA196"/>
  <c r="AA197"/>
  <c r="AA198"/>
  <c r="AA199"/>
  <c r="AA200"/>
  <c r="AA201"/>
  <c r="AA202"/>
  <c r="AA203"/>
  <c r="AA204"/>
  <c r="AA205"/>
  <c r="AA206"/>
  <c r="AA207"/>
  <c r="AA208"/>
  <c r="AA209"/>
  <c r="AA210"/>
  <c r="AA211"/>
  <c r="AA212"/>
  <c r="AA213"/>
  <c r="AA214"/>
  <c r="AA215"/>
  <c r="AA216"/>
  <c r="AA217"/>
  <c r="AA218"/>
  <c r="AA219"/>
  <c r="AA220"/>
  <c r="AA221"/>
  <c r="AA222"/>
  <c r="AA223"/>
  <c r="AA224"/>
  <c r="AA225"/>
  <c r="AA226"/>
  <c r="AA227"/>
  <c r="AA228"/>
  <c r="AA229"/>
  <c r="AA230"/>
  <c r="AA231"/>
  <c r="AA232"/>
  <c r="AA233"/>
  <c r="AA234"/>
  <c r="AA235"/>
  <c r="AA236"/>
  <c r="AA237"/>
  <c r="AA238"/>
  <c r="AA239"/>
  <c r="AA240"/>
  <c r="AA241"/>
  <c r="AA242"/>
  <c r="AA243"/>
  <c r="AA244"/>
  <c r="AA245"/>
  <c r="AA246"/>
  <c r="AA247"/>
  <c r="AA248"/>
  <c r="AA249"/>
  <c r="AA250"/>
  <c r="AA251"/>
  <c r="AA252"/>
  <c r="AA253"/>
  <c r="AA254"/>
  <c r="AA255"/>
  <c r="AA256"/>
  <c r="AA257"/>
  <c r="AA258"/>
  <c r="AA259"/>
  <c r="AA260"/>
  <c r="AA261"/>
  <c r="AA262"/>
  <c r="AA263"/>
  <c r="AA264"/>
  <c r="AA265"/>
  <c r="AA266"/>
  <c r="AA267"/>
  <c r="AA268"/>
  <c r="AA269"/>
  <c r="AA270"/>
  <c r="AA271"/>
  <c r="AA272"/>
  <c r="AA273"/>
  <c r="AA274"/>
  <c r="AA275"/>
  <c r="AA276"/>
  <c r="AA277"/>
  <c r="AA278"/>
  <c r="AA279"/>
  <c r="AA280"/>
  <c r="AA281"/>
  <c r="AA282"/>
  <c r="AA283"/>
  <c r="AA284"/>
  <c r="AA285"/>
  <c r="AA286"/>
  <c r="AA287"/>
  <c r="AA288"/>
  <c r="AA289"/>
  <c r="AA290"/>
  <c r="AA291"/>
  <c r="AA292"/>
  <c r="AA293"/>
  <c r="AA294"/>
  <c r="AA295"/>
  <c r="AA296"/>
  <c r="AA297"/>
  <c r="AA298"/>
  <c r="AA299"/>
  <c r="AA300"/>
  <c r="AA301"/>
  <c r="AA302"/>
  <c r="AA303"/>
  <c r="AA304"/>
  <c r="AA305"/>
  <c r="AA306"/>
  <c r="AA307"/>
  <c r="AA308"/>
  <c r="AA309"/>
  <c r="AA310"/>
  <c r="AA311"/>
  <c r="AA312"/>
  <c r="AA313"/>
  <c r="AA314"/>
  <c r="AA315"/>
  <c r="AA316"/>
  <c r="AA317"/>
  <c r="AA318"/>
  <c r="AA319"/>
  <c r="AA320"/>
  <c r="AA321"/>
  <c r="AA322"/>
  <c r="AA323"/>
  <c r="AA324"/>
  <c r="AA325"/>
  <c r="AA326"/>
  <c r="AA327"/>
  <c r="AA328"/>
  <c r="AA329"/>
  <c r="AA330"/>
  <c r="AA331"/>
  <c r="AA332"/>
  <c r="AA333"/>
  <c r="AA334"/>
  <c r="AA335"/>
  <c r="AA336"/>
  <c r="AA337"/>
  <c r="AA338"/>
  <c r="AA339"/>
  <c r="AA340"/>
  <c r="AA341"/>
  <c r="AA342"/>
  <c r="AA343"/>
  <c r="AA344"/>
  <c r="AA345"/>
  <c r="AA346"/>
  <c r="AA347"/>
  <c r="AA348"/>
  <c r="AA349"/>
  <c r="AA350"/>
  <c r="AA351"/>
  <c r="AA352"/>
  <c r="AA353"/>
  <c r="AA354"/>
  <c r="AA355"/>
  <c r="AA356"/>
  <c r="AA357"/>
  <c r="AA358"/>
  <c r="AA359"/>
  <c r="AA360"/>
  <c r="AA361"/>
  <c r="AA362"/>
  <c r="AA363"/>
  <c r="AA364"/>
  <c r="AA365"/>
  <c r="AA366"/>
  <c r="AA367"/>
  <c r="AA368"/>
  <c r="AA369"/>
  <c r="AA370"/>
  <c r="AA371"/>
  <c r="AA372"/>
  <c r="AA373"/>
  <c r="AA374"/>
  <c r="AA375"/>
  <c r="AA376"/>
  <c r="AA377"/>
  <c r="AA378"/>
  <c r="AA379"/>
  <c r="AA380"/>
  <c r="AA381"/>
  <c r="AA382"/>
  <c r="AA383"/>
  <c r="AA384"/>
  <c r="AA385"/>
  <c r="AA386"/>
  <c r="AA387"/>
  <c r="AA388"/>
  <c r="AA389"/>
  <c r="AA390"/>
  <c r="AA391"/>
  <c r="AA392"/>
  <c r="AA393"/>
  <c r="AA394"/>
  <c r="AA395"/>
  <c r="AA396"/>
  <c r="AA397"/>
  <c r="AA398"/>
  <c r="AA399"/>
  <c r="AA400"/>
  <c r="AA401"/>
  <c r="AA402"/>
  <c r="AA403"/>
  <c r="AA404"/>
  <c r="AA405"/>
  <c r="AA406"/>
  <c r="AA407"/>
  <c r="AA408"/>
  <c r="AA409"/>
  <c r="AA410"/>
  <c r="AA411"/>
  <c r="AA412"/>
  <c r="AA413"/>
  <c r="AA414"/>
  <c r="AA415"/>
  <c r="AA416"/>
  <c r="AA417"/>
  <c r="AA418"/>
  <c r="AA419"/>
  <c r="AA420"/>
  <c r="AA421"/>
  <c r="AA422"/>
  <c r="AA423"/>
  <c r="AA424"/>
  <c r="AA425"/>
  <c r="AA426"/>
  <c r="AA427"/>
  <c r="AA428"/>
  <c r="AA429"/>
  <c r="AA430"/>
  <c r="AA431"/>
  <c r="AA432"/>
  <c r="AA433"/>
  <c r="AA434"/>
  <c r="AA435"/>
  <c r="AA436"/>
  <c r="AA437"/>
  <c r="AA438"/>
  <c r="AA439"/>
  <c r="AA440"/>
  <c r="AA441"/>
  <c r="AA442"/>
  <c r="AA443"/>
  <c r="AA444"/>
  <c r="AA445"/>
  <c r="AA446"/>
  <c r="AA447"/>
  <c r="AA448"/>
  <c r="AA449"/>
  <c r="AA450"/>
  <c r="AA451"/>
  <c r="AA452"/>
  <c r="AA453"/>
  <c r="AA454"/>
  <c r="AA455"/>
  <c r="AA456"/>
  <c r="AA457"/>
  <c r="AA458"/>
  <c r="AA459"/>
  <c r="AA460"/>
  <c r="AA461"/>
  <c r="AA462"/>
  <c r="AA463"/>
  <c r="AA464"/>
  <c r="AA465"/>
  <c r="AA466"/>
  <c r="AA467"/>
  <c r="AA468"/>
  <c r="AA469"/>
  <c r="AA470"/>
  <c r="AA471"/>
  <c r="AA472"/>
  <c r="AA473"/>
  <c r="AA474"/>
  <c r="AA475"/>
  <c r="AA476"/>
  <c r="AA477"/>
  <c r="AA478"/>
  <c r="AA479"/>
  <c r="AA480"/>
  <c r="AA481"/>
  <c r="AA482"/>
  <c r="AA483"/>
  <c r="AA484"/>
  <c r="AA485"/>
  <c r="AA486"/>
  <c r="AA487"/>
  <c r="AA488"/>
  <c r="AA489"/>
  <c r="AA490"/>
  <c r="AA491"/>
  <c r="AA492"/>
  <c r="AA493"/>
  <c r="AA494"/>
  <c r="AA495"/>
  <c r="AA496"/>
  <c r="AA497"/>
  <c r="AA498"/>
  <c r="AA499"/>
  <c r="AA500"/>
  <c r="AA501"/>
  <c r="AA502"/>
  <c r="AA503"/>
  <c r="AA504"/>
  <c r="AA505"/>
  <c r="AA506"/>
  <c r="AA507"/>
  <c r="AA508"/>
  <c r="AA509"/>
  <c r="AA510"/>
  <c r="AA511"/>
  <c r="AA512"/>
  <c r="AA513"/>
  <c r="AA514"/>
  <c r="AA515"/>
  <c r="AA516"/>
  <c r="AA517"/>
  <c r="AA518"/>
  <c r="AA519"/>
  <c r="AA520"/>
  <c r="AA521"/>
  <c r="AA522"/>
  <c r="AA523"/>
  <c r="AA524"/>
  <c r="AA525"/>
  <c r="AA526"/>
  <c r="AA527"/>
  <c r="AA528"/>
  <c r="AA529"/>
  <c r="AA530"/>
  <c r="AA531"/>
  <c r="AA532"/>
  <c r="AA533"/>
  <c r="AA534"/>
  <c r="AA535"/>
  <c r="AA536"/>
  <c r="AA537"/>
  <c r="AA538"/>
  <c r="AA539"/>
  <c r="AA540"/>
  <c r="AA541"/>
  <c r="AA542"/>
  <c r="AA543"/>
  <c r="AA544"/>
  <c r="AA545"/>
  <c r="AA546"/>
  <c r="AA547"/>
  <c r="AA548"/>
  <c r="AA549"/>
  <c r="AA550"/>
  <c r="AA551"/>
  <c r="AA552"/>
  <c r="AA553"/>
  <c r="AA554"/>
  <c r="AA555"/>
  <c r="AA556"/>
  <c r="AA557"/>
  <c r="AA558"/>
  <c r="AA559"/>
  <c r="AA560"/>
  <c r="AA561"/>
  <c r="AA562"/>
  <c r="AA563"/>
  <c r="AA564"/>
  <c r="AA565"/>
  <c r="AA566"/>
  <c r="AA567"/>
  <c r="AA568"/>
  <c r="AA569"/>
  <c r="AA570"/>
  <c r="AA571"/>
  <c r="AA572"/>
  <c r="AA573"/>
  <c r="AA574"/>
  <c r="AA575"/>
  <c r="AA576"/>
  <c r="AA577"/>
  <c r="AA578"/>
  <c r="AA579"/>
  <c r="AA580"/>
  <c r="AA581"/>
  <c r="AA582"/>
  <c r="AA583"/>
  <c r="AA584"/>
  <c r="AA585"/>
  <c r="AA586"/>
  <c r="AA587"/>
  <c r="AA588"/>
  <c r="AA589"/>
  <c r="AA590"/>
  <c r="AA591"/>
  <c r="AA592"/>
  <c r="AA593"/>
  <c r="AA594"/>
  <c r="AA595"/>
  <c r="AA596"/>
  <c r="AA597"/>
  <c r="AA598"/>
  <c r="AA599"/>
  <c r="AA600"/>
  <c r="AA601"/>
  <c r="AA602"/>
  <c r="AA603"/>
  <c r="AA604"/>
  <c r="AA605"/>
  <c r="AA606"/>
  <c r="AA607"/>
  <c r="AA608"/>
  <c r="AA609"/>
  <c r="AA610"/>
  <c r="AA611"/>
  <c r="AA612"/>
  <c r="AA613"/>
  <c r="AA614"/>
  <c r="AA615"/>
  <c r="AA616"/>
  <c r="AA617"/>
  <c r="AA618"/>
  <c r="AA619"/>
  <c r="AA620"/>
  <c r="AA621"/>
  <c r="AA622"/>
  <c r="AA623"/>
  <c r="AA624"/>
  <c r="AA625"/>
  <c r="AA626"/>
  <c r="AA627"/>
  <c r="AA628"/>
  <c r="AA629"/>
  <c r="AA630"/>
  <c r="AA631"/>
  <c r="AA632"/>
  <c r="AA633"/>
  <c r="AA634"/>
  <c r="AA635"/>
  <c r="AA636"/>
  <c r="AA637"/>
  <c r="AA638"/>
  <c r="AA639"/>
  <c r="AA640"/>
  <c r="AA641"/>
  <c r="AA642"/>
  <c r="AA643"/>
  <c r="AA644"/>
  <c r="AA645"/>
  <c r="AA646"/>
  <c r="AA647"/>
  <c r="AA648"/>
  <c r="AA649"/>
  <c r="AA650"/>
  <c r="AA651"/>
  <c r="AA652"/>
  <c r="AA653"/>
  <c r="AA654"/>
  <c r="AA655"/>
  <c r="AA656"/>
  <c r="AA657"/>
  <c r="AA658"/>
  <c r="AA659"/>
  <c r="AA660"/>
  <c r="AA661"/>
  <c r="AA662"/>
  <c r="AA663"/>
  <c r="AA664"/>
  <c r="AA665"/>
  <c r="AA666"/>
  <c r="AA667"/>
  <c r="AA668"/>
  <c r="AA669"/>
  <c r="AA670"/>
  <c r="AA671"/>
  <c r="AA672"/>
  <c r="AA673"/>
  <c r="AA674"/>
  <c r="AA675"/>
  <c r="AA676"/>
  <c r="AA677"/>
  <c r="AA678"/>
  <c r="AA679"/>
  <c r="AA680"/>
  <c r="AA681"/>
  <c r="AA682"/>
  <c r="AA683"/>
  <c r="AA684"/>
  <c r="AA685"/>
  <c r="AA686"/>
  <c r="AA687"/>
  <c r="AA688"/>
  <c r="AA689"/>
  <c r="AA690"/>
  <c r="AA691"/>
  <c r="AA692"/>
  <c r="AA693"/>
  <c r="AA694"/>
  <c r="AA695"/>
  <c r="AA696"/>
  <c r="AA697"/>
  <c r="AA698"/>
  <c r="AA699"/>
  <c r="AA700"/>
  <c r="AA701"/>
  <c r="AA702"/>
  <c r="AA703"/>
  <c r="AA704"/>
  <c r="AA705"/>
  <c r="AA706"/>
  <c r="AA707"/>
  <c r="AA708"/>
  <c r="AA709"/>
  <c r="AA710"/>
  <c r="AA711"/>
  <c r="AA712"/>
  <c r="AA713"/>
  <c r="AA714"/>
  <c r="AA715"/>
  <c r="AA716"/>
  <c r="AA717"/>
  <c r="AA718"/>
  <c r="AA719"/>
  <c r="AA720"/>
  <c r="AA721"/>
  <c r="AA722"/>
  <c r="AA723"/>
  <c r="AA724"/>
  <c r="AA725"/>
  <c r="AA726"/>
  <c r="AA727"/>
  <c r="AA728"/>
  <c r="AA729"/>
  <c r="AA730"/>
  <c r="AA731"/>
  <c r="AA732"/>
  <c r="AA733"/>
  <c r="AA734"/>
  <c r="AA735"/>
  <c r="AA736"/>
  <c r="AA737"/>
  <c r="AA738"/>
  <c r="AA739"/>
  <c r="AA740"/>
  <c r="AA741"/>
  <c r="AA742"/>
  <c r="AA743"/>
  <c r="AA744"/>
  <c r="AA745"/>
  <c r="AA746"/>
  <c r="AA747"/>
  <c r="AA748"/>
  <c r="AA749"/>
  <c r="AA750"/>
  <c r="AA751"/>
  <c r="AA752"/>
  <c r="AA753"/>
  <c r="AA754"/>
  <c r="AA755"/>
  <c r="AA756"/>
  <c r="AA757"/>
  <c r="AA758"/>
  <c r="AA759"/>
  <c r="AA760"/>
  <c r="AA761"/>
  <c r="AA762"/>
  <c r="AA763"/>
  <c r="AA764"/>
  <c r="AA765"/>
  <c r="AA766"/>
  <c r="AA767"/>
  <c r="AA768"/>
  <c r="AA769"/>
  <c r="AA770"/>
  <c r="AA771"/>
  <c r="AA772"/>
  <c r="AA773"/>
  <c r="AA774"/>
  <c r="AA775"/>
  <c r="AA776"/>
  <c r="AA777"/>
  <c r="AA778"/>
  <c r="AA779"/>
  <c r="AA780"/>
  <c r="AA781"/>
  <c r="AA782"/>
  <c r="J3" i="1"/>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97"/>
  <c r="J398"/>
  <c r="J399"/>
  <c r="J400"/>
  <c r="J401"/>
  <c r="J402"/>
  <c r="J403"/>
  <c r="J404"/>
  <c r="J405"/>
  <c r="J406"/>
  <c r="J407"/>
  <c r="J408"/>
  <c r="J409"/>
  <c r="J410"/>
  <c r="J411"/>
  <c r="J412"/>
  <c r="J413"/>
  <c r="J414"/>
  <c r="J415"/>
  <c r="J416"/>
  <c r="J417"/>
  <c r="J418"/>
  <c r="J419"/>
  <c r="J420"/>
  <c r="J421"/>
  <c r="J422"/>
  <c r="J423"/>
  <c r="J424"/>
  <c r="J425"/>
  <c r="J426"/>
  <c r="J427"/>
  <c r="J428"/>
  <c r="J429"/>
  <c r="J430"/>
  <c r="J431"/>
  <c r="J432"/>
  <c r="J433"/>
  <c r="J434"/>
  <c r="J435"/>
  <c r="J436"/>
  <c r="J437"/>
  <c r="J438"/>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5"/>
  <c r="J476"/>
  <c r="J477"/>
  <c r="J478"/>
  <c r="J479"/>
  <c r="J480"/>
  <c r="J481"/>
  <c r="J482"/>
  <c r="J483"/>
  <c r="J484"/>
  <c r="J485"/>
  <c r="J486"/>
  <c r="J487"/>
  <c r="J488"/>
  <c r="J489"/>
  <c r="J490"/>
  <c r="J491"/>
  <c r="J492"/>
  <c r="J493"/>
  <c r="J494"/>
  <c r="J495"/>
  <c r="J496"/>
  <c r="J497"/>
  <c r="J498"/>
  <c r="J499"/>
  <c r="J500"/>
  <c r="J501"/>
  <c r="J502"/>
  <c r="J503"/>
  <c r="J504"/>
  <c r="J505"/>
  <c r="J506"/>
  <c r="J507"/>
  <c r="J508"/>
  <c r="J509"/>
  <c r="J510"/>
  <c r="J511"/>
  <c r="J512"/>
  <c r="J513"/>
  <c r="J514"/>
  <c r="J515"/>
  <c r="J516"/>
  <c r="J517"/>
  <c r="J518"/>
  <c r="J519"/>
  <c r="J520"/>
  <c r="J521"/>
  <c r="J522"/>
  <c r="J523"/>
  <c r="J524"/>
  <c r="J525"/>
  <c r="J526"/>
  <c r="J527"/>
  <c r="J528"/>
  <c r="J529"/>
  <c r="J530"/>
  <c r="J531"/>
  <c r="J532"/>
  <c r="J533"/>
  <c r="J534"/>
  <c r="J535"/>
  <c r="J536"/>
  <c r="J537"/>
  <c r="J538"/>
  <c r="J539"/>
  <c r="J540"/>
  <c r="J541"/>
  <c r="J542"/>
  <c r="J543"/>
  <c r="J544"/>
  <c r="J545"/>
  <c r="J546"/>
  <c r="J547"/>
  <c r="J548"/>
  <c r="J549"/>
  <c r="J550"/>
  <c r="J551"/>
  <c r="J552"/>
  <c r="J553"/>
  <c r="J554"/>
  <c r="J555"/>
  <c r="J556"/>
  <c r="J557"/>
  <c r="J558"/>
  <c r="J559"/>
  <c r="J560"/>
  <c r="J561"/>
  <c r="J562"/>
  <c r="J563"/>
  <c r="J564"/>
  <c r="J565"/>
  <c r="J566"/>
  <c r="J567"/>
  <c r="J568"/>
  <c r="J569"/>
  <c r="J570"/>
  <c r="J571"/>
  <c r="J572"/>
  <c r="J573"/>
  <c r="J574"/>
  <c r="J575"/>
  <c r="J576"/>
  <c r="J577"/>
  <c r="J578"/>
  <c r="J579"/>
  <c r="J580"/>
  <c r="J581"/>
  <c r="J582"/>
  <c r="J583"/>
  <c r="J584"/>
  <c r="J585"/>
  <c r="J586"/>
  <c r="J587"/>
  <c r="J588"/>
  <c r="J589"/>
  <c r="J590"/>
  <c r="J591"/>
  <c r="J592"/>
  <c r="J593"/>
  <c r="J594"/>
  <c r="J595"/>
  <c r="J596"/>
  <c r="J597"/>
  <c r="J598"/>
  <c r="J599"/>
  <c r="J600"/>
  <c r="J601"/>
  <c r="J602"/>
  <c r="J603"/>
  <c r="J604"/>
  <c r="J605"/>
  <c r="J606"/>
  <c r="J607"/>
  <c r="J608"/>
  <c r="J609"/>
  <c r="J610"/>
  <c r="J611"/>
  <c r="J612"/>
  <c r="J613"/>
  <c r="J614"/>
  <c r="J615"/>
  <c r="J616"/>
  <c r="J617"/>
  <c r="J618"/>
  <c r="J619"/>
  <c r="J620"/>
  <c r="J621"/>
  <c r="J622"/>
  <c r="J623"/>
  <c r="J624"/>
  <c r="J625"/>
  <c r="J626"/>
  <c r="J627"/>
  <c r="J628"/>
  <c r="J629"/>
  <c r="J630"/>
  <c r="J631"/>
  <c r="J632"/>
  <c r="J633"/>
  <c r="J634"/>
  <c r="J635"/>
  <c r="J636"/>
  <c r="J637"/>
  <c r="J638"/>
  <c r="J639"/>
  <c r="J640"/>
  <c r="J641"/>
  <c r="J642"/>
  <c r="J643"/>
  <c r="J644"/>
  <c r="J645"/>
  <c r="J646"/>
  <c r="J647"/>
  <c r="J648"/>
  <c r="J649"/>
  <c r="J650"/>
  <c r="J651"/>
  <c r="J652"/>
  <c r="J653"/>
  <c r="J654"/>
  <c r="J655"/>
  <c r="J656"/>
  <c r="J657"/>
  <c r="J658"/>
  <c r="J659"/>
  <c r="J660"/>
  <c r="J661"/>
  <c r="J662"/>
  <c r="J663"/>
  <c r="J664"/>
  <c r="J665"/>
  <c r="J666"/>
  <c r="J667"/>
  <c r="J668"/>
  <c r="J669"/>
  <c r="J670"/>
  <c r="J671"/>
  <c r="J672"/>
  <c r="J673"/>
  <c r="J674"/>
  <c r="J675"/>
  <c r="J676"/>
  <c r="J677"/>
  <c r="J678"/>
  <c r="J679"/>
  <c r="J680"/>
  <c r="J681"/>
  <c r="J682"/>
  <c r="J683"/>
  <c r="J684"/>
  <c r="J685"/>
  <c r="J686"/>
  <c r="J687"/>
  <c r="J688"/>
  <c r="J689"/>
  <c r="J690"/>
  <c r="J691"/>
  <c r="J692"/>
  <c r="J693"/>
  <c r="J694"/>
  <c r="J695"/>
  <c r="J696"/>
  <c r="J697"/>
  <c r="J698"/>
  <c r="J699"/>
  <c r="J700"/>
  <c r="J701"/>
  <c r="J702"/>
  <c r="J703"/>
  <c r="J704"/>
  <c r="J705"/>
  <c r="J706"/>
  <c r="J707"/>
  <c r="J708"/>
  <c r="J709"/>
  <c r="J710"/>
  <c r="J711"/>
  <c r="J712"/>
  <c r="J713"/>
  <c r="J714"/>
  <c r="J715"/>
  <c r="J716"/>
  <c r="J717"/>
  <c r="J718"/>
  <c r="J719"/>
  <c r="J720"/>
  <c r="J721"/>
  <c r="J722"/>
  <c r="J723"/>
  <c r="J724"/>
  <c r="J725"/>
  <c r="J726"/>
  <c r="J727"/>
  <c r="J728"/>
  <c r="J729"/>
  <c r="J730"/>
  <c r="J731"/>
  <c r="J732"/>
  <c r="J733"/>
  <c r="J734"/>
  <c r="J735"/>
  <c r="J736"/>
  <c r="J737"/>
  <c r="J738"/>
  <c r="J739"/>
  <c r="J740"/>
  <c r="J741"/>
  <c r="J742"/>
  <c r="J743"/>
  <c r="J744"/>
  <c r="J745"/>
  <c r="J746"/>
  <c r="J747"/>
  <c r="J748"/>
  <c r="J749"/>
  <c r="J750"/>
  <c r="J751"/>
  <c r="J752"/>
  <c r="J753"/>
  <c r="J754"/>
  <c r="J755"/>
  <c r="J756"/>
  <c r="J757"/>
  <c r="J758"/>
  <c r="J759"/>
  <c r="J760"/>
  <c r="J761"/>
  <c r="J762"/>
  <c r="J763"/>
  <c r="J764"/>
  <c r="J765"/>
  <c r="J766"/>
  <c r="J767"/>
  <c r="J768"/>
  <c r="J769"/>
  <c r="J770"/>
  <c r="J771"/>
  <c r="J772"/>
  <c r="J773"/>
  <c r="J774"/>
  <c r="J775"/>
  <c r="J776"/>
  <c r="J777"/>
  <c r="J778"/>
  <c r="J779"/>
  <c r="J780"/>
  <c r="J781"/>
  <c r="J782"/>
  <c r="J783"/>
  <c r="J784"/>
  <c r="J785"/>
  <c r="J786"/>
  <c r="J787"/>
  <c r="J788"/>
  <c r="J789"/>
  <c r="J790"/>
  <c r="J791"/>
  <c r="J792"/>
  <c r="J793"/>
  <c r="J794"/>
  <c r="J795"/>
  <c r="J796"/>
  <c r="J797"/>
  <c r="J798"/>
  <c r="J799"/>
  <c r="J800"/>
  <c r="J801"/>
  <c r="J802"/>
  <c r="J803"/>
  <c r="J804"/>
  <c r="J805"/>
  <c r="J806"/>
  <c r="J807"/>
  <c r="J808"/>
  <c r="J809"/>
  <c r="J810"/>
  <c r="J811"/>
  <c r="J812"/>
  <c r="J813"/>
  <c r="J814"/>
  <c r="J815"/>
  <c r="J816"/>
  <c r="J817"/>
  <c r="J818"/>
  <c r="J819"/>
  <c r="J820"/>
  <c r="J821"/>
  <c r="J822"/>
  <c r="J823"/>
  <c r="J824"/>
  <c r="J825"/>
  <c r="J826"/>
  <c r="J827"/>
  <c r="J828"/>
  <c r="J829"/>
  <c r="J830"/>
  <c r="J831"/>
  <c r="J832"/>
  <c r="J833"/>
  <c r="J834"/>
  <c r="J835"/>
  <c r="J836"/>
  <c r="J837"/>
  <c r="J838"/>
  <c r="J839"/>
  <c r="J840"/>
  <c r="J841"/>
  <c r="J842"/>
  <c r="J843"/>
  <c r="J844"/>
  <c r="J845"/>
  <c r="J846"/>
  <c r="J847"/>
  <c r="J848"/>
  <c r="J849"/>
  <c r="J850"/>
  <c r="J851"/>
  <c r="J852"/>
  <c r="J853"/>
  <c r="J854"/>
  <c r="J855"/>
  <c r="J856"/>
  <c r="J857"/>
  <c r="J858"/>
  <c r="J859"/>
  <c r="J860"/>
  <c r="J861"/>
  <c r="J862"/>
  <c r="J863"/>
  <c r="J864"/>
  <c r="J865"/>
  <c r="J866"/>
  <c r="J867"/>
  <c r="J868"/>
  <c r="J869"/>
  <c r="J870"/>
  <c r="J871"/>
  <c r="J872"/>
  <c r="J873"/>
  <c r="J874"/>
  <c r="J875"/>
  <c r="J876"/>
  <c r="J877"/>
  <c r="J878"/>
  <c r="J879"/>
  <c r="J880"/>
  <c r="J881"/>
  <c r="J882"/>
  <c r="J883"/>
  <c r="J884"/>
  <c r="J885"/>
  <c r="J886"/>
  <c r="J887"/>
  <c r="J888"/>
  <c r="J889"/>
  <c r="J890"/>
  <c r="J891"/>
  <c r="J892"/>
  <c r="J893"/>
  <c r="J894"/>
  <c r="J895"/>
  <c r="J896"/>
  <c r="J897"/>
  <c r="J898"/>
  <c r="J899"/>
  <c r="J900"/>
  <c r="J901"/>
  <c r="J902"/>
  <c r="J903"/>
  <c r="J904"/>
  <c r="J905"/>
  <c r="J906"/>
  <c r="J907"/>
  <c r="J908"/>
  <c r="J909"/>
  <c r="J910"/>
  <c r="J911"/>
  <c r="J912"/>
  <c r="J913"/>
  <c r="J914"/>
  <c r="J915"/>
  <c r="J916"/>
  <c r="J917"/>
  <c r="J918"/>
  <c r="J919"/>
  <c r="J920"/>
  <c r="J921"/>
  <c r="J922"/>
  <c r="J923"/>
  <c r="J924"/>
  <c r="J925"/>
  <c r="J926"/>
  <c r="J927"/>
  <c r="J928"/>
  <c r="J929"/>
  <c r="J930"/>
  <c r="J931"/>
  <c r="J932"/>
  <c r="J933"/>
  <c r="J934"/>
  <c r="J935"/>
  <c r="J936"/>
  <c r="J937"/>
  <c r="J938"/>
  <c r="J939"/>
  <c r="J940"/>
  <c r="J941"/>
  <c r="J942"/>
  <c r="J943"/>
  <c r="J944"/>
  <c r="J945"/>
  <c r="J946"/>
  <c r="J947"/>
  <c r="J948"/>
  <c r="J949"/>
  <c r="J950"/>
  <c r="J951"/>
  <c r="J952"/>
  <c r="J953"/>
  <c r="J954"/>
  <c r="J955"/>
  <c r="J956"/>
  <c r="J957"/>
  <c r="J958"/>
  <c r="J959"/>
  <c r="J960"/>
  <c r="J961"/>
  <c r="J962"/>
  <c r="J963"/>
  <c r="J964"/>
  <c r="J965"/>
  <c r="J966"/>
  <c r="J967"/>
  <c r="J968"/>
  <c r="J969"/>
  <c r="J970"/>
  <c r="J971"/>
  <c r="J972"/>
  <c r="J973"/>
  <c r="J974"/>
  <c r="J975"/>
  <c r="J976"/>
  <c r="J977"/>
  <c r="J978"/>
  <c r="J979"/>
  <c r="J980"/>
  <c r="J981"/>
  <c r="J982"/>
  <c r="J983"/>
  <c r="J984"/>
  <c r="J985"/>
  <c r="J986"/>
  <c r="J987"/>
  <c r="J988"/>
  <c r="J989"/>
  <c r="J990"/>
  <c r="J991"/>
  <c r="J992"/>
  <c r="J993"/>
  <c r="J994"/>
  <c r="J995"/>
  <c r="J996"/>
  <c r="J997"/>
  <c r="J998"/>
  <c r="J999"/>
  <c r="J1000"/>
  <c r="J1001"/>
  <c r="J1002"/>
  <c r="J1003"/>
  <c r="J1004"/>
  <c r="J1005"/>
  <c r="J1006"/>
  <c r="J1007"/>
  <c r="J1008"/>
  <c r="J1009"/>
  <c r="J1010"/>
  <c r="J1011"/>
  <c r="J1012"/>
  <c r="J1013"/>
  <c r="J1014"/>
  <c r="J1015"/>
  <c r="J1016"/>
  <c r="J1017"/>
  <c r="J1018"/>
  <c r="J1019"/>
  <c r="J1020"/>
  <c r="J1021"/>
  <c r="J1022"/>
  <c r="J1023"/>
  <c r="J1024"/>
  <c r="J1025"/>
  <c r="J1026"/>
  <c r="J1027"/>
  <c r="J1028"/>
  <c r="J1029"/>
  <c r="J1030"/>
  <c r="J1031"/>
  <c r="J1032"/>
  <c r="J1033"/>
  <c r="J1034"/>
  <c r="J1035"/>
  <c r="J1036"/>
  <c r="J1037"/>
  <c r="J1038"/>
  <c r="J1039"/>
  <c r="J1040"/>
  <c r="J1041"/>
  <c r="J1042"/>
  <c r="J1043"/>
  <c r="J1044"/>
  <c r="J1045"/>
  <c r="J1046"/>
  <c r="J1047"/>
  <c r="J1048"/>
  <c r="J1049"/>
  <c r="J1050"/>
  <c r="J1051"/>
  <c r="J1052"/>
  <c r="J1053"/>
  <c r="J1054"/>
  <c r="J1055"/>
  <c r="J1056"/>
  <c r="J1057"/>
  <c r="J1058"/>
  <c r="J1059"/>
  <c r="J1060"/>
  <c r="J1061"/>
  <c r="J1062"/>
  <c r="J1063"/>
  <c r="J1064"/>
  <c r="J1065"/>
  <c r="J1066"/>
  <c r="J1067"/>
  <c r="J1068"/>
  <c r="J1069"/>
  <c r="J1070"/>
  <c r="J1071"/>
  <c r="J1072"/>
  <c r="J1073"/>
  <c r="J1074"/>
  <c r="J1075"/>
  <c r="J1076"/>
  <c r="J1077"/>
  <c r="J1078"/>
  <c r="J1079"/>
  <c r="J1080"/>
  <c r="J1081"/>
  <c r="J1082"/>
  <c r="J1083"/>
  <c r="J1084"/>
  <c r="J1085"/>
  <c r="J1086"/>
  <c r="J1087"/>
  <c r="J1088"/>
  <c r="J1089"/>
  <c r="J1090"/>
  <c r="J1091"/>
  <c r="J1092"/>
  <c r="J1093"/>
  <c r="J1094"/>
  <c r="J1095"/>
  <c r="J1096"/>
  <c r="J1097"/>
  <c r="J1098"/>
  <c r="J1099"/>
  <c r="J1100"/>
  <c r="J1101"/>
  <c r="J1102"/>
  <c r="J1103"/>
  <c r="J1104"/>
  <c r="J1105"/>
  <c r="J1106"/>
  <c r="J1107"/>
  <c r="J1108"/>
  <c r="J1109"/>
  <c r="J1110"/>
  <c r="J1111"/>
  <c r="J1112"/>
  <c r="J1113"/>
  <c r="J1114"/>
  <c r="J1115"/>
  <c r="J1116"/>
  <c r="J1117"/>
  <c r="J1118"/>
  <c r="J1119"/>
  <c r="J1120"/>
  <c r="J1121"/>
  <c r="J1122"/>
  <c r="J1123"/>
  <c r="J1124"/>
  <c r="J1125"/>
  <c r="J1126"/>
  <c r="J1127"/>
  <c r="J1128"/>
  <c r="J1129"/>
  <c r="J1130"/>
  <c r="J1131"/>
  <c r="J1132"/>
  <c r="J1133"/>
  <c r="J1134"/>
  <c r="J1135"/>
  <c r="J1136"/>
  <c r="J1137"/>
  <c r="J1138"/>
  <c r="J1139"/>
  <c r="J1140"/>
  <c r="J1141"/>
  <c r="J1142"/>
  <c r="J1143"/>
  <c r="J1144"/>
  <c r="J1145"/>
  <c r="J1146"/>
  <c r="J1147"/>
  <c r="J1148"/>
  <c r="J1149"/>
  <c r="J1150"/>
  <c r="J1151"/>
  <c r="J1152"/>
  <c r="J1153"/>
  <c r="J1154"/>
  <c r="J1155"/>
  <c r="J1156"/>
  <c r="J1157"/>
  <c r="J1158"/>
  <c r="J1159"/>
  <c r="J1160"/>
  <c r="J1161"/>
  <c r="J1162"/>
  <c r="J1163"/>
  <c r="J1164"/>
  <c r="J1165"/>
  <c r="J1166"/>
  <c r="J1167"/>
  <c r="J1168"/>
  <c r="J1169"/>
  <c r="J1170"/>
  <c r="J1171"/>
  <c r="J1172"/>
  <c r="J1173"/>
  <c r="J1174"/>
  <c r="J1175"/>
  <c r="J1176"/>
  <c r="J1177"/>
  <c r="J1178"/>
  <c r="J1179"/>
  <c r="J1180"/>
  <c r="J1181"/>
  <c r="J1182"/>
  <c r="J1183"/>
  <c r="J1184"/>
  <c r="J1185"/>
  <c r="J1186"/>
  <c r="J1187"/>
  <c r="J1188"/>
  <c r="J1189"/>
  <c r="J1190"/>
  <c r="J1191"/>
  <c r="J1192"/>
  <c r="J1193"/>
  <c r="J1194"/>
  <c r="J1195"/>
  <c r="J1196"/>
  <c r="J1197"/>
  <c r="J1198"/>
  <c r="J1199"/>
  <c r="J1200"/>
  <c r="J1201"/>
  <c r="J1202"/>
  <c r="J1203"/>
  <c r="J1204"/>
  <c r="J1205"/>
  <c r="J1206"/>
  <c r="J1207"/>
  <c r="J1208"/>
  <c r="J1209"/>
  <c r="J1210"/>
  <c r="J1211"/>
  <c r="J1212"/>
  <c r="J1213"/>
  <c r="J1214"/>
  <c r="J1215"/>
  <c r="J1216"/>
  <c r="J1217"/>
  <c r="J1218"/>
  <c r="J1219"/>
  <c r="J1220"/>
  <c r="J1221"/>
  <c r="J1222"/>
  <c r="J1223"/>
  <c r="J1224"/>
  <c r="J1225"/>
  <c r="J1226"/>
  <c r="J1227"/>
  <c r="J1228"/>
  <c r="J1229"/>
  <c r="J1230"/>
  <c r="J1231"/>
  <c r="J1232"/>
  <c r="J1233"/>
  <c r="J1234"/>
  <c r="J1235"/>
  <c r="J1236"/>
  <c r="J1237"/>
  <c r="J1238"/>
  <c r="J1239"/>
  <c r="J1240"/>
  <c r="J1241"/>
  <c r="J1242"/>
  <c r="J1243"/>
  <c r="J1244"/>
  <c r="J1245"/>
  <c r="J1246"/>
  <c r="J1247"/>
  <c r="J1248"/>
  <c r="J1249"/>
  <c r="J1250"/>
  <c r="J1251"/>
  <c r="J1252"/>
  <c r="J1253"/>
  <c r="J1254"/>
  <c r="J1255"/>
  <c r="J1256"/>
  <c r="J1257"/>
  <c r="J1258"/>
  <c r="J1259"/>
  <c r="J1260"/>
  <c r="J1261"/>
  <c r="J1262"/>
  <c r="J1263"/>
  <c r="J1264"/>
  <c r="J1265"/>
  <c r="J1266"/>
  <c r="J1267"/>
  <c r="J1268"/>
  <c r="J1269"/>
  <c r="J1270"/>
  <c r="J1271"/>
  <c r="J1272"/>
  <c r="J1273"/>
  <c r="J1274"/>
  <c r="J1275"/>
  <c r="J1276"/>
  <c r="J1277"/>
  <c r="J1278"/>
  <c r="J1279"/>
  <c r="J1280"/>
  <c r="J1281"/>
  <c r="J1282"/>
  <c r="J1283"/>
  <c r="J1284"/>
  <c r="J1285"/>
  <c r="J1286"/>
  <c r="J1287"/>
  <c r="J1288"/>
  <c r="J1289"/>
  <c r="J1290"/>
  <c r="J1291"/>
  <c r="J1292"/>
  <c r="J1293"/>
  <c r="J1294"/>
  <c r="J1295"/>
  <c r="J1296"/>
  <c r="J1297"/>
  <c r="J1298"/>
  <c r="J1299"/>
  <c r="J1300"/>
  <c r="J1301"/>
  <c r="J1302"/>
  <c r="J1303"/>
  <c r="J1304"/>
  <c r="J1305"/>
  <c r="J1306"/>
  <c r="J1307"/>
  <c r="J1308"/>
  <c r="J1309"/>
  <c r="J1310"/>
  <c r="J1311"/>
  <c r="J1312"/>
  <c r="J1313"/>
  <c r="J1314"/>
  <c r="J1315"/>
  <c r="J1316"/>
  <c r="J1317"/>
  <c r="J1318"/>
  <c r="J1319"/>
  <c r="J1320"/>
  <c r="J1321"/>
  <c r="J1322"/>
  <c r="J1323"/>
  <c r="J1324"/>
  <c r="J1325"/>
  <c r="J1326"/>
  <c r="J1327"/>
  <c r="J1328"/>
  <c r="J1329"/>
  <c r="J1330"/>
  <c r="J1331"/>
  <c r="J1332"/>
  <c r="J1333"/>
  <c r="J1334"/>
  <c r="J1335"/>
  <c r="J1336"/>
  <c r="J1337"/>
  <c r="J1338"/>
  <c r="J1339"/>
  <c r="J1340"/>
  <c r="J1341"/>
  <c r="J1342"/>
  <c r="J1343"/>
  <c r="J1344"/>
  <c r="J1345"/>
  <c r="J1346"/>
  <c r="J1347"/>
  <c r="J1348"/>
  <c r="J1349"/>
  <c r="J1350"/>
  <c r="J1351"/>
  <c r="J1352"/>
  <c r="J1353"/>
  <c r="J1354"/>
  <c r="J1355"/>
  <c r="J1356"/>
  <c r="J1357"/>
  <c r="J1358"/>
  <c r="J1359"/>
  <c r="J1360"/>
  <c r="J1361"/>
  <c r="J1362"/>
  <c r="J1363"/>
  <c r="J1364"/>
  <c r="J1365"/>
  <c r="J1366"/>
  <c r="J1367"/>
  <c r="J1368"/>
  <c r="J1369"/>
  <c r="J1370"/>
  <c r="J1371"/>
  <c r="J1372"/>
  <c r="J1373"/>
  <c r="J1374"/>
  <c r="J1375"/>
  <c r="J1376"/>
  <c r="J1377"/>
  <c r="J1378"/>
  <c r="J1379"/>
  <c r="J1380"/>
  <c r="J1381"/>
  <c r="J1382"/>
  <c r="J1383"/>
  <c r="J1384"/>
  <c r="J1385"/>
  <c r="J1386"/>
  <c r="J1387"/>
  <c r="J1388"/>
  <c r="J1389"/>
  <c r="J1390"/>
  <c r="J1391"/>
  <c r="J1392"/>
  <c r="J1393"/>
  <c r="J1394"/>
  <c r="J1395"/>
  <c r="J1396"/>
  <c r="J1397"/>
  <c r="J1398"/>
  <c r="J1399"/>
  <c r="J1400"/>
  <c r="J1401"/>
  <c r="J1402"/>
  <c r="J1403"/>
  <c r="J1404"/>
  <c r="J1405"/>
  <c r="J1406"/>
  <c r="J1407"/>
  <c r="J1408"/>
  <c r="J1409"/>
  <c r="J1410"/>
  <c r="J1411"/>
  <c r="J1412"/>
  <c r="J1413"/>
  <c r="J1414"/>
  <c r="J1415"/>
  <c r="J1416"/>
  <c r="J1417"/>
  <c r="J1418"/>
  <c r="J1419"/>
  <c r="J1420"/>
  <c r="J1421"/>
  <c r="J1422"/>
  <c r="J1423"/>
  <c r="J1424"/>
  <c r="J1425"/>
  <c r="J1426"/>
  <c r="J1427"/>
  <c r="J1428"/>
  <c r="J1429"/>
  <c r="J1430"/>
  <c r="J1431"/>
  <c r="J1432"/>
  <c r="J1433"/>
  <c r="J1434"/>
  <c r="J1435"/>
  <c r="J1436"/>
  <c r="J1437"/>
  <c r="J1438"/>
  <c r="J1439"/>
  <c r="J1440"/>
  <c r="J1441"/>
  <c r="J1442"/>
  <c r="J1443"/>
  <c r="J1444"/>
  <c r="J1445"/>
  <c r="J1446"/>
  <c r="J1447"/>
  <c r="J1448"/>
  <c r="J1449"/>
  <c r="J1450"/>
  <c r="J1451"/>
  <c r="J1452"/>
  <c r="J1453"/>
  <c r="J1454"/>
  <c r="J1455"/>
  <c r="J1456"/>
  <c r="J1457"/>
  <c r="J1458"/>
  <c r="J1459"/>
  <c r="J1460"/>
  <c r="J1461"/>
  <c r="J1462"/>
  <c r="J1463"/>
  <c r="J1464"/>
  <c r="J1465"/>
  <c r="J1466"/>
  <c r="J1467"/>
  <c r="J1468"/>
  <c r="J1469"/>
  <c r="J1470"/>
  <c r="J1471"/>
  <c r="J1472"/>
  <c r="J1473"/>
  <c r="J1474"/>
  <c r="J1475"/>
  <c r="J1476"/>
  <c r="J1477"/>
  <c r="J1478"/>
  <c r="J1479"/>
  <c r="J1480"/>
  <c r="J1481"/>
  <c r="J1482"/>
  <c r="J1483"/>
  <c r="J1484"/>
  <c r="J1485"/>
  <c r="J1486"/>
  <c r="J1487"/>
  <c r="J1488"/>
  <c r="J1489"/>
  <c r="J1490"/>
  <c r="J1491"/>
  <c r="J1492"/>
  <c r="J1493"/>
  <c r="J1494"/>
  <c r="J1495"/>
  <c r="J1496"/>
  <c r="J1497"/>
  <c r="J1498"/>
  <c r="J1499"/>
  <c r="J1500"/>
  <c r="J1501"/>
  <c r="J1502"/>
  <c r="J1503"/>
  <c r="J1504"/>
  <c r="J1505"/>
  <c r="J1506"/>
  <c r="J1507"/>
  <c r="J1508"/>
  <c r="J1509"/>
  <c r="J1510"/>
  <c r="J1511"/>
  <c r="J1512"/>
  <c r="J1513"/>
  <c r="J1514"/>
  <c r="J1515"/>
  <c r="J1516"/>
  <c r="J1517"/>
  <c r="J1518"/>
  <c r="J1519"/>
  <c r="J1520"/>
  <c r="J1521"/>
  <c r="J1522"/>
  <c r="J1523"/>
  <c r="J1524"/>
  <c r="J1525"/>
  <c r="J1526"/>
  <c r="J1527"/>
  <c r="J1528"/>
  <c r="J1529"/>
  <c r="J1530"/>
  <c r="J1531"/>
  <c r="J1532"/>
  <c r="J1533"/>
  <c r="J1534"/>
  <c r="J1535"/>
  <c r="J1536"/>
  <c r="J1537"/>
  <c r="J1538"/>
  <c r="J1539"/>
  <c r="J1540"/>
  <c r="J1541"/>
  <c r="J1542"/>
  <c r="J1543"/>
  <c r="J1544"/>
  <c r="J1545"/>
  <c r="J1546"/>
  <c r="J1547"/>
  <c r="J1548"/>
  <c r="J1549"/>
  <c r="J1550"/>
  <c r="J1551"/>
  <c r="J1552"/>
  <c r="J1553"/>
  <c r="J1554"/>
  <c r="J1555"/>
  <c r="J1556"/>
  <c r="J1557"/>
  <c r="J1558"/>
  <c r="J1559"/>
  <c r="J1560"/>
  <c r="J1561"/>
  <c r="J1562"/>
  <c r="J1563"/>
  <c r="J1564"/>
  <c r="J1565"/>
  <c r="J1566"/>
  <c r="J1567"/>
  <c r="J1568"/>
  <c r="J1569"/>
  <c r="J1570"/>
  <c r="J1571"/>
  <c r="J1572"/>
  <c r="J1573"/>
  <c r="J1574"/>
  <c r="J1575"/>
  <c r="J1576"/>
  <c r="J1577"/>
  <c r="J1578"/>
  <c r="J1579"/>
  <c r="J1580"/>
  <c r="J1581"/>
  <c r="J1582"/>
  <c r="J1583"/>
  <c r="J1584"/>
  <c r="J1585"/>
  <c r="J1586"/>
  <c r="J1587"/>
  <c r="J1588"/>
  <c r="J1589"/>
  <c r="J1590"/>
  <c r="J1591"/>
  <c r="J1592"/>
  <c r="J1593"/>
  <c r="J1594"/>
  <c r="J1595"/>
  <c r="J1596"/>
  <c r="J1597"/>
  <c r="J1598"/>
  <c r="J1599"/>
  <c r="J1600"/>
  <c r="J1601"/>
  <c r="J1602"/>
  <c r="J1603"/>
  <c r="J1604"/>
  <c r="J1605"/>
  <c r="J1606"/>
  <c r="J1607"/>
  <c r="J1608"/>
  <c r="J1609"/>
  <c r="J1610"/>
  <c r="J1611"/>
  <c r="J1612"/>
  <c r="J1613"/>
  <c r="J1614"/>
  <c r="J1615"/>
  <c r="J1616"/>
  <c r="J1617"/>
  <c r="J1618"/>
  <c r="J1619"/>
  <c r="J1620"/>
  <c r="J1621"/>
  <c r="J1622"/>
  <c r="J1623"/>
  <c r="J1624"/>
  <c r="J1625"/>
  <c r="J1626"/>
  <c r="J1627"/>
  <c r="J1628"/>
  <c r="J1629"/>
  <c r="J1630"/>
  <c r="J1631"/>
  <c r="J1632"/>
  <c r="J1633"/>
  <c r="J1634"/>
  <c r="J1635"/>
  <c r="J1636"/>
  <c r="J1637"/>
  <c r="J1638"/>
  <c r="J1639"/>
  <c r="J1640"/>
  <c r="J1641"/>
  <c r="J1642"/>
  <c r="J1643"/>
  <c r="J1644"/>
  <c r="J1645"/>
  <c r="J1646"/>
  <c r="J1647"/>
  <c r="J1648"/>
  <c r="J1649"/>
  <c r="J1650"/>
  <c r="J1651"/>
  <c r="J1652"/>
  <c r="J1653"/>
  <c r="J1654"/>
  <c r="J1655"/>
  <c r="J1656"/>
  <c r="J1657"/>
  <c r="J1658"/>
  <c r="J1659"/>
  <c r="J1660"/>
  <c r="J1661"/>
  <c r="J1662"/>
  <c r="J1663"/>
  <c r="J1664"/>
  <c r="J1665"/>
  <c r="J1666"/>
  <c r="J1667"/>
  <c r="J1668"/>
  <c r="J1669"/>
  <c r="J1670"/>
  <c r="J1671"/>
  <c r="J1672"/>
  <c r="J1673"/>
  <c r="J1674"/>
  <c r="J1675"/>
  <c r="J1676"/>
  <c r="J1677"/>
  <c r="J1678"/>
  <c r="J1679"/>
  <c r="J1680"/>
  <c r="J1681"/>
  <c r="J1682"/>
  <c r="J1683"/>
  <c r="J1684"/>
  <c r="J1685"/>
  <c r="J1686"/>
  <c r="J1687"/>
  <c r="J1688"/>
  <c r="J1689"/>
  <c r="J1690"/>
  <c r="J1691"/>
  <c r="J1692"/>
  <c r="J1693"/>
  <c r="J1694"/>
  <c r="J1695"/>
  <c r="J1696"/>
  <c r="J1697"/>
  <c r="J1698"/>
  <c r="J1699"/>
  <c r="J1700"/>
  <c r="J1701"/>
  <c r="J1702"/>
  <c r="J1703"/>
  <c r="J1704"/>
  <c r="J1705"/>
  <c r="J1706"/>
  <c r="J1707"/>
  <c r="J1708"/>
  <c r="J1709"/>
  <c r="J1710"/>
  <c r="J1711"/>
  <c r="J1712"/>
  <c r="J1713"/>
  <c r="J1714"/>
  <c r="J1715"/>
  <c r="J1716"/>
  <c r="J1717"/>
  <c r="J1718"/>
  <c r="J1719"/>
  <c r="J1720"/>
  <c r="J1721"/>
  <c r="J1722"/>
  <c r="J1723"/>
  <c r="J1724"/>
  <c r="J1725"/>
  <c r="J1726"/>
  <c r="J1727"/>
  <c r="J1728"/>
  <c r="J1729"/>
  <c r="J1730"/>
  <c r="J1731"/>
  <c r="J1732"/>
  <c r="J1733"/>
  <c r="J1734"/>
  <c r="J1735"/>
  <c r="J1736"/>
  <c r="J1737"/>
  <c r="J1738"/>
  <c r="J1739"/>
  <c r="J1740"/>
  <c r="J1741"/>
  <c r="J1742"/>
  <c r="J1743"/>
  <c r="J1744"/>
  <c r="J1745"/>
  <c r="J1746"/>
  <c r="J1747"/>
  <c r="J1748"/>
  <c r="J1749"/>
  <c r="J1750"/>
  <c r="J1751"/>
  <c r="J1752"/>
  <c r="J1753"/>
  <c r="J1754"/>
  <c r="J1755"/>
  <c r="J1756"/>
  <c r="J1757"/>
  <c r="J1758"/>
  <c r="J1759"/>
  <c r="J1760"/>
  <c r="J1761"/>
  <c r="J1762"/>
  <c r="J1763"/>
  <c r="J1764"/>
  <c r="J1765"/>
  <c r="J1766"/>
  <c r="J1767"/>
  <c r="J1768"/>
  <c r="J1769"/>
  <c r="J1770"/>
  <c r="J1771"/>
  <c r="J1772"/>
  <c r="J1773"/>
  <c r="J1774"/>
  <c r="J1775"/>
  <c r="J1776"/>
  <c r="J1777"/>
  <c r="J1778"/>
  <c r="J1779"/>
  <c r="J1780"/>
  <c r="J1781"/>
  <c r="J1782"/>
  <c r="J1783"/>
  <c r="J1784"/>
  <c r="J1785"/>
  <c r="J1786"/>
  <c r="J1787"/>
  <c r="J1788"/>
  <c r="J1789"/>
  <c r="J1790"/>
  <c r="J1791"/>
  <c r="J1792"/>
  <c r="J1793"/>
  <c r="J1794"/>
  <c r="J1795"/>
  <c r="J1796"/>
  <c r="J1797"/>
  <c r="J1798"/>
  <c r="J1799"/>
  <c r="J1800"/>
  <c r="J1801"/>
  <c r="J1802"/>
  <c r="J1803"/>
  <c r="J1804"/>
  <c r="J1805"/>
  <c r="J1806"/>
  <c r="J1807"/>
  <c r="J1808"/>
  <c r="J1809"/>
  <c r="J1810"/>
  <c r="J1811"/>
  <c r="J1812"/>
  <c r="J1813"/>
  <c r="J1814"/>
  <c r="J1815"/>
  <c r="J1816"/>
  <c r="J1817"/>
  <c r="J1818"/>
  <c r="J1819"/>
  <c r="J1820"/>
  <c r="J1821"/>
  <c r="J1822"/>
  <c r="J1823"/>
  <c r="J1824"/>
  <c r="J1825"/>
  <c r="J1826"/>
  <c r="J1827"/>
  <c r="J1828"/>
  <c r="J1829"/>
  <c r="J1830"/>
  <c r="J1831"/>
  <c r="J1832"/>
  <c r="J1833"/>
  <c r="J1834"/>
  <c r="J1835"/>
  <c r="J1836"/>
  <c r="J1837"/>
  <c r="J1838"/>
  <c r="J1839"/>
  <c r="J1840"/>
  <c r="J1841"/>
  <c r="J1842"/>
  <c r="J1843"/>
  <c r="J1844"/>
  <c r="J1845"/>
  <c r="J1846"/>
  <c r="J1847"/>
  <c r="J1848"/>
  <c r="J1849"/>
  <c r="J1850"/>
  <c r="J1851"/>
  <c r="J1852"/>
  <c r="J1853"/>
  <c r="J1854"/>
  <c r="J1855"/>
  <c r="J1856"/>
  <c r="J1857"/>
  <c r="J1858"/>
  <c r="J1859"/>
  <c r="J1860"/>
  <c r="J1861"/>
  <c r="J1862"/>
  <c r="J1863"/>
  <c r="J1864"/>
  <c r="J1865"/>
  <c r="J1866"/>
  <c r="J1867"/>
  <c r="J1868"/>
  <c r="J1869"/>
  <c r="J1870"/>
  <c r="J1871"/>
  <c r="J1872"/>
  <c r="J1873"/>
  <c r="J1874"/>
  <c r="J1875"/>
  <c r="J1876"/>
  <c r="J1877"/>
  <c r="J1878"/>
  <c r="J1879"/>
  <c r="J1880"/>
  <c r="J1881"/>
  <c r="J1882"/>
  <c r="J1883"/>
  <c r="J1884"/>
  <c r="J1885"/>
  <c r="J1886"/>
  <c r="J1887"/>
  <c r="J1888"/>
  <c r="J1889"/>
  <c r="J1890"/>
  <c r="J1891"/>
  <c r="J1892"/>
  <c r="J1893"/>
  <c r="J1894"/>
  <c r="J1895"/>
  <c r="J1896"/>
  <c r="J1897"/>
  <c r="J1898"/>
  <c r="J1899"/>
  <c r="J1900"/>
  <c r="J1901"/>
  <c r="J1902"/>
  <c r="J1903"/>
  <c r="J1904"/>
  <c r="J1905"/>
  <c r="J1906"/>
  <c r="J1907"/>
  <c r="J1908"/>
  <c r="J1909"/>
  <c r="J1910"/>
  <c r="J1911"/>
  <c r="J1912"/>
  <c r="J1913"/>
  <c r="J1914"/>
  <c r="J1915"/>
  <c r="J1916"/>
  <c r="J1917"/>
  <c r="J1918"/>
  <c r="J1919"/>
  <c r="J1920"/>
  <c r="J1921"/>
  <c r="J1922"/>
  <c r="J1923"/>
  <c r="J1924"/>
  <c r="J1925"/>
  <c r="J1926"/>
  <c r="J1927"/>
  <c r="J1928"/>
  <c r="J1929"/>
  <c r="J1930"/>
  <c r="J1931"/>
  <c r="J1932"/>
  <c r="J1933"/>
  <c r="J1934"/>
  <c r="J1935"/>
  <c r="J1936"/>
  <c r="J1937"/>
  <c r="J1938"/>
  <c r="J1939"/>
  <c r="J1940"/>
  <c r="J1941"/>
  <c r="J1942"/>
  <c r="J1943"/>
  <c r="J1944"/>
  <c r="J1945"/>
  <c r="J1946"/>
  <c r="J1947"/>
  <c r="J1948"/>
  <c r="J1949"/>
  <c r="J1950"/>
  <c r="J1951"/>
  <c r="J1952"/>
  <c r="J1953"/>
  <c r="J1954"/>
  <c r="J1955"/>
  <c r="J1956"/>
  <c r="J1957"/>
  <c r="J1958"/>
  <c r="J1959"/>
  <c r="J1960"/>
  <c r="J1961"/>
  <c r="J1962"/>
  <c r="J1963"/>
  <c r="J1964"/>
  <c r="J1965"/>
  <c r="J1966"/>
  <c r="J1967"/>
  <c r="J1968"/>
  <c r="J1969"/>
  <c r="J1970"/>
  <c r="J1971"/>
  <c r="J1972"/>
  <c r="J1973"/>
  <c r="J1974"/>
  <c r="J1975"/>
  <c r="J1976"/>
  <c r="J1977"/>
  <c r="J1978"/>
  <c r="J1979"/>
  <c r="J1980"/>
  <c r="J1981"/>
  <c r="J1982"/>
  <c r="J1983"/>
  <c r="J1984"/>
  <c r="J1985"/>
  <c r="J1986"/>
  <c r="J1987"/>
  <c r="J1988"/>
  <c r="J1989"/>
  <c r="J1990"/>
  <c r="J1991"/>
  <c r="J1992"/>
  <c r="J1993"/>
  <c r="J1994"/>
  <c r="J1995"/>
  <c r="J1996"/>
  <c r="J1997"/>
  <c r="J1998"/>
  <c r="J1999"/>
  <c r="J2000"/>
  <c r="J2001"/>
  <c r="J2002"/>
  <c r="J2003"/>
  <c r="J2004"/>
  <c r="J2005"/>
  <c r="J2006"/>
  <c r="J2007"/>
  <c r="J2008"/>
  <c r="J2009"/>
  <c r="J2010"/>
  <c r="J2011"/>
  <c r="J2012"/>
  <c r="J2013"/>
  <c r="J2014"/>
  <c r="J2015"/>
  <c r="J2016"/>
  <c r="J2017"/>
  <c r="J2018"/>
  <c r="J2019"/>
  <c r="J2020"/>
  <c r="J2021"/>
  <c r="J2022"/>
  <c r="J2023"/>
  <c r="J2024"/>
  <c r="J2025"/>
  <c r="J2026"/>
  <c r="J2027"/>
  <c r="J2028"/>
  <c r="J2029"/>
  <c r="J2030"/>
  <c r="J2031"/>
  <c r="J2032"/>
  <c r="J2033"/>
  <c r="J2034"/>
  <c r="J2035"/>
  <c r="J2036"/>
  <c r="J2037"/>
  <c r="J2038"/>
  <c r="J2039"/>
  <c r="J2040"/>
  <c r="J2041"/>
  <c r="J2042"/>
  <c r="J2043"/>
  <c r="J2044"/>
  <c r="J2045"/>
  <c r="J2046"/>
  <c r="J2047"/>
  <c r="J2048"/>
  <c r="J2049"/>
  <c r="J2050"/>
  <c r="J2051"/>
  <c r="J2052"/>
  <c r="J2053"/>
  <c r="J2054"/>
  <c r="J2055"/>
  <c r="J2056"/>
  <c r="J2057"/>
  <c r="J2058"/>
  <c r="J2059"/>
  <c r="J2060"/>
  <c r="J2061"/>
  <c r="J2062"/>
  <c r="J2063"/>
  <c r="J2064"/>
  <c r="J2065"/>
  <c r="J2066"/>
  <c r="J2067"/>
  <c r="J2068"/>
  <c r="J2069"/>
  <c r="J2070"/>
  <c r="J2071"/>
  <c r="J2072"/>
  <c r="J2073"/>
  <c r="J2074"/>
  <c r="J2075"/>
  <c r="J2076"/>
  <c r="J2077"/>
  <c r="J2078"/>
  <c r="J2079"/>
  <c r="J2080"/>
  <c r="J2081"/>
  <c r="J2082"/>
  <c r="J2083"/>
  <c r="J2084"/>
  <c r="J2085"/>
  <c r="J2086"/>
  <c r="J2087"/>
  <c r="J2088"/>
  <c r="J2089"/>
  <c r="J2090"/>
  <c r="J2091"/>
  <c r="J2092"/>
  <c r="J2093"/>
  <c r="J2094"/>
  <c r="J2095"/>
  <c r="J2096"/>
  <c r="J2097"/>
  <c r="J2098"/>
  <c r="J2099"/>
  <c r="J2100"/>
  <c r="J2101"/>
  <c r="J2102"/>
  <c r="J2103"/>
  <c r="J2104"/>
  <c r="J2105"/>
  <c r="J2106"/>
  <c r="J2107"/>
  <c r="J2108"/>
  <c r="J2109"/>
  <c r="J2110"/>
  <c r="J2111"/>
  <c r="J2112"/>
  <c r="J2113"/>
  <c r="J2114"/>
  <c r="J2115"/>
  <c r="J2116"/>
  <c r="J2117"/>
  <c r="J2118"/>
  <c r="J2119"/>
  <c r="J2120"/>
  <c r="J2121"/>
  <c r="J2122"/>
  <c r="J2123"/>
  <c r="J2124"/>
  <c r="J2125"/>
  <c r="J2126"/>
  <c r="J2127"/>
  <c r="J2128"/>
  <c r="J2129"/>
  <c r="J2130"/>
  <c r="J2131"/>
  <c r="J2132"/>
  <c r="J2133"/>
  <c r="J2134"/>
  <c r="J2135"/>
  <c r="J2136"/>
  <c r="J2137"/>
  <c r="J2138"/>
  <c r="J2139"/>
  <c r="J2140"/>
  <c r="J2141"/>
  <c r="J2142"/>
  <c r="J2143"/>
  <c r="J2144"/>
  <c r="J2145"/>
  <c r="J2146"/>
  <c r="J2147"/>
  <c r="J2148"/>
  <c r="J2149"/>
  <c r="J2150"/>
  <c r="J2151"/>
  <c r="J2152"/>
  <c r="J2153"/>
  <c r="J2154"/>
  <c r="J2155"/>
  <c r="J2156"/>
  <c r="J2157"/>
  <c r="J2158"/>
  <c r="J2159"/>
  <c r="J2160"/>
  <c r="J2161"/>
  <c r="J2162"/>
  <c r="J2163"/>
  <c r="J2164"/>
  <c r="J2165"/>
  <c r="J2166"/>
  <c r="J2167"/>
  <c r="J2168"/>
  <c r="J2169"/>
  <c r="J2170"/>
  <c r="J2171"/>
  <c r="J2172"/>
  <c r="J2173"/>
  <c r="J2174"/>
  <c r="J2175"/>
  <c r="J2176"/>
  <c r="J2177"/>
  <c r="J2178"/>
  <c r="J2179"/>
  <c r="J2180"/>
  <c r="J2181"/>
  <c r="J2182"/>
  <c r="J2183"/>
  <c r="J2184"/>
  <c r="J2185"/>
  <c r="J2186"/>
  <c r="J2187"/>
  <c r="J2188"/>
  <c r="J2189"/>
  <c r="J2190"/>
  <c r="J2191"/>
  <c r="J2192"/>
  <c r="J2193"/>
  <c r="J2194"/>
  <c r="J2195"/>
  <c r="J2196"/>
  <c r="J2197"/>
  <c r="J2198"/>
  <c r="J2199"/>
  <c r="J2200"/>
  <c r="J2201"/>
  <c r="J2202"/>
  <c r="J2203"/>
  <c r="J2204"/>
  <c r="J2205"/>
  <c r="J2206"/>
  <c r="J2207"/>
  <c r="J2208"/>
  <c r="J2209"/>
  <c r="J2210"/>
  <c r="J2211"/>
  <c r="J2212"/>
  <c r="J2213"/>
  <c r="J2214"/>
  <c r="J2215"/>
  <c r="J2216"/>
  <c r="J2217"/>
  <c r="J2218"/>
  <c r="J2219"/>
  <c r="J2220"/>
  <c r="J2221"/>
  <c r="J2222"/>
  <c r="J2223"/>
  <c r="J2224"/>
  <c r="J2225"/>
  <c r="J2226"/>
  <c r="J2227"/>
  <c r="J2228"/>
  <c r="J2229"/>
  <c r="J2230"/>
  <c r="J2231"/>
  <c r="J2232"/>
  <c r="J2233"/>
  <c r="J2234"/>
  <c r="J2235"/>
  <c r="J2236"/>
  <c r="J2237"/>
  <c r="J2238"/>
  <c r="J2239"/>
  <c r="J2240"/>
  <c r="J2241"/>
  <c r="J2242"/>
  <c r="J2243"/>
  <c r="J2244"/>
  <c r="J2245"/>
  <c r="J2246"/>
  <c r="J2247"/>
  <c r="J2248"/>
  <c r="J2249"/>
  <c r="J2250"/>
  <c r="J2251"/>
  <c r="J2252"/>
  <c r="J2253"/>
  <c r="J2254"/>
  <c r="J2255"/>
  <c r="J2256"/>
  <c r="J2257"/>
  <c r="J2258"/>
  <c r="J2259"/>
  <c r="J2260"/>
  <c r="J2261"/>
  <c r="J2262"/>
  <c r="J2263"/>
  <c r="J2264"/>
  <c r="J2265"/>
  <c r="J2266"/>
  <c r="J2267"/>
  <c r="J2268"/>
  <c r="J2269"/>
  <c r="J2270"/>
  <c r="J2271"/>
  <c r="J2272"/>
  <c r="J2273"/>
  <c r="J2274"/>
  <c r="J2275"/>
  <c r="J2276"/>
  <c r="J2277"/>
  <c r="J2278"/>
  <c r="J2279"/>
  <c r="J2280"/>
  <c r="J2281"/>
  <c r="J2282"/>
  <c r="J2283"/>
  <c r="J2284"/>
  <c r="J2285"/>
  <c r="J2286"/>
  <c r="J2287"/>
  <c r="J2288"/>
  <c r="J2289"/>
  <c r="J2290"/>
  <c r="J2291"/>
  <c r="J2292"/>
  <c r="J2293"/>
  <c r="J2294"/>
  <c r="J2295"/>
  <c r="J2296"/>
  <c r="J2297"/>
  <c r="J2298"/>
  <c r="J2299"/>
  <c r="J2300"/>
  <c r="J2301"/>
  <c r="J2302"/>
  <c r="J2303"/>
  <c r="J2304"/>
  <c r="J2305"/>
  <c r="J2306"/>
  <c r="J2307"/>
  <c r="J2308"/>
  <c r="J2309"/>
  <c r="J2310"/>
  <c r="J2311"/>
  <c r="J2312"/>
  <c r="J2313"/>
  <c r="J2314"/>
  <c r="J2315"/>
  <c r="J2316"/>
  <c r="J2317"/>
  <c r="J2318"/>
  <c r="J2319"/>
  <c r="J2320"/>
  <c r="J2321"/>
  <c r="J2322"/>
  <c r="J2323"/>
  <c r="J2324"/>
  <c r="J2325"/>
  <c r="J2326"/>
  <c r="J2327"/>
  <c r="J2328"/>
  <c r="J2329"/>
  <c r="J2330"/>
  <c r="J2331"/>
  <c r="J2332"/>
  <c r="J2333"/>
  <c r="J2334"/>
  <c r="J2335"/>
  <c r="J2336"/>
  <c r="J2337"/>
  <c r="J2338"/>
  <c r="J2339"/>
  <c r="J2340"/>
  <c r="J2341"/>
  <c r="J2342"/>
  <c r="J2343"/>
  <c r="J2344"/>
  <c r="J2345"/>
  <c r="J2346"/>
  <c r="J2347"/>
  <c r="J2348"/>
  <c r="J2349"/>
  <c r="J2350"/>
  <c r="J2351"/>
  <c r="J2352"/>
  <c r="J2353"/>
  <c r="J2354"/>
  <c r="J2355"/>
  <c r="J2356"/>
  <c r="J2357"/>
  <c r="J2358"/>
  <c r="J2359"/>
  <c r="J2360"/>
  <c r="J2361"/>
  <c r="J2362"/>
  <c r="J2363"/>
  <c r="J2364"/>
  <c r="J2365"/>
  <c r="J2366"/>
  <c r="J2367"/>
  <c r="J2368"/>
  <c r="J2369"/>
  <c r="J2370"/>
  <c r="J2371"/>
  <c r="J2372"/>
  <c r="J2373"/>
  <c r="J2374"/>
  <c r="J2375"/>
  <c r="J2376"/>
  <c r="J2377"/>
  <c r="J2378"/>
  <c r="J2379"/>
  <c r="J2380"/>
  <c r="J2381"/>
  <c r="J2382"/>
  <c r="J2383"/>
  <c r="J2384"/>
  <c r="J2385"/>
  <c r="J2386"/>
  <c r="J2387"/>
  <c r="J2388"/>
  <c r="J2389"/>
  <c r="J2390"/>
  <c r="J2391"/>
  <c r="J2392"/>
  <c r="J2393"/>
  <c r="J2394"/>
  <c r="J2395"/>
  <c r="J2396"/>
  <c r="J2397"/>
  <c r="J2398"/>
  <c r="J2399"/>
  <c r="J2400"/>
  <c r="J2401"/>
  <c r="J2402"/>
  <c r="J2403"/>
  <c r="J2404"/>
  <c r="J2405"/>
  <c r="J2406"/>
  <c r="J2407"/>
  <c r="J2408"/>
  <c r="J2409"/>
  <c r="J2410"/>
  <c r="J2411"/>
  <c r="J2412"/>
  <c r="J2413"/>
  <c r="J2414"/>
  <c r="J2415"/>
  <c r="J2416"/>
  <c r="J2417"/>
  <c r="J2418"/>
  <c r="J2419"/>
  <c r="J2420"/>
  <c r="J2421"/>
  <c r="J2422"/>
  <c r="J2423"/>
  <c r="J2424"/>
  <c r="J2425"/>
  <c r="J2426"/>
  <c r="J2427"/>
  <c r="J2428"/>
  <c r="J2429"/>
  <c r="J2430"/>
  <c r="J2431"/>
  <c r="J2432"/>
  <c r="J2433"/>
  <c r="J2434"/>
  <c r="J2435"/>
  <c r="J2436"/>
  <c r="J2437"/>
  <c r="J2438"/>
  <c r="J2439"/>
  <c r="J2440"/>
  <c r="J2441"/>
  <c r="J2442"/>
  <c r="J2443"/>
  <c r="J2444"/>
  <c r="J2445"/>
  <c r="J2446"/>
  <c r="J2447"/>
  <c r="J2448"/>
  <c r="J2449"/>
  <c r="J2450"/>
  <c r="J2451"/>
  <c r="J2452"/>
  <c r="J2453"/>
  <c r="J2454"/>
  <c r="J2455"/>
  <c r="J2456"/>
  <c r="J2457"/>
  <c r="J2458"/>
  <c r="J2459"/>
  <c r="J2460"/>
  <c r="J2461"/>
  <c r="J2462"/>
  <c r="J2463"/>
  <c r="J2464"/>
  <c r="J2465"/>
  <c r="J2466"/>
  <c r="J2467"/>
  <c r="J2468"/>
  <c r="J2469"/>
  <c r="J2470"/>
  <c r="J2471"/>
  <c r="J2472"/>
  <c r="J2473"/>
  <c r="J2474"/>
  <c r="J2475"/>
  <c r="J2476"/>
  <c r="J2477"/>
  <c r="J2478"/>
  <c r="J2479"/>
  <c r="J2480"/>
  <c r="J2481"/>
  <c r="J2482"/>
  <c r="J2483"/>
  <c r="J2484"/>
  <c r="J2485"/>
  <c r="J2486"/>
  <c r="J2487"/>
  <c r="J2488"/>
  <c r="J2489"/>
  <c r="J2490"/>
  <c r="J2491"/>
  <c r="J2492"/>
  <c r="J2493"/>
  <c r="J2494"/>
  <c r="J2495"/>
  <c r="J2496"/>
  <c r="J2497"/>
  <c r="J2498"/>
  <c r="J2499"/>
  <c r="J2500"/>
  <c r="J2501"/>
  <c r="J2502"/>
  <c r="J2503"/>
  <c r="J2504"/>
  <c r="J2505"/>
  <c r="J2506"/>
  <c r="J2507"/>
  <c r="J2508"/>
  <c r="J2509"/>
  <c r="J2510"/>
  <c r="J2511"/>
  <c r="J2512"/>
  <c r="J2513"/>
  <c r="J2514"/>
  <c r="J2515"/>
  <c r="J2516"/>
  <c r="J2517"/>
  <c r="J2518"/>
  <c r="J2519"/>
  <c r="J2520"/>
  <c r="J2521"/>
  <c r="J2522"/>
  <c r="J2523"/>
  <c r="J2524"/>
  <c r="J2525"/>
  <c r="J2526"/>
  <c r="J2527"/>
  <c r="J2528"/>
  <c r="J2529"/>
  <c r="J2530"/>
  <c r="J2531"/>
  <c r="J2532"/>
  <c r="J2533"/>
  <c r="J2534"/>
  <c r="J2535"/>
  <c r="J2536"/>
  <c r="J2537"/>
  <c r="J2538"/>
  <c r="J2539"/>
  <c r="J2540"/>
  <c r="J2541"/>
  <c r="J2542"/>
  <c r="J2543"/>
  <c r="J2544"/>
  <c r="J2545"/>
  <c r="J2546"/>
  <c r="J2547"/>
  <c r="J2548"/>
  <c r="J2549"/>
  <c r="J2550"/>
  <c r="J2551"/>
  <c r="J2552"/>
  <c r="J2553"/>
  <c r="J2554"/>
  <c r="J2555"/>
  <c r="J2556"/>
  <c r="J2557"/>
  <c r="J2558"/>
  <c r="J2559"/>
  <c r="J2560"/>
  <c r="J2561"/>
  <c r="J2562"/>
  <c r="J2563"/>
  <c r="J2564"/>
  <c r="J2565"/>
  <c r="J2566"/>
  <c r="J2567"/>
  <c r="J2568"/>
  <c r="J2569"/>
  <c r="J2570"/>
  <c r="J2571"/>
  <c r="J2572"/>
  <c r="J2573"/>
  <c r="J2574"/>
  <c r="J2575"/>
  <c r="J2576"/>
  <c r="J2577"/>
  <c r="J2578"/>
  <c r="J2579"/>
  <c r="J2580"/>
  <c r="J2581"/>
  <c r="J2582"/>
  <c r="J2583"/>
  <c r="J2584"/>
  <c r="J2585"/>
  <c r="J2586"/>
  <c r="J2587"/>
  <c r="J2588"/>
  <c r="J2589"/>
  <c r="J2590"/>
  <c r="J2591"/>
  <c r="J2592"/>
  <c r="J2593"/>
  <c r="J2594"/>
  <c r="J2595"/>
  <c r="J2596"/>
  <c r="J2597"/>
  <c r="J2598"/>
  <c r="J2599"/>
  <c r="J2600"/>
  <c r="J2601"/>
  <c r="J2602"/>
  <c r="J2603"/>
  <c r="J2604"/>
  <c r="J2605"/>
  <c r="J2606"/>
  <c r="J2607"/>
  <c r="J2608"/>
  <c r="J2609"/>
  <c r="J2610"/>
  <c r="J2611"/>
  <c r="J2612"/>
  <c r="J2613"/>
  <c r="J2614"/>
  <c r="J2615"/>
  <c r="J2616"/>
  <c r="J2617"/>
  <c r="J2618"/>
  <c r="J2619"/>
  <c r="J2620"/>
  <c r="J2621"/>
  <c r="J2622"/>
  <c r="J2623"/>
  <c r="J2624"/>
  <c r="J2625"/>
  <c r="J2626"/>
  <c r="J2627"/>
  <c r="J2628"/>
  <c r="J2629"/>
  <c r="J2630"/>
  <c r="J2631"/>
  <c r="J2632"/>
  <c r="J2633"/>
  <c r="J2634"/>
  <c r="J2635"/>
  <c r="J2636"/>
  <c r="J2637"/>
  <c r="J2638"/>
  <c r="J2639"/>
  <c r="J2640"/>
  <c r="J2641"/>
  <c r="J2642"/>
  <c r="J2643"/>
  <c r="J2644"/>
  <c r="J2645"/>
  <c r="J2646"/>
  <c r="J2647"/>
  <c r="J2648"/>
  <c r="J2649"/>
  <c r="J2650"/>
  <c r="J2651"/>
  <c r="J2652"/>
  <c r="J2653"/>
  <c r="J2654"/>
  <c r="J2655"/>
  <c r="J2656"/>
  <c r="J2657"/>
  <c r="J2658"/>
  <c r="J2659"/>
  <c r="J2660"/>
  <c r="J2661"/>
  <c r="J2662"/>
  <c r="J2663"/>
  <c r="J2664"/>
  <c r="J2665"/>
  <c r="J2666"/>
  <c r="J2667"/>
  <c r="J2668"/>
  <c r="J2669"/>
  <c r="J2670"/>
  <c r="J2671"/>
  <c r="J2672"/>
  <c r="J2673"/>
  <c r="J2674"/>
  <c r="J2675"/>
  <c r="J2676"/>
  <c r="J2677"/>
  <c r="J2678"/>
  <c r="J2679"/>
  <c r="J2680"/>
  <c r="J2681"/>
  <c r="J2682"/>
  <c r="J2683"/>
  <c r="J2684"/>
  <c r="J2685"/>
  <c r="J2686"/>
  <c r="J2687"/>
  <c r="J2688"/>
  <c r="J2689"/>
  <c r="J2690"/>
  <c r="J2691"/>
  <c r="J2692"/>
  <c r="J2693"/>
  <c r="J2694"/>
  <c r="J2695"/>
  <c r="J2696"/>
  <c r="J2697"/>
  <c r="J2698"/>
  <c r="J2699"/>
  <c r="J2700"/>
  <c r="J2701"/>
  <c r="J2702"/>
  <c r="J2703"/>
  <c r="J2704"/>
  <c r="J2705"/>
  <c r="J2706"/>
  <c r="J2707"/>
  <c r="J2708"/>
  <c r="J2709"/>
  <c r="J2710"/>
  <c r="J2711"/>
  <c r="J2712"/>
  <c r="J2713"/>
  <c r="J2714"/>
  <c r="J2715"/>
  <c r="J2716"/>
  <c r="J2717"/>
  <c r="J2718"/>
  <c r="J2719"/>
  <c r="J2720"/>
  <c r="J2721"/>
  <c r="J2722"/>
  <c r="J2723"/>
  <c r="J2724"/>
  <c r="J2725"/>
  <c r="J2726"/>
  <c r="J2727"/>
  <c r="J2728"/>
  <c r="J2729"/>
  <c r="J2730"/>
  <c r="J2731"/>
  <c r="J2732"/>
  <c r="J2733"/>
  <c r="J2734"/>
  <c r="J2735"/>
  <c r="J2736"/>
  <c r="J2737"/>
  <c r="J2738"/>
  <c r="J2739"/>
  <c r="J2740"/>
  <c r="J2741"/>
  <c r="J2742"/>
  <c r="J2743"/>
  <c r="J2744"/>
  <c r="J2745"/>
  <c r="J2746"/>
  <c r="J2747"/>
  <c r="J2748"/>
  <c r="J2749"/>
  <c r="J2750"/>
  <c r="J2751"/>
  <c r="J2752"/>
  <c r="J2753"/>
  <c r="J2754"/>
  <c r="J2755"/>
  <c r="J2756"/>
  <c r="J2757"/>
  <c r="J2758"/>
  <c r="J2759"/>
  <c r="J2760"/>
  <c r="J2761"/>
  <c r="J2762"/>
  <c r="J2763"/>
  <c r="J2764"/>
  <c r="J2765"/>
  <c r="J2766"/>
  <c r="J2767"/>
  <c r="J2768"/>
  <c r="J2769"/>
  <c r="J2770"/>
  <c r="J2771"/>
  <c r="J2772"/>
  <c r="J2773"/>
  <c r="J2774"/>
  <c r="J2775"/>
  <c r="J2776"/>
  <c r="J2777"/>
  <c r="J2778"/>
  <c r="J2779"/>
  <c r="J2780"/>
  <c r="J2781"/>
  <c r="J2782"/>
  <c r="J2783"/>
  <c r="J2784"/>
  <c r="J2785"/>
  <c r="J2786"/>
  <c r="J2787"/>
  <c r="J2788"/>
  <c r="J2789"/>
  <c r="J2790"/>
  <c r="J2791"/>
  <c r="J2792"/>
  <c r="J2793"/>
  <c r="J2794"/>
  <c r="J2795"/>
  <c r="J2796"/>
  <c r="J2797"/>
  <c r="J2798"/>
  <c r="J2799"/>
  <c r="J2800"/>
  <c r="J2801"/>
  <c r="J2802"/>
  <c r="J2803"/>
  <c r="J2804"/>
  <c r="J2805"/>
  <c r="J2806"/>
  <c r="J2807"/>
  <c r="J2808"/>
  <c r="J2809"/>
  <c r="J2810"/>
  <c r="J2811"/>
  <c r="J2812"/>
  <c r="J2813"/>
  <c r="J2814"/>
  <c r="J2815"/>
  <c r="J2816"/>
  <c r="J2817"/>
  <c r="J2818"/>
  <c r="J2819"/>
  <c r="J2820"/>
  <c r="J2821"/>
  <c r="J2822"/>
  <c r="J2823"/>
  <c r="J2824"/>
  <c r="J2825"/>
  <c r="J2826"/>
  <c r="J2827"/>
  <c r="J2828"/>
  <c r="J2829"/>
  <c r="J2830"/>
  <c r="J2831"/>
  <c r="J2832"/>
  <c r="J2833"/>
  <c r="J2834"/>
  <c r="J2835"/>
  <c r="J2836"/>
  <c r="J2837"/>
  <c r="J2838"/>
  <c r="J2839"/>
  <c r="J2840"/>
  <c r="J2841"/>
  <c r="J2842"/>
  <c r="J2843"/>
  <c r="J2844"/>
  <c r="J2845"/>
  <c r="J2846"/>
  <c r="J2847"/>
  <c r="J2848"/>
  <c r="J2849"/>
  <c r="J2850"/>
  <c r="J2851"/>
  <c r="J2852"/>
  <c r="J2853"/>
  <c r="J2854"/>
  <c r="J2855"/>
  <c r="J2856"/>
  <c r="J2857"/>
  <c r="J2858"/>
  <c r="J2859"/>
  <c r="J2860"/>
  <c r="J2861"/>
  <c r="J2862"/>
  <c r="J2863"/>
  <c r="J2864"/>
  <c r="J2865"/>
  <c r="J2866"/>
  <c r="J2867"/>
  <c r="J2868"/>
  <c r="J2869"/>
  <c r="J2870"/>
  <c r="J2871"/>
  <c r="J2872"/>
  <c r="J2873"/>
  <c r="J2874"/>
  <c r="J2875"/>
  <c r="J2876"/>
  <c r="J2877"/>
  <c r="J2878"/>
  <c r="J2879"/>
  <c r="J2880"/>
  <c r="J2881"/>
  <c r="J2882"/>
  <c r="J2883"/>
  <c r="J2884"/>
  <c r="J2885"/>
  <c r="J2886"/>
  <c r="J2887"/>
  <c r="J2888"/>
  <c r="J2889"/>
  <c r="J2890"/>
  <c r="J2891"/>
  <c r="J2892"/>
  <c r="J2893"/>
  <c r="J2894"/>
  <c r="J2895"/>
  <c r="J2896"/>
  <c r="J2897"/>
  <c r="J2898"/>
  <c r="J2899"/>
  <c r="J2900"/>
  <c r="J2901"/>
  <c r="J2902"/>
  <c r="J2903"/>
  <c r="J2904"/>
  <c r="J2905"/>
  <c r="J2906"/>
  <c r="J2907"/>
  <c r="J2908"/>
  <c r="J2909"/>
  <c r="J2910"/>
  <c r="J2911"/>
  <c r="J2912"/>
  <c r="J2913"/>
  <c r="J2914"/>
  <c r="J2915"/>
  <c r="J2916"/>
  <c r="J2917"/>
  <c r="J2918"/>
  <c r="J2919"/>
  <c r="J2920"/>
  <c r="J2921"/>
  <c r="J2922"/>
  <c r="J2923"/>
  <c r="J2924"/>
  <c r="J2925"/>
  <c r="J2926"/>
  <c r="J2927"/>
  <c r="J2928"/>
  <c r="J2929"/>
  <c r="J2930"/>
  <c r="J2931"/>
  <c r="J2932"/>
  <c r="J2933"/>
  <c r="J2934"/>
  <c r="J2935"/>
  <c r="J2936"/>
  <c r="J2937"/>
  <c r="J2938"/>
  <c r="J2939"/>
  <c r="J2940"/>
  <c r="J2941"/>
  <c r="J2942"/>
  <c r="J2943"/>
  <c r="J2944"/>
  <c r="J2945"/>
  <c r="J2946"/>
  <c r="J2947"/>
  <c r="J2948"/>
  <c r="J2949"/>
  <c r="J2950"/>
  <c r="J2951"/>
  <c r="J2952"/>
  <c r="J2953"/>
  <c r="J2954"/>
  <c r="J2955"/>
  <c r="J2956"/>
  <c r="J2957"/>
  <c r="J2958"/>
  <c r="J2959"/>
  <c r="J2960"/>
  <c r="J2961"/>
  <c r="J2962"/>
  <c r="J2963"/>
  <c r="J2964"/>
  <c r="J2965"/>
  <c r="J2966"/>
  <c r="J2967"/>
  <c r="J2968"/>
  <c r="J2969"/>
  <c r="J2970"/>
  <c r="J2971"/>
  <c r="J2972"/>
  <c r="J2973"/>
  <c r="J2974"/>
  <c r="J2975"/>
  <c r="J2976"/>
  <c r="J2977"/>
  <c r="J2978"/>
  <c r="J2979"/>
  <c r="J2980"/>
  <c r="J2981"/>
  <c r="J2982"/>
  <c r="J2983"/>
  <c r="J2984"/>
  <c r="J2985"/>
  <c r="J2986"/>
  <c r="J2987"/>
  <c r="J2988"/>
  <c r="J2989"/>
  <c r="J2990"/>
  <c r="J2991"/>
  <c r="J2992"/>
  <c r="J2993"/>
  <c r="J2994"/>
  <c r="J2995"/>
  <c r="J2996"/>
  <c r="J2997"/>
  <c r="J2998"/>
  <c r="J2999"/>
  <c r="J3000"/>
  <c r="J3001"/>
  <c r="J3002"/>
  <c r="J3003"/>
  <c r="J3004"/>
  <c r="J3005"/>
  <c r="J3006"/>
  <c r="J3007"/>
  <c r="J3008"/>
  <c r="J3009"/>
  <c r="J3010"/>
  <c r="J3011"/>
  <c r="J3012"/>
  <c r="J3013"/>
  <c r="J3014"/>
  <c r="J3015"/>
  <c r="J3016"/>
  <c r="J3017"/>
  <c r="J3018"/>
  <c r="J3019"/>
  <c r="J3020"/>
  <c r="J3021"/>
  <c r="J3022"/>
  <c r="J3023"/>
  <c r="J3024"/>
  <c r="J3025"/>
  <c r="J3026"/>
  <c r="J3027"/>
  <c r="J3028"/>
  <c r="J3029"/>
  <c r="J3030"/>
  <c r="J3031"/>
  <c r="J3032"/>
  <c r="J3033"/>
  <c r="J3034"/>
  <c r="J3035"/>
  <c r="J3036"/>
  <c r="J3037"/>
  <c r="J3038"/>
  <c r="J3039"/>
  <c r="J3040"/>
  <c r="J3041"/>
  <c r="J3042"/>
  <c r="J3043"/>
  <c r="J3044"/>
  <c r="J3045"/>
  <c r="J3046"/>
  <c r="J3047"/>
  <c r="J3048"/>
  <c r="J3049"/>
  <c r="J3050"/>
  <c r="J3051"/>
  <c r="J3052"/>
  <c r="J3053"/>
  <c r="J3054"/>
  <c r="J3055"/>
  <c r="J3056"/>
  <c r="J3057"/>
  <c r="J3058"/>
  <c r="J3059"/>
  <c r="J3060"/>
  <c r="J3061"/>
  <c r="J3062"/>
  <c r="J3063"/>
  <c r="J3064"/>
  <c r="J3065"/>
  <c r="J3066"/>
  <c r="J3067"/>
  <c r="J3068"/>
  <c r="J3069"/>
  <c r="J3070"/>
  <c r="J3071"/>
  <c r="J3072"/>
  <c r="J3073"/>
  <c r="J3074"/>
  <c r="J3075"/>
  <c r="J3076"/>
  <c r="J3077"/>
  <c r="J3078"/>
  <c r="J3079"/>
  <c r="J3080"/>
  <c r="J3081"/>
  <c r="J3082"/>
  <c r="J3083"/>
  <c r="J3084"/>
  <c r="J3085"/>
  <c r="J3086"/>
  <c r="J3087"/>
  <c r="J3088"/>
  <c r="J3089"/>
  <c r="J3090"/>
  <c r="J3091"/>
  <c r="J3092"/>
  <c r="J3093"/>
  <c r="J3094"/>
  <c r="J3095"/>
  <c r="J3096"/>
  <c r="J3097"/>
  <c r="J3098"/>
  <c r="J3099"/>
  <c r="J3100"/>
  <c r="J3101"/>
  <c r="J3102"/>
  <c r="J3103"/>
  <c r="J3104"/>
  <c r="J3105"/>
  <c r="J3106"/>
  <c r="J3107"/>
  <c r="J3108"/>
  <c r="J3109"/>
  <c r="J3110"/>
  <c r="J3111"/>
  <c r="J3112"/>
  <c r="J3113"/>
  <c r="J3114"/>
  <c r="J3115"/>
  <c r="J3116"/>
  <c r="J3117"/>
  <c r="J3118"/>
  <c r="J3119"/>
  <c r="J3120"/>
  <c r="J3121"/>
  <c r="J3122"/>
  <c r="J3123"/>
  <c r="J3124"/>
  <c r="J3125"/>
  <c r="J3126"/>
  <c r="J3127"/>
  <c r="J3128"/>
  <c r="J3129"/>
  <c r="J3130"/>
  <c r="J3131"/>
  <c r="J3132"/>
  <c r="J3133"/>
  <c r="J3134"/>
  <c r="J3135"/>
  <c r="J3136"/>
  <c r="J3137"/>
  <c r="J3138"/>
  <c r="J3139"/>
  <c r="J3140"/>
  <c r="J3141"/>
  <c r="J3142"/>
  <c r="J3143"/>
  <c r="J3144"/>
  <c r="J3145"/>
  <c r="J3146"/>
  <c r="J3147"/>
  <c r="J3148"/>
  <c r="J3149"/>
  <c r="J3150"/>
  <c r="J3151"/>
  <c r="J3152"/>
  <c r="J3153"/>
  <c r="J3154"/>
  <c r="J3155"/>
  <c r="J3156"/>
  <c r="J3157"/>
  <c r="J3158"/>
  <c r="J3159"/>
  <c r="J3160"/>
  <c r="J3161"/>
  <c r="J3162"/>
  <c r="J3163"/>
  <c r="J3164"/>
  <c r="J3165"/>
  <c r="J3166"/>
  <c r="J3167"/>
  <c r="J3168"/>
  <c r="J3169"/>
  <c r="J3170"/>
  <c r="J3171"/>
  <c r="J3172"/>
  <c r="J3173"/>
  <c r="J3174"/>
  <c r="J3175"/>
  <c r="J3176"/>
  <c r="J3177"/>
  <c r="J3178"/>
  <c r="J3179"/>
  <c r="J3180"/>
  <c r="J3181"/>
  <c r="J3182"/>
  <c r="J3183"/>
  <c r="J3184"/>
  <c r="J3185"/>
  <c r="J3186"/>
  <c r="J3187"/>
  <c r="J3188"/>
  <c r="J3189"/>
  <c r="J3190"/>
  <c r="J3191"/>
  <c r="J3192"/>
  <c r="J3193"/>
  <c r="J3194"/>
  <c r="J3195"/>
  <c r="J3196"/>
  <c r="J3197"/>
  <c r="J3198"/>
  <c r="J3199"/>
  <c r="J3200"/>
  <c r="J3201"/>
  <c r="J3202"/>
  <c r="J3203"/>
  <c r="J3204"/>
  <c r="J3205"/>
  <c r="J3206"/>
  <c r="J3207"/>
  <c r="J3208"/>
  <c r="J3209"/>
  <c r="J3210"/>
  <c r="J3211"/>
  <c r="J3212"/>
  <c r="J3213"/>
  <c r="J3214"/>
  <c r="J3215"/>
  <c r="J3216"/>
  <c r="J3217"/>
  <c r="J3218"/>
  <c r="J3219"/>
  <c r="J3220"/>
  <c r="J3221"/>
  <c r="J3222"/>
  <c r="J3223"/>
  <c r="J3224"/>
  <c r="J3225"/>
  <c r="J3226"/>
  <c r="J3227"/>
  <c r="J3228"/>
  <c r="J3229"/>
  <c r="J3230"/>
  <c r="J3231"/>
  <c r="J3232"/>
  <c r="J3233"/>
  <c r="J3234"/>
  <c r="J3235"/>
  <c r="J3236"/>
  <c r="J3237"/>
  <c r="J3238"/>
  <c r="J3239"/>
  <c r="J3240"/>
  <c r="J3241"/>
  <c r="J3242"/>
  <c r="J3243"/>
  <c r="J3244"/>
  <c r="J3245"/>
  <c r="J3246"/>
  <c r="J3247"/>
  <c r="J3248"/>
  <c r="J3249"/>
  <c r="J3250"/>
  <c r="J3251"/>
  <c r="J3252"/>
  <c r="J3253"/>
  <c r="J3254"/>
  <c r="J3255"/>
  <c r="J3256"/>
  <c r="J3257"/>
  <c r="J3258"/>
  <c r="J3259"/>
  <c r="J3260"/>
  <c r="J3261"/>
  <c r="J3262"/>
  <c r="J3263"/>
  <c r="J3264"/>
  <c r="J3265"/>
  <c r="J3266"/>
  <c r="J3267"/>
  <c r="J3268"/>
  <c r="J3269"/>
  <c r="J3270"/>
  <c r="J3271"/>
  <c r="J3272"/>
  <c r="J3273"/>
  <c r="J3274"/>
  <c r="J3275"/>
  <c r="J3276"/>
  <c r="J3277"/>
  <c r="J3278"/>
  <c r="J3279"/>
  <c r="J3280"/>
  <c r="J3281"/>
  <c r="J3282"/>
  <c r="J3283"/>
  <c r="J3284"/>
  <c r="J3285"/>
  <c r="J3286"/>
  <c r="J3287"/>
  <c r="J3288"/>
  <c r="J3289"/>
  <c r="J3290"/>
  <c r="J3291"/>
  <c r="J3292"/>
  <c r="J3293"/>
  <c r="J3294"/>
  <c r="J3295"/>
  <c r="J3296"/>
  <c r="J3297"/>
  <c r="J3298"/>
  <c r="J3299"/>
  <c r="J3300"/>
  <c r="J3301"/>
  <c r="J3302"/>
  <c r="J3303"/>
  <c r="J3304"/>
  <c r="J3305"/>
  <c r="J3306"/>
  <c r="J3307"/>
  <c r="J3308"/>
  <c r="J3309"/>
  <c r="J3310"/>
  <c r="J3311"/>
  <c r="J3312"/>
  <c r="J3313"/>
  <c r="J3314"/>
  <c r="J3315"/>
  <c r="J3316"/>
  <c r="J3317"/>
  <c r="J3318"/>
  <c r="J3319"/>
  <c r="J3320"/>
  <c r="J3321"/>
  <c r="J3322"/>
  <c r="J3323"/>
  <c r="J3324"/>
  <c r="J3325"/>
  <c r="J3326"/>
  <c r="J3327"/>
  <c r="J3328"/>
  <c r="J3329"/>
  <c r="J3330"/>
  <c r="J3331"/>
  <c r="J3332"/>
  <c r="J3333"/>
  <c r="J3334"/>
  <c r="J3335"/>
  <c r="J3336"/>
  <c r="J3337"/>
  <c r="J3338"/>
  <c r="J3339"/>
  <c r="J3340"/>
  <c r="J3341"/>
  <c r="J3342"/>
  <c r="J3343"/>
  <c r="J3344"/>
  <c r="J3345"/>
  <c r="J3346"/>
  <c r="J3347"/>
  <c r="J3348"/>
  <c r="J3349"/>
  <c r="J3350"/>
  <c r="J3351"/>
  <c r="J3352"/>
  <c r="J3353"/>
  <c r="J3354"/>
  <c r="J3355"/>
  <c r="J3356"/>
  <c r="J3357"/>
  <c r="J3358"/>
  <c r="J3359"/>
  <c r="J3360"/>
  <c r="J3361"/>
  <c r="J3362"/>
  <c r="J3363"/>
  <c r="J3364"/>
  <c r="J3365"/>
  <c r="J3366"/>
  <c r="J3367"/>
  <c r="J3368"/>
  <c r="J3369"/>
  <c r="J3370"/>
  <c r="J3371"/>
  <c r="J3372"/>
  <c r="J3373"/>
  <c r="J3374"/>
  <c r="J3375"/>
  <c r="J3376"/>
  <c r="J3377"/>
  <c r="J3378"/>
  <c r="J3379"/>
  <c r="J3380"/>
  <c r="J3381"/>
  <c r="J3382"/>
  <c r="J3383"/>
  <c r="J3384"/>
  <c r="J3385"/>
  <c r="J3386"/>
  <c r="J3387"/>
  <c r="J3388"/>
  <c r="J3389"/>
  <c r="J3390"/>
  <c r="J3391"/>
  <c r="J3392"/>
  <c r="J3393"/>
  <c r="J3394"/>
  <c r="J3395"/>
  <c r="J3396"/>
  <c r="J3397"/>
  <c r="J3398"/>
  <c r="J3399"/>
  <c r="J3400"/>
  <c r="J3401"/>
  <c r="J3402"/>
  <c r="J3403"/>
  <c r="J3404"/>
  <c r="J3405"/>
  <c r="J3406"/>
  <c r="J3407"/>
  <c r="J3408"/>
  <c r="J3409"/>
  <c r="J3410"/>
  <c r="J3411"/>
  <c r="J3412"/>
  <c r="J3413"/>
  <c r="J3414"/>
  <c r="J3415"/>
  <c r="J3416"/>
  <c r="J3417"/>
  <c r="J3418"/>
  <c r="J3419"/>
  <c r="J3420"/>
  <c r="J3421"/>
  <c r="J3422"/>
  <c r="J3423"/>
  <c r="J3424"/>
  <c r="J3425"/>
  <c r="J3426"/>
  <c r="J3427"/>
  <c r="J3428"/>
  <c r="J3429"/>
  <c r="J3430"/>
  <c r="J3431"/>
  <c r="J3432"/>
  <c r="J3433"/>
  <c r="J3434"/>
  <c r="J3435"/>
  <c r="J3436"/>
  <c r="J3437"/>
  <c r="J3438"/>
  <c r="J3439"/>
  <c r="J3440"/>
  <c r="J3441"/>
  <c r="J3442"/>
  <c r="J3443"/>
  <c r="J3444"/>
  <c r="J3445"/>
  <c r="J3446"/>
  <c r="J3447"/>
  <c r="J3448"/>
  <c r="J3449"/>
  <c r="J3450"/>
  <c r="J3451"/>
  <c r="J3452"/>
  <c r="J3453"/>
  <c r="J3454"/>
  <c r="J3455"/>
  <c r="J3456"/>
  <c r="J3457"/>
  <c r="J3458"/>
  <c r="J3459"/>
  <c r="J3460"/>
  <c r="J3461"/>
  <c r="J3462"/>
  <c r="J3463"/>
  <c r="J3464"/>
  <c r="J3465"/>
  <c r="J3466"/>
  <c r="J3467"/>
  <c r="J3468"/>
  <c r="J3469"/>
  <c r="J3470"/>
  <c r="J3471"/>
  <c r="J3472"/>
  <c r="J3473"/>
  <c r="J3474"/>
  <c r="J3475"/>
  <c r="J3476"/>
  <c r="J3477"/>
  <c r="J3478"/>
  <c r="J3479"/>
  <c r="J3480"/>
  <c r="J3481"/>
  <c r="J3482"/>
  <c r="J3483"/>
  <c r="J3484"/>
  <c r="J3485"/>
  <c r="J3486"/>
  <c r="J3487"/>
  <c r="J3488"/>
  <c r="J3489"/>
  <c r="J3490"/>
  <c r="J3491"/>
  <c r="J3492"/>
  <c r="J3493"/>
  <c r="J3494"/>
  <c r="J3495"/>
  <c r="J3496"/>
  <c r="J3497"/>
  <c r="J3498"/>
  <c r="J3499"/>
  <c r="J3500"/>
  <c r="J3501"/>
  <c r="J3502"/>
  <c r="J3503"/>
  <c r="J3504"/>
  <c r="J3505"/>
  <c r="J3506"/>
  <c r="J3507"/>
  <c r="J3508"/>
  <c r="J3509"/>
  <c r="J3510"/>
  <c r="J3511"/>
  <c r="J3512"/>
  <c r="J3513"/>
  <c r="J3514"/>
  <c r="J3515"/>
  <c r="J3516"/>
  <c r="J3517"/>
  <c r="J3518"/>
  <c r="J3519"/>
  <c r="J3520"/>
  <c r="J3521"/>
  <c r="J3522"/>
  <c r="J3523"/>
  <c r="J3524"/>
  <c r="J3525"/>
  <c r="J3526"/>
  <c r="J3527"/>
  <c r="J3528"/>
  <c r="J3529"/>
  <c r="J3530"/>
  <c r="J3531"/>
  <c r="J3532"/>
  <c r="J3533"/>
  <c r="J3534"/>
  <c r="J3535"/>
  <c r="J3536"/>
  <c r="J3537"/>
  <c r="J3538"/>
  <c r="J3539"/>
  <c r="J3540"/>
  <c r="J3541"/>
  <c r="J3542"/>
  <c r="J3543"/>
  <c r="J3544"/>
  <c r="J3545"/>
  <c r="J3546"/>
  <c r="J3547"/>
  <c r="J3548"/>
  <c r="J3549"/>
  <c r="J3550"/>
  <c r="J3551"/>
  <c r="J3552"/>
  <c r="J3553"/>
  <c r="J3554"/>
  <c r="J3555"/>
  <c r="J3556"/>
  <c r="J3557"/>
  <c r="J3558"/>
  <c r="J3559"/>
  <c r="J3560"/>
  <c r="J3561"/>
  <c r="J3562"/>
  <c r="J3563"/>
  <c r="J3564"/>
  <c r="J3565"/>
  <c r="J3566"/>
  <c r="J3567"/>
  <c r="J3568"/>
  <c r="J3569"/>
  <c r="J3570"/>
  <c r="J3571"/>
  <c r="J3572"/>
  <c r="J3573"/>
  <c r="J3574"/>
  <c r="J3575"/>
  <c r="J3576"/>
  <c r="J3577"/>
  <c r="J3578"/>
  <c r="J3579"/>
  <c r="J3580"/>
  <c r="J3581"/>
  <c r="J3582"/>
  <c r="J3583"/>
  <c r="J3584"/>
  <c r="J3585"/>
  <c r="J3586"/>
  <c r="J3587"/>
  <c r="J3588"/>
  <c r="J3589"/>
  <c r="J3590"/>
  <c r="J3591"/>
  <c r="J3592"/>
  <c r="J3593"/>
  <c r="J3594"/>
  <c r="J3595"/>
  <c r="J3596"/>
  <c r="J3597"/>
  <c r="J3598"/>
  <c r="J3599"/>
  <c r="J3600"/>
  <c r="J3601"/>
  <c r="J3602"/>
  <c r="J3603"/>
  <c r="J3604"/>
  <c r="J3605"/>
  <c r="J3606"/>
  <c r="J3607"/>
  <c r="J3608"/>
  <c r="J3609"/>
  <c r="J3610"/>
  <c r="J3611"/>
  <c r="J3612"/>
  <c r="J3613"/>
  <c r="J3614"/>
  <c r="J3615"/>
  <c r="J3616"/>
  <c r="J3617"/>
  <c r="J3618"/>
  <c r="J3619"/>
  <c r="J3620"/>
  <c r="J3621"/>
  <c r="J3622"/>
  <c r="J3623"/>
  <c r="J3624"/>
  <c r="J3625"/>
  <c r="J3626"/>
  <c r="J3627"/>
  <c r="J3628"/>
  <c r="C2" i="6"/>
  <c r="C3"/>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528"/>
  <c r="C529"/>
  <c r="C530"/>
  <c r="C531"/>
  <c r="C532"/>
  <c r="C533"/>
  <c r="C534"/>
  <c r="C535"/>
  <c r="C536"/>
  <c r="C537"/>
  <c r="C538"/>
  <c r="C539"/>
  <c r="C540"/>
  <c r="C541"/>
  <c r="C542"/>
  <c r="C543"/>
  <c r="C544"/>
  <c r="C545"/>
  <c r="C546"/>
  <c r="C547"/>
  <c r="C548"/>
  <c r="C549"/>
  <c r="C550"/>
  <c r="C551"/>
  <c r="C552"/>
  <c r="C553"/>
  <c r="C554"/>
  <c r="C555"/>
  <c r="C556"/>
  <c r="C557"/>
  <c r="C558"/>
  <c r="C559"/>
  <c r="C560"/>
  <c r="C561"/>
  <c r="C562"/>
  <c r="C563"/>
  <c r="C564"/>
  <c r="C565"/>
  <c r="C566"/>
  <c r="C567"/>
  <c r="C568"/>
  <c r="C569"/>
  <c r="C570"/>
  <c r="C571"/>
  <c r="C572"/>
  <c r="C573"/>
  <c r="C574"/>
  <c r="C575"/>
  <c r="C576"/>
  <c r="C577"/>
  <c r="C578"/>
  <c r="C579"/>
  <c r="C580"/>
  <c r="C581"/>
  <c r="C582"/>
  <c r="C583"/>
  <c r="C584"/>
  <c r="C585"/>
  <c r="C586"/>
  <c r="C587"/>
  <c r="C588"/>
  <c r="C589"/>
  <c r="C590"/>
  <c r="C591"/>
  <c r="C592"/>
  <c r="C593"/>
  <c r="C594"/>
  <c r="C595"/>
  <c r="C596"/>
  <c r="C597"/>
  <c r="C598"/>
  <c r="C599"/>
  <c r="C600"/>
  <c r="C601"/>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C640"/>
  <c r="C641"/>
  <c r="C642"/>
  <c r="C643"/>
  <c r="C644"/>
  <c r="C645"/>
  <c r="C646"/>
  <c r="C647"/>
  <c r="C648"/>
  <c r="C649"/>
  <c r="C650"/>
  <c r="C651"/>
  <c r="C652"/>
  <c r="C653"/>
  <c r="C654"/>
  <c r="C655"/>
  <c r="C656"/>
  <c r="C657"/>
  <c r="C658"/>
  <c r="C659"/>
  <c r="C660"/>
  <c r="C661"/>
  <c r="C662"/>
  <c r="C663"/>
  <c r="C664"/>
  <c r="C665"/>
  <c r="C666"/>
  <c r="C667"/>
  <c r="C668"/>
  <c r="C669"/>
  <c r="C670"/>
  <c r="C671"/>
  <c r="C672"/>
  <c r="C673"/>
  <c r="C674"/>
  <c r="C675"/>
  <c r="C676"/>
  <c r="C677"/>
  <c r="C678"/>
  <c r="C679"/>
  <c r="C680"/>
  <c r="C681"/>
  <c r="C682"/>
  <c r="C683"/>
  <c r="C684"/>
  <c r="C685"/>
  <c r="C686"/>
  <c r="C687"/>
  <c r="C688"/>
  <c r="C689"/>
  <c r="C690"/>
  <c r="C691"/>
  <c r="C692"/>
  <c r="C693"/>
  <c r="C694"/>
  <c r="C695"/>
  <c r="C696"/>
  <c r="C697"/>
  <c r="C698"/>
  <c r="C699"/>
  <c r="C700"/>
  <c r="C701"/>
  <c r="C702"/>
  <c r="C703"/>
  <c r="C704"/>
  <c r="C705"/>
  <c r="C706"/>
  <c r="C707"/>
  <c r="C708"/>
  <c r="C709"/>
  <c r="C710"/>
  <c r="C711"/>
  <c r="C712"/>
  <c r="C713"/>
  <c r="C714"/>
  <c r="C715"/>
  <c r="C716"/>
  <c r="C717"/>
  <c r="C718"/>
  <c r="C719"/>
  <c r="C720"/>
  <c r="C721"/>
  <c r="C722"/>
  <c r="C723"/>
  <c r="C724"/>
  <c r="C725"/>
  <c r="C726"/>
  <c r="C727"/>
  <c r="C728"/>
  <c r="C729"/>
  <c r="C730"/>
  <c r="C731"/>
  <c r="C732"/>
  <c r="C733"/>
  <c r="C734"/>
  <c r="C735"/>
  <c r="C736"/>
  <c r="C737"/>
  <c r="C738"/>
  <c r="C739"/>
  <c r="C740"/>
  <c r="C741"/>
  <c r="C742"/>
  <c r="C743"/>
  <c r="C744"/>
  <c r="C745"/>
  <c r="C746"/>
  <c r="C747"/>
  <c r="C748"/>
  <c r="C749"/>
  <c r="C750"/>
  <c r="C751"/>
  <c r="C752"/>
  <c r="C753"/>
  <c r="C754"/>
  <c r="C755"/>
  <c r="C756"/>
  <c r="C757"/>
  <c r="C758"/>
  <c r="C759"/>
  <c r="B120" i="7"/>
  <c r="B119"/>
  <c r="Q45"/>
  <c r="R45" s="1"/>
  <c r="Q2"/>
  <c r="B117" s="1"/>
  <c r="B134"/>
  <c r="B133"/>
  <c r="S45"/>
  <c r="T45" s="1"/>
  <c r="S2"/>
  <c r="B131" s="1"/>
  <c r="B106"/>
  <c r="B105"/>
  <c r="O45"/>
  <c r="P45" s="1"/>
  <c r="O2"/>
  <c r="B103" s="1"/>
  <c r="B92"/>
  <c r="B91"/>
  <c r="M45"/>
  <c r="N45" s="1"/>
  <c r="M2"/>
  <c r="B89" s="1"/>
  <c r="B78"/>
  <c r="B77"/>
  <c r="K45"/>
  <c r="L45" s="1"/>
  <c r="K2"/>
  <c r="B75" s="1"/>
  <c r="B64"/>
  <c r="B63"/>
  <c r="I45"/>
  <c r="J45" s="1"/>
  <c r="I2"/>
  <c r="B61" s="1"/>
  <c r="B50"/>
  <c r="B49"/>
  <c r="G45"/>
  <c r="H45" s="1"/>
  <c r="G2"/>
  <c r="B47" s="1"/>
  <c r="B34"/>
  <c r="B33"/>
  <c r="B36"/>
  <c r="B35"/>
  <c r="U45"/>
  <c r="U2"/>
  <c r="B132" l="1"/>
  <c r="B48"/>
  <c r="B76"/>
  <c r="B62"/>
  <c r="B118"/>
  <c r="B104"/>
  <c r="B90"/>
  <c r="Y2"/>
  <c r="Q3" s="1"/>
  <c r="Q4" s="1"/>
  <c r="Q5" s="1"/>
  <c r="Q6" s="1"/>
  <c r="Q7" s="1"/>
  <c r="Q8" s="1"/>
  <c r="Q9" s="1"/>
  <c r="Q10" s="1"/>
  <c r="Q11" s="1"/>
  <c r="Q12" s="1"/>
  <c r="Q13" s="1"/>
  <c r="Q14" s="1"/>
  <c r="Q15" s="1"/>
  <c r="Q16" s="1"/>
  <c r="Q17" s="1"/>
  <c r="Q18" s="1"/>
  <c r="Q19" s="1"/>
  <c r="Q20" s="1"/>
  <c r="Q21" s="1"/>
  <c r="Q22" s="1"/>
  <c r="Q23" s="1"/>
  <c r="Q24" s="1"/>
  <c r="Q25" s="1"/>
  <c r="Q26" s="1"/>
  <c r="Q27" s="1"/>
  <c r="Q28" s="1"/>
  <c r="Q29" s="1"/>
  <c r="Q30" s="1"/>
  <c r="Q31" s="1"/>
  <c r="Q32" s="1"/>
  <c r="Q33" s="1"/>
  <c r="Q34" s="1"/>
  <c r="Q35" s="1"/>
  <c r="Q36" s="1"/>
  <c r="Q37" s="1"/>
  <c r="Q38" s="1"/>
  <c r="Q39" s="1"/>
  <c r="Q40" s="1"/>
  <c r="Q41" s="1"/>
  <c r="Q42" s="1"/>
  <c r="Q43" s="1"/>
  <c r="Q44" s="1"/>
  <c r="E45"/>
  <c r="F45" s="1"/>
  <c r="E2"/>
  <c r="V45"/>
  <c r="R3" l="1"/>
  <c r="R2"/>
  <c r="S3"/>
  <c r="S4" s="1"/>
  <c r="T3" s="1"/>
  <c r="U3"/>
  <c r="M3"/>
  <c r="N2" s="1"/>
  <c r="O3"/>
  <c r="I3"/>
  <c r="K3"/>
  <c r="E3"/>
  <c r="E4" s="1"/>
  <c r="F3" s="1"/>
  <c r="G3"/>
  <c r="V2"/>
  <c r="R5" l="1"/>
  <c r="R4"/>
  <c r="T2"/>
  <c r="U4"/>
  <c r="S5"/>
  <c r="T4" s="1"/>
  <c r="O4"/>
  <c r="P2"/>
  <c r="M4"/>
  <c r="M5" s="1"/>
  <c r="M6" s="1"/>
  <c r="M7" s="1"/>
  <c r="M8" s="1"/>
  <c r="M9" s="1"/>
  <c r="M10" s="1"/>
  <c r="M11" s="1"/>
  <c r="M12" s="1"/>
  <c r="M13" s="1"/>
  <c r="M14" s="1"/>
  <c r="M15" s="1"/>
  <c r="M16" s="1"/>
  <c r="M17" s="1"/>
  <c r="M18" s="1"/>
  <c r="M19" s="1"/>
  <c r="M20" s="1"/>
  <c r="M21" s="1"/>
  <c r="M22" s="1"/>
  <c r="M23" s="1"/>
  <c r="M24" s="1"/>
  <c r="M25" s="1"/>
  <c r="M26" s="1"/>
  <c r="M27" s="1"/>
  <c r="M28" s="1"/>
  <c r="M29" s="1"/>
  <c r="M30" s="1"/>
  <c r="M31" s="1"/>
  <c r="M32" s="1"/>
  <c r="M33" s="1"/>
  <c r="M34" s="1"/>
  <c r="M35" s="1"/>
  <c r="M36" s="1"/>
  <c r="M37" s="1"/>
  <c r="M38" s="1"/>
  <c r="M39" s="1"/>
  <c r="M40" s="1"/>
  <c r="M41" s="1"/>
  <c r="M42" s="1"/>
  <c r="M43" s="1"/>
  <c r="M44" s="1"/>
  <c r="J2"/>
  <c r="K4"/>
  <c r="L2"/>
  <c r="I4"/>
  <c r="I5" s="1"/>
  <c r="F2"/>
  <c r="G4"/>
  <c r="H2"/>
  <c r="E5"/>
  <c r="F4" s="1"/>
  <c r="V3"/>
  <c r="R6" l="1"/>
  <c r="U5"/>
  <c r="N3"/>
  <c r="S6"/>
  <c r="T5" s="1"/>
  <c r="J3"/>
  <c r="O5"/>
  <c r="P3"/>
  <c r="N4"/>
  <c r="N5"/>
  <c r="N6"/>
  <c r="K5"/>
  <c r="L3"/>
  <c r="I6"/>
  <c r="J5" s="1"/>
  <c r="J4"/>
  <c r="G5"/>
  <c r="H3"/>
  <c r="E6"/>
  <c r="F5" s="1"/>
  <c r="V4"/>
  <c r="R7" l="1"/>
  <c r="U6"/>
  <c r="S7"/>
  <c r="T6" s="1"/>
  <c r="O6"/>
  <c r="P4"/>
  <c r="N7"/>
  <c r="K6"/>
  <c r="L4"/>
  <c r="I7"/>
  <c r="J6" s="1"/>
  <c r="G6"/>
  <c r="H4"/>
  <c r="E7"/>
  <c r="F6" s="1"/>
  <c r="V5"/>
  <c r="U7" l="1"/>
  <c r="S8"/>
  <c r="O7"/>
  <c r="P5"/>
  <c r="N8"/>
  <c r="K7"/>
  <c r="L6" s="1"/>
  <c r="L5"/>
  <c r="I8"/>
  <c r="G7"/>
  <c r="H6" s="1"/>
  <c r="H5"/>
  <c r="E8"/>
  <c r="F7" s="1"/>
  <c r="V6"/>
  <c r="R9" l="1"/>
  <c r="R8"/>
  <c r="U8"/>
  <c r="S9"/>
  <c r="T7"/>
  <c r="O8"/>
  <c r="P6"/>
  <c r="N9"/>
  <c r="K8"/>
  <c r="L7" s="1"/>
  <c r="I9"/>
  <c r="J8" s="1"/>
  <c r="J7"/>
  <c r="G8"/>
  <c r="E9"/>
  <c r="F8" s="1"/>
  <c r="V7"/>
  <c r="R10" l="1"/>
  <c r="U9"/>
  <c r="S10"/>
  <c r="T9" s="1"/>
  <c r="T8"/>
  <c r="O9"/>
  <c r="P8" s="1"/>
  <c r="P7"/>
  <c r="N10"/>
  <c r="K9"/>
  <c r="L8" s="1"/>
  <c r="I10"/>
  <c r="J9" s="1"/>
  <c r="G9"/>
  <c r="H8" s="1"/>
  <c r="H7"/>
  <c r="E10"/>
  <c r="F9" s="1"/>
  <c r="V8"/>
  <c r="R11" l="1"/>
  <c r="U10"/>
  <c r="S11"/>
  <c r="T10" s="1"/>
  <c r="O10"/>
  <c r="P9" s="1"/>
  <c r="N11"/>
  <c r="K10"/>
  <c r="L9" s="1"/>
  <c r="I11"/>
  <c r="J10" s="1"/>
  <c r="G10"/>
  <c r="H9" s="1"/>
  <c r="E11"/>
  <c r="F10" s="1"/>
  <c r="V9"/>
  <c r="R12" l="1"/>
  <c r="U11"/>
  <c r="S12"/>
  <c r="T11" s="1"/>
  <c r="O11"/>
  <c r="P10" s="1"/>
  <c r="N12"/>
  <c r="K11"/>
  <c r="L10" s="1"/>
  <c r="I12"/>
  <c r="J11" s="1"/>
  <c r="G11"/>
  <c r="H10" s="1"/>
  <c r="E12"/>
  <c r="F11" s="1"/>
  <c r="V10"/>
  <c r="R13" l="1"/>
  <c r="U12"/>
  <c r="S13"/>
  <c r="T12" s="1"/>
  <c r="O12"/>
  <c r="P11" s="1"/>
  <c r="N13"/>
  <c r="K12"/>
  <c r="L11" s="1"/>
  <c r="I13"/>
  <c r="J12" s="1"/>
  <c r="G12"/>
  <c r="H11" s="1"/>
  <c r="E13"/>
  <c r="F12" s="1"/>
  <c r="V11"/>
  <c r="R14" l="1"/>
  <c r="U13"/>
  <c r="S14"/>
  <c r="T13" s="1"/>
  <c r="O13"/>
  <c r="P12" s="1"/>
  <c r="N14"/>
  <c r="K13"/>
  <c r="L12" s="1"/>
  <c r="I14"/>
  <c r="J13" s="1"/>
  <c r="G13"/>
  <c r="H12" s="1"/>
  <c r="E14"/>
  <c r="F13" s="1"/>
  <c r="V12"/>
  <c r="R15" l="1"/>
  <c r="U14"/>
  <c r="S15"/>
  <c r="O14"/>
  <c r="P13" s="1"/>
  <c r="N15"/>
  <c r="K14"/>
  <c r="L13" s="1"/>
  <c r="I15"/>
  <c r="J14" s="1"/>
  <c r="G14"/>
  <c r="H13" s="1"/>
  <c r="E15"/>
  <c r="F14" s="1"/>
  <c r="V13"/>
  <c r="R16" l="1"/>
  <c r="U15"/>
  <c r="S16"/>
  <c r="T15" s="1"/>
  <c r="T14"/>
  <c r="O15"/>
  <c r="P14" s="1"/>
  <c r="N16"/>
  <c r="K15"/>
  <c r="L14" s="1"/>
  <c r="I16"/>
  <c r="J15" s="1"/>
  <c r="G15"/>
  <c r="H14" s="1"/>
  <c r="E16"/>
  <c r="F15" s="1"/>
  <c r="V14"/>
  <c r="R17" l="1"/>
  <c r="U16"/>
  <c r="S17"/>
  <c r="O16"/>
  <c r="P15" s="1"/>
  <c r="N17"/>
  <c r="K16"/>
  <c r="L15" s="1"/>
  <c r="I17"/>
  <c r="J16" s="1"/>
  <c r="G16"/>
  <c r="H15" s="1"/>
  <c r="E17"/>
  <c r="F16" s="1"/>
  <c r="V15"/>
  <c r="R18" l="1"/>
  <c r="U17"/>
  <c r="S18"/>
  <c r="T16"/>
  <c r="O17"/>
  <c r="P16" s="1"/>
  <c r="N18"/>
  <c r="K17"/>
  <c r="L16" s="1"/>
  <c r="I18"/>
  <c r="J17" s="1"/>
  <c r="G17"/>
  <c r="H16" s="1"/>
  <c r="E18"/>
  <c r="F17" s="1"/>
  <c r="V16"/>
  <c r="R19" l="1"/>
  <c r="U18"/>
  <c r="S19"/>
  <c r="T18" s="1"/>
  <c r="T17"/>
  <c r="O18"/>
  <c r="P17" s="1"/>
  <c r="N19"/>
  <c r="K18"/>
  <c r="L17" s="1"/>
  <c r="I19"/>
  <c r="J18" s="1"/>
  <c r="G18"/>
  <c r="H17" s="1"/>
  <c r="E19"/>
  <c r="F18" s="1"/>
  <c r="V17"/>
  <c r="R20" l="1"/>
  <c r="U19"/>
  <c r="S20"/>
  <c r="T19" s="1"/>
  <c r="O19"/>
  <c r="P18" s="1"/>
  <c r="N20"/>
  <c r="K19"/>
  <c r="L18" s="1"/>
  <c r="I20"/>
  <c r="J19" s="1"/>
  <c r="G19"/>
  <c r="H18" s="1"/>
  <c r="E20"/>
  <c r="F19" s="1"/>
  <c r="V18"/>
  <c r="R21" l="1"/>
  <c r="U20"/>
  <c r="S21"/>
  <c r="T20" s="1"/>
  <c r="O20"/>
  <c r="P19" s="1"/>
  <c r="N21"/>
  <c r="K20"/>
  <c r="L19" s="1"/>
  <c r="I21"/>
  <c r="J20" s="1"/>
  <c r="G20"/>
  <c r="H19" s="1"/>
  <c r="E21"/>
  <c r="F20" s="1"/>
  <c r="V19"/>
  <c r="U21" l="1"/>
  <c r="S22"/>
  <c r="T21" s="1"/>
  <c r="O21"/>
  <c r="P20" s="1"/>
  <c r="N22"/>
  <c r="K21"/>
  <c r="L20" s="1"/>
  <c r="I22"/>
  <c r="J21" s="1"/>
  <c r="G21"/>
  <c r="H20" s="1"/>
  <c r="E22"/>
  <c r="F21" s="1"/>
  <c r="V20"/>
  <c r="R22" l="1"/>
  <c r="U22"/>
  <c r="S23"/>
  <c r="T22" s="1"/>
  <c r="O22"/>
  <c r="P21" s="1"/>
  <c r="N23"/>
  <c r="K22"/>
  <c r="L21" s="1"/>
  <c r="I23"/>
  <c r="J22" s="1"/>
  <c r="G22"/>
  <c r="H21" s="1"/>
  <c r="E23"/>
  <c r="F22" s="1"/>
  <c r="V21"/>
  <c r="R23" l="1"/>
  <c r="U23"/>
  <c r="S24"/>
  <c r="T23" s="1"/>
  <c r="O23"/>
  <c r="P22" s="1"/>
  <c r="N24"/>
  <c r="K23"/>
  <c r="L22" s="1"/>
  <c r="I24"/>
  <c r="J23" s="1"/>
  <c r="G23"/>
  <c r="H22" s="1"/>
  <c r="E24"/>
  <c r="F23" s="1"/>
  <c r="V22"/>
  <c r="R24" l="1"/>
  <c r="U24"/>
  <c r="S25"/>
  <c r="T24" s="1"/>
  <c r="O24"/>
  <c r="P23" s="1"/>
  <c r="N25"/>
  <c r="K24"/>
  <c r="L23" s="1"/>
  <c r="I25"/>
  <c r="J24" s="1"/>
  <c r="G24"/>
  <c r="H23" s="1"/>
  <c r="E25"/>
  <c r="F24" s="1"/>
  <c r="V23"/>
  <c r="R25" l="1"/>
  <c r="U25"/>
  <c r="S26"/>
  <c r="T25" s="1"/>
  <c r="O25"/>
  <c r="P24" s="1"/>
  <c r="N26"/>
  <c r="K25"/>
  <c r="L24" s="1"/>
  <c r="I26"/>
  <c r="J25" s="1"/>
  <c r="G25"/>
  <c r="H24" s="1"/>
  <c r="E26"/>
  <c r="F25" s="1"/>
  <c r="V24"/>
  <c r="R26" l="1"/>
  <c r="U26"/>
  <c r="S27"/>
  <c r="T26" s="1"/>
  <c r="O26"/>
  <c r="P25" s="1"/>
  <c r="N27"/>
  <c r="K26"/>
  <c r="L25" s="1"/>
  <c r="I27"/>
  <c r="J26" s="1"/>
  <c r="G26"/>
  <c r="H25" s="1"/>
  <c r="E27"/>
  <c r="F26" s="1"/>
  <c r="V25"/>
  <c r="R27" l="1"/>
  <c r="U27"/>
  <c r="S28"/>
  <c r="T27" s="1"/>
  <c r="O27"/>
  <c r="P26" s="1"/>
  <c r="N28"/>
  <c r="K27"/>
  <c r="L26" s="1"/>
  <c r="I28"/>
  <c r="J27" s="1"/>
  <c r="G27"/>
  <c r="H26" s="1"/>
  <c r="E28"/>
  <c r="F27" s="1"/>
  <c r="V26"/>
  <c r="R28" l="1"/>
  <c r="U28"/>
  <c r="S29"/>
  <c r="T28" s="1"/>
  <c r="O28"/>
  <c r="P27" s="1"/>
  <c r="N29"/>
  <c r="K28"/>
  <c r="L27" s="1"/>
  <c r="I29"/>
  <c r="J28" s="1"/>
  <c r="G28"/>
  <c r="H27" s="1"/>
  <c r="E29"/>
  <c r="F28" s="1"/>
  <c r="V27"/>
  <c r="R29" l="1"/>
  <c r="U29"/>
  <c r="S30"/>
  <c r="O29"/>
  <c r="P28" s="1"/>
  <c r="N30"/>
  <c r="K29"/>
  <c r="L28" s="1"/>
  <c r="I30"/>
  <c r="J29" s="1"/>
  <c r="G29"/>
  <c r="H28" s="1"/>
  <c r="E30"/>
  <c r="F29" s="1"/>
  <c r="V28"/>
  <c r="R30" l="1"/>
  <c r="U30"/>
  <c r="S31"/>
  <c r="T30" s="1"/>
  <c r="T29"/>
  <c r="O30"/>
  <c r="P29" s="1"/>
  <c r="N31"/>
  <c r="K30"/>
  <c r="L29" s="1"/>
  <c r="I31"/>
  <c r="J30" s="1"/>
  <c r="G30"/>
  <c r="H29" s="1"/>
  <c r="E31"/>
  <c r="F30" s="1"/>
  <c r="V29"/>
  <c r="R31" l="1"/>
  <c r="U31"/>
  <c r="S32"/>
  <c r="T31" s="1"/>
  <c r="O31"/>
  <c r="P30" s="1"/>
  <c r="N32"/>
  <c r="K31"/>
  <c r="L30" s="1"/>
  <c r="I32"/>
  <c r="J31" s="1"/>
  <c r="G31"/>
  <c r="H30" s="1"/>
  <c r="E32"/>
  <c r="F31" s="1"/>
  <c r="V30"/>
  <c r="R32" l="1"/>
  <c r="U32"/>
  <c r="S33"/>
  <c r="O32"/>
  <c r="P31" s="1"/>
  <c r="N33"/>
  <c r="K32"/>
  <c r="L31" s="1"/>
  <c r="I33"/>
  <c r="J32" s="1"/>
  <c r="G32"/>
  <c r="H31" s="1"/>
  <c r="E33"/>
  <c r="F32" s="1"/>
  <c r="V31"/>
  <c r="R33" l="1"/>
  <c r="U33"/>
  <c r="S34"/>
  <c r="T33" s="1"/>
  <c r="T32"/>
  <c r="O33"/>
  <c r="P32" s="1"/>
  <c r="N34"/>
  <c r="K33"/>
  <c r="L32" s="1"/>
  <c r="I34"/>
  <c r="J33" s="1"/>
  <c r="G33"/>
  <c r="H32" s="1"/>
  <c r="E34"/>
  <c r="F33" s="1"/>
  <c r="V32"/>
  <c r="R34" l="1"/>
  <c r="U34"/>
  <c r="S35"/>
  <c r="T34" s="1"/>
  <c r="O34"/>
  <c r="P33" s="1"/>
  <c r="N35"/>
  <c r="K34"/>
  <c r="L33" s="1"/>
  <c r="I35"/>
  <c r="J34" s="1"/>
  <c r="G34"/>
  <c r="H33" s="1"/>
  <c r="E35"/>
  <c r="F34" s="1"/>
  <c r="V33"/>
  <c r="R35" l="1"/>
  <c r="U35"/>
  <c r="S36"/>
  <c r="T35" s="1"/>
  <c r="O35"/>
  <c r="P34" s="1"/>
  <c r="N36"/>
  <c r="K35"/>
  <c r="L34" s="1"/>
  <c r="I36"/>
  <c r="J35" s="1"/>
  <c r="G35"/>
  <c r="H34" s="1"/>
  <c r="E36"/>
  <c r="F35" s="1"/>
  <c r="V34"/>
  <c r="R36" l="1"/>
  <c r="U36"/>
  <c r="S37"/>
  <c r="T36" s="1"/>
  <c r="O36"/>
  <c r="P35" s="1"/>
  <c r="N37"/>
  <c r="K36"/>
  <c r="L35" s="1"/>
  <c r="I37"/>
  <c r="J36" s="1"/>
  <c r="G36"/>
  <c r="H35" s="1"/>
  <c r="E37"/>
  <c r="F36" s="1"/>
  <c r="V35"/>
  <c r="R37" l="1"/>
  <c r="U37"/>
  <c r="S38"/>
  <c r="T37" s="1"/>
  <c r="O37"/>
  <c r="P36" s="1"/>
  <c r="N38"/>
  <c r="K37"/>
  <c r="L36" s="1"/>
  <c r="I38"/>
  <c r="J37" s="1"/>
  <c r="G37"/>
  <c r="H36" s="1"/>
  <c r="E38"/>
  <c r="F37" s="1"/>
  <c r="V36"/>
  <c r="R38" l="1"/>
  <c r="U38"/>
  <c r="S39"/>
  <c r="T38" s="1"/>
  <c r="O38"/>
  <c r="P37" s="1"/>
  <c r="N39"/>
  <c r="K38"/>
  <c r="L37" s="1"/>
  <c r="I39"/>
  <c r="J38" s="1"/>
  <c r="G38"/>
  <c r="H37" s="1"/>
  <c r="E39"/>
  <c r="F38" s="1"/>
  <c r="V37"/>
  <c r="R39" l="1"/>
  <c r="U39"/>
  <c r="S40"/>
  <c r="T39" s="1"/>
  <c r="O39"/>
  <c r="P38" s="1"/>
  <c r="N40"/>
  <c r="K39"/>
  <c r="L38" s="1"/>
  <c r="I40"/>
  <c r="J39" s="1"/>
  <c r="G39"/>
  <c r="H38" s="1"/>
  <c r="E40"/>
  <c r="F39" s="1"/>
  <c r="V38"/>
  <c r="R40" l="1"/>
  <c r="U40"/>
  <c r="S41"/>
  <c r="T40" s="1"/>
  <c r="O40"/>
  <c r="P39" s="1"/>
  <c r="N41"/>
  <c r="K40"/>
  <c r="L39" s="1"/>
  <c r="I41"/>
  <c r="J40" s="1"/>
  <c r="G40"/>
  <c r="H39" s="1"/>
  <c r="E41"/>
  <c r="F40" s="1"/>
  <c r="V39"/>
  <c r="R41" l="1"/>
  <c r="U41"/>
  <c r="S42"/>
  <c r="T41" s="1"/>
  <c r="O41"/>
  <c r="P40" s="1"/>
  <c r="N42"/>
  <c r="K41"/>
  <c r="L40" s="1"/>
  <c r="I42"/>
  <c r="J41" s="1"/>
  <c r="G41"/>
  <c r="H40" s="1"/>
  <c r="E42"/>
  <c r="F41" s="1"/>
  <c r="V40"/>
  <c r="R44" l="1"/>
  <c r="R42"/>
  <c r="U42"/>
  <c r="S43"/>
  <c r="T42" s="1"/>
  <c r="O42"/>
  <c r="P41" s="1"/>
  <c r="N43"/>
  <c r="N44"/>
  <c r="K42"/>
  <c r="L41" s="1"/>
  <c r="I43"/>
  <c r="J42" s="1"/>
  <c r="G42"/>
  <c r="H41" s="1"/>
  <c r="E43"/>
  <c r="F42" s="1"/>
  <c r="V41"/>
  <c r="R43" l="1"/>
  <c r="U43"/>
  <c r="S44"/>
  <c r="T44" s="1"/>
  <c r="O43"/>
  <c r="P42" s="1"/>
  <c r="K43"/>
  <c r="L42" s="1"/>
  <c r="I44"/>
  <c r="J44" s="1"/>
  <c r="G43"/>
  <c r="H42" s="1"/>
  <c r="E44"/>
  <c r="F44" s="1"/>
  <c r="V42"/>
  <c r="T43" l="1"/>
  <c r="U44"/>
  <c r="O44"/>
  <c r="P44" s="1"/>
  <c r="K44"/>
  <c r="L44" s="1"/>
  <c r="J43"/>
  <c r="G44"/>
  <c r="H44" s="1"/>
  <c r="F43"/>
  <c r="V44"/>
  <c r="P43" l="1"/>
  <c r="L43"/>
  <c r="H43"/>
  <c r="V43"/>
</calcChain>
</file>

<file path=xl/comments1.xml><?xml version="1.0" encoding="utf-8"?>
<comments xmlns="http://schemas.openxmlformats.org/spreadsheetml/2006/main">
  <authors>
    <author>TonyAdmin</author>
    <author>Tony</author>
    <author>Tony C.</author>
  </authors>
  <commentList>
    <comment ref="A2" author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2" author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t>
        </r>
      </text>
    </comment>
    <comment ref="C2" author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text>
        <r>
          <rPr>
            <b/>
            <sz val="8"/>
            <color indexed="81"/>
            <rFont val="Tahoma"/>
            <family val="2"/>
          </rPr>
          <t xml:space="preserve">Edge Width
</t>
        </r>
        <r>
          <rPr>
            <sz val="8"/>
            <color indexed="81"/>
            <rFont val="Tahoma"/>
            <family val="2"/>
          </rPr>
          <t xml:space="preserve">
Enter an optional edge width between 1 and 10.</t>
        </r>
      </text>
    </comment>
    <comment ref="E2" authorId="1">
      <text>
        <r>
          <rPr>
            <b/>
            <sz val="8"/>
            <color indexed="81"/>
            <rFont val="Tahoma"/>
            <family val="2"/>
          </rPr>
          <t>Edge Style</t>
        </r>
        <r>
          <rPr>
            <b/>
            <sz val="9"/>
            <color indexed="81"/>
            <rFont val="Tahoma"/>
            <family val="2"/>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Read the edge into the graph and show it.  This is the default.
</t>
        </r>
        <r>
          <rPr>
            <b/>
            <sz val="8"/>
            <color indexed="81"/>
            <rFont val="Tahoma"/>
            <family val="2"/>
          </rPr>
          <t>Skip</t>
        </r>
        <r>
          <rPr>
            <sz val="8"/>
            <color indexed="81"/>
            <rFont val="Tahoma"/>
            <family val="2"/>
          </rPr>
          <t xml:space="preserve">
Skip the edge row.  Do not read it into the graph.
</t>
        </r>
        <r>
          <rPr>
            <b/>
            <sz val="8"/>
            <color indexed="81"/>
            <rFont val="Tahoma"/>
            <family val="2"/>
          </rPr>
          <t>Hide</t>
        </r>
        <r>
          <rPr>
            <sz val="8"/>
            <color indexed="81"/>
            <rFont val="Tahoma"/>
            <family val="2"/>
          </rPr>
          <t xml:space="preserve">
Read the edge into the graph but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0">
      <text>
        <r>
          <rPr>
            <b/>
            <sz val="8"/>
            <color indexed="81"/>
            <rFont val="Tahoma"/>
            <family val="2"/>
          </rPr>
          <t xml:space="preserve">Edge ID
</t>
        </r>
        <r>
          <rPr>
            <sz val="8"/>
            <color indexed="81"/>
            <rFont val="Tahoma"/>
            <family val="2"/>
          </rPr>
          <t>This is a unique ID that gets filled in automatically.  Do not edit this column.</t>
        </r>
      </text>
    </comment>
    <comment ref="K2" author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author>
    <author>Tony C.</author>
  </authors>
  <commentList>
    <comment ref="A2" author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Images</t>
        </r>
        <r>
          <rPr>
            <sz val="8"/>
            <color indexed="81"/>
            <rFont val="Tahoma"/>
            <family val="2"/>
          </rPr>
          <t xml:space="preserve">
See the Images worksheet for details on showing vertices as images.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t>
        </r>
        <r>
          <rPr>
            <sz val="8"/>
            <color indexed="81"/>
            <rFont val="Tahoma"/>
            <family val="2"/>
          </rPr>
          <t xml:space="preserve">
The Vertex column is frozen, meaning that it remains visible even if you scroll the worksheet to the right.  To unfreeze it,  use View, Freeze Panes, Unfreeze Panes in the Excel Ribbon.</t>
        </r>
      </text>
    </comment>
    <comment ref="C2" authorId="0">
      <text>
        <r>
          <rPr>
            <b/>
            <sz val="8"/>
            <color indexed="81"/>
            <rFont val="Tahoma"/>
            <family val="2"/>
          </rPr>
          <t xml:space="preserve">Vertex In-Degree
</t>
        </r>
        <r>
          <rPr>
            <sz val="8"/>
            <color indexed="81"/>
            <rFont val="Tahoma"/>
            <family val="2"/>
          </rPr>
          <t xml:space="preserve">This and other graph metrics can be computed with the Graph Metrics button in the Analysis group in the NodeXL Ribbon tab.
</t>
        </r>
      </text>
    </comment>
    <comment ref="D2" authorId="0">
      <text>
        <r>
          <rPr>
            <b/>
            <sz val="8"/>
            <color indexed="81"/>
            <rFont val="Tahoma"/>
            <family val="2"/>
          </rPr>
          <t xml:space="preserve">Vertex Out-Degree
</t>
        </r>
        <r>
          <rPr>
            <sz val="8"/>
            <color indexed="81"/>
            <rFont val="Tahoma"/>
            <family val="2"/>
          </rPr>
          <t xml:space="preserve">This and other graph metrics can be computed with the Graph Metrics button in the Analysis group in the NodeXL Ribbon tab.
</t>
        </r>
      </text>
    </comment>
    <comment ref="E2" authorId="0">
      <text>
        <r>
          <rPr>
            <b/>
            <sz val="8"/>
            <color indexed="81"/>
            <rFont val="Tahoma"/>
            <family val="2"/>
          </rPr>
          <t xml:space="preserve">Vertex Betweenness Centrality
</t>
        </r>
        <r>
          <rPr>
            <sz val="8"/>
            <color indexed="81"/>
            <rFont val="Tahoma"/>
            <family val="2"/>
          </rPr>
          <t xml:space="preserve">This and other graph metrics can be computed with the Graph Metrics button in the Analysis group in the NodeXL Ribbon tab.
</t>
        </r>
      </text>
    </comment>
    <comment ref="F2" authorId="0">
      <text>
        <r>
          <rPr>
            <b/>
            <sz val="8"/>
            <color indexed="81"/>
            <rFont val="Tahoma"/>
            <family val="2"/>
          </rPr>
          <t xml:space="preserve">Vertex Closeness Centrality
</t>
        </r>
        <r>
          <rPr>
            <sz val="8"/>
            <color indexed="81"/>
            <rFont val="Tahoma"/>
            <family val="2"/>
          </rPr>
          <t xml:space="preserve">This and other graph metrics can be computed with the Graph Metrics button in the Analysis group in the NodeXL Ribbon tab.
</t>
        </r>
      </text>
    </comment>
    <comment ref="G2" authorId="0">
      <text>
        <r>
          <rPr>
            <b/>
            <sz val="8"/>
            <color indexed="81"/>
            <rFont val="Tahoma"/>
            <family val="2"/>
          </rPr>
          <t xml:space="preserve">Vertex Eigenvector Centrality
</t>
        </r>
        <r>
          <rPr>
            <sz val="8"/>
            <color indexed="81"/>
            <rFont val="Tahoma"/>
            <family val="2"/>
          </rPr>
          <t xml:space="preserve">This and other graph metrics can be computed with the Graph Metrics button in the Analysis group in the NodeXL Ribbon tab.
</t>
        </r>
      </text>
    </comment>
    <comment ref="H2" authorId="1">
      <text>
        <r>
          <rPr>
            <b/>
            <sz val="8"/>
            <color indexed="81"/>
            <rFont val="Tahoma"/>
            <family val="2"/>
          </rPr>
          <t xml:space="preserve">Vertex PageRank
</t>
        </r>
        <r>
          <rPr>
            <sz val="8"/>
            <color indexed="81"/>
            <rFont val="Tahoma"/>
            <family val="2"/>
          </rPr>
          <t>This and other graph metrics can be computed with the Graph Metrics button in the Analysis group in the NodeXL Ribbon tab.</t>
        </r>
      </text>
    </comment>
    <comment ref="I2" authorId="0">
      <text>
        <r>
          <rPr>
            <b/>
            <sz val="8"/>
            <color indexed="81"/>
            <rFont val="Tahoma"/>
            <family val="2"/>
          </rPr>
          <t xml:space="preserve">Vertex Clustering Coefficient
</t>
        </r>
        <r>
          <rPr>
            <sz val="8"/>
            <color indexed="81"/>
            <rFont val="Tahoma"/>
            <family val="2"/>
          </rPr>
          <t xml:space="preserve">This and other graph metrics can be computed with the Graph Metrics button in the Analysis group in the NodeXL Ribbon tab.
</t>
        </r>
      </text>
    </comment>
    <comment ref="J2" author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K2" author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L2" authorId="0">
      <text>
        <r>
          <rPr>
            <b/>
            <sz val="8"/>
            <color indexed="81"/>
            <rFont val="Tahoma"/>
            <family val="2"/>
          </rPr>
          <t xml:space="preserve">Vertex Size
</t>
        </r>
        <r>
          <rPr>
            <sz val="8"/>
            <color indexed="81"/>
            <rFont val="Tahoma"/>
            <family val="2"/>
          </rPr>
          <t xml:space="preserve">
Enter an optional vertex size between 1 and 100.</t>
        </r>
      </text>
    </comment>
    <comment ref="M2" author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N2" authorId="0">
      <text>
        <r>
          <rPr>
            <b/>
            <sz val="8"/>
            <color indexed="81"/>
            <rFont val="Tahoma"/>
            <family val="2"/>
          </rPr>
          <t>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O2" author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If the vertex is part of an edge, show it.  Otherwise, ignore the vertex row.  This is the default.
</t>
        </r>
        <r>
          <rPr>
            <b/>
            <sz val="8"/>
            <color indexed="81"/>
            <rFont val="Tahoma"/>
            <family val="2"/>
          </rPr>
          <t>Skip</t>
        </r>
        <r>
          <rPr>
            <sz val="8"/>
            <color indexed="81"/>
            <rFont val="Tahoma"/>
            <family val="2"/>
          </rPr>
          <t xml:space="preserve">
Skip the vertex row and any edge rows that use the vertex.  Do not read them into the graph.
</t>
        </r>
        <r>
          <rPr>
            <b/>
            <sz val="8"/>
            <color indexed="81"/>
            <rFont val="Tahoma"/>
            <family val="2"/>
          </rPr>
          <t>Hide</t>
        </r>
        <r>
          <rPr>
            <sz val="8"/>
            <color indexed="81"/>
            <rFont val="Tahoma"/>
            <family val="2"/>
          </rPr>
          <t xml:space="preserve">
If the vertex is part of an edge, hide the vertex and its edges.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P2" author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Q2" author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R2" authorId="2">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S2" authorId="0">
      <text>
        <r>
          <rPr>
            <b/>
            <sz val="8"/>
            <color indexed="81"/>
            <rFont val="Tahoma"/>
            <family val="2"/>
          </rPr>
          <t xml:space="preserve">Vertex Tooltip
</t>
        </r>
        <r>
          <rPr>
            <sz val="8"/>
            <color indexed="81"/>
            <rFont val="Tahoma"/>
            <family val="2"/>
          </rPr>
          <t xml:space="preserve">
Enter optional text that will pop up when the mouse is hovered over the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T2" author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This is ignored if the Fruchterman-Reingold, Harel-Koren Fast Multiscale,  Polar, Sugiyama, or Random Layout is selected.
</t>
        </r>
      </text>
    </comment>
    <comment ref="U2" authorId="0">
      <text>
        <r>
          <rPr>
            <b/>
            <sz val="8"/>
            <color indexed="81"/>
            <rFont val="Tahoma"/>
            <family val="2"/>
          </rPr>
          <t xml:space="preserve">Vertex Location
</t>
        </r>
        <r>
          <rPr>
            <sz val="8"/>
            <color indexed="81"/>
            <rFont val="Tahoma"/>
            <family val="2"/>
          </rPr>
          <t xml:space="preserve">
Enter an optional vertex location.  X and Y values should be between 0 and 9,999.</t>
        </r>
      </text>
    </comment>
    <comment ref="V2" authorId="0">
      <text>
        <r>
          <rPr>
            <b/>
            <sz val="8"/>
            <color indexed="81"/>
            <rFont val="Tahoma"/>
            <family val="2"/>
          </rPr>
          <t xml:space="preserve">Vertex Location
</t>
        </r>
        <r>
          <rPr>
            <sz val="8"/>
            <color indexed="81"/>
            <rFont val="Tahoma"/>
            <family val="2"/>
          </rPr>
          <t xml:space="preserve">
Enter an optional vertex location.  X and Y values should be between 0 and 9,999.</t>
        </r>
      </text>
    </comment>
    <comment ref="W2" author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X2" author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Y2" author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Z2" author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B2" author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s>
  <commentList>
    <comment ref="A1" authorId="0">
      <text>
        <r>
          <rPr>
            <b/>
            <sz val="8"/>
            <color indexed="81"/>
            <rFont val="Tahoma"/>
            <family val="2"/>
          </rPr>
          <t>Cluster Name</t>
        </r>
        <r>
          <rPr>
            <sz val="8"/>
            <color indexed="81"/>
            <rFont val="Tahoma"/>
            <family val="2"/>
          </rPr>
          <t xml:space="preserve">
Enter the name of the cluster.
</t>
        </r>
        <r>
          <rPr>
            <u/>
            <sz val="8"/>
            <color indexed="81"/>
            <rFont val="Tahoma"/>
            <family val="2"/>
          </rPr>
          <t>Worksheet Overview</t>
        </r>
        <r>
          <rPr>
            <sz val="8"/>
            <color indexed="81"/>
            <rFont val="Tahoma"/>
            <family val="2"/>
          </rPr>
          <t xml:space="preserve">
A cluster is a group of related vertices.  Clusters are indicated by vertex color and shape when the workbook is read into the graph.  All the vertices in one cluster might be red disks, for example.
You can automatically partition the graph into clusters by clicking the Find Clusters button on the NodeXL tab in the Excel Ribbon.  You can also enter the cluster information manually.  To enter the information manually, you must enter one row on this worksheet for each cluster, then indicate which vertices are in which clusters by filling in the Cluster Vertices worksheet.
When clusters are read into the workbook, the Color and Shape columns on the Vertices worksheet are ignored.</t>
        </r>
      </text>
    </comment>
    <comment ref="B1" authorId="0">
      <text>
        <r>
          <rPr>
            <b/>
            <sz val="8"/>
            <color indexed="81"/>
            <rFont val="Tahoma"/>
            <family val="2"/>
          </rPr>
          <t xml:space="preserve">Vertex Color
</t>
        </r>
        <r>
          <rPr>
            <sz val="8"/>
            <color indexed="81"/>
            <rFont val="Tahoma"/>
            <family val="2"/>
          </rPr>
          <t xml:space="preserve">
To select a color to use for all vertices in the cluster,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1" authorId="0">
      <text>
        <r>
          <rPr>
            <b/>
            <sz val="8"/>
            <color indexed="81"/>
            <rFont val="Tahoma"/>
            <family val="2"/>
          </rPr>
          <t>Vertex Shape</t>
        </r>
        <r>
          <rPr>
            <sz val="8"/>
            <color indexed="81"/>
            <rFont val="Tahoma"/>
            <family val="2"/>
          </rPr>
          <t xml:space="preserve">
Select a shape to use for all vertices in the cluster.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List>
</comments>
</file>

<file path=xl/comments4.xml><?xml version="1.0" encoding="utf-8"?>
<comments xmlns="http://schemas.openxmlformats.org/spreadsheetml/2006/main">
  <authors>
    <author>TonyAdmin</author>
  </authors>
  <commentList>
    <comment ref="A1" authorId="0">
      <text>
        <r>
          <rPr>
            <b/>
            <sz val="8"/>
            <color indexed="81"/>
            <rFont val="Tahoma"/>
            <family val="2"/>
          </rPr>
          <t>Cluster Name</t>
        </r>
        <r>
          <rPr>
            <sz val="8"/>
            <color indexed="81"/>
            <rFont val="Tahoma"/>
            <family val="2"/>
          </rPr>
          <t xml:space="preserve">
Enter the name of the cluster.  The cluster name must also be entered on the Clusters worksheet.
</t>
        </r>
        <r>
          <rPr>
            <u/>
            <sz val="8"/>
            <color indexed="81"/>
            <rFont val="Tahoma"/>
            <family val="2"/>
          </rPr>
          <t>Worksheet Overview</t>
        </r>
        <r>
          <rPr>
            <sz val="8"/>
            <color indexed="81"/>
            <rFont val="Tahoma"/>
            <family val="2"/>
          </rPr>
          <t xml:space="preserve">
A cluster is a group of related vertices.  Clusters are indicated by vertex color and shape when the workbook is read into the graph.  All the vertices in one cluster might be red disks, for example.
You can automatically partition the graph into clusters by clicking the Find Clusters button on the NodeXL tab in the Excel Ribbon.  You can also enter the cluster information manually.  To enter the information manually, you must enter one row on the Clusters worksheet for each cluster, then indicate which vertices are in which clusters by filling in this worksheet.
When clusters are read into the workbook, the Color and Shape columns on the Vertices worksheet are ignored.</t>
        </r>
      </text>
    </comment>
    <comment ref="B1" authorId="0">
      <text>
        <r>
          <rPr>
            <b/>
            <sz val="8"/>
            <color indexed="81"/>
            <rFont val="Tahoma"/>
            <family val="2"/>
          </rPr>
          <t>Vertex Name</t>
        </r>
        <r>
          <rPr>
            <sz val="8"/>
            <color indexed="81"/>
            <rFont val="Tahoma"/>
            <family val="2"/>
          </rPr>
          <t xml:space="preserve">
Enter the name of a vertex to include in this cluster.</t>
        </r>
      </text>
    </comment>
  </commentList>
</comments>
</file>

<file path=xl/comments5.xml><?xml version="1.0" encoding="utf-8"?>
<comments xmlns="http://schemas.openxmlformats.org/spreadsheetml/2006/main">
  <authors>
    <author>TonyAdmin</author>
  </authors>
  <commentList>
    <comment ref="A1" author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metrics for the graph.  These and other graph metrics can be computed with the Graph Metrics button in the Analysis group in the NodeXL Ribbon tab.</t>
        </r>
      </text>
    </comment>
  </commentList>
</comments>
</file>

<file path=xl/sharedStrings.xml><?xml version="1.0" encoding="utf-8"?>
<sst xmlns="http://schemas.openxmlformats.org/spreadsheetml/2006/main" count="20297" uniqueCount="3727">
  <si>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</si>
  <si>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</si>
  <si>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</si>
  <si>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</si>
  <si>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</si>
  <si>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</si>
  <si>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</si>
  <si>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</si>
  <si>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</si>
  <si>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</si>
  <si>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</si>
  <si>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</si>
  <si>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</si>
  <si>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</si>
  <si>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</si>
  <si>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</si>
  <si>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</si>
  <si>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Metric</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</si>
  <si>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</si>
  <si>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</si>
  <si>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</si>
  <si>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</si>
  <si>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</si>
  <si>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</si>
  <si>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</si>
  <si>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</si>
  <si>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</si>
  <si>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</si>
  <si>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</si>
  <si>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</si>
  <si>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</si>
  <si>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Filtered Alpha</t>
  </si>
  <si>
    <t>Graph Directedness</t>
  </si>
  <si>
    <t>In-Degree</t>
  </si>
  <si>
    <t>Out-Degree</t>
  </si>
  <si>
    <t>Betweenness Centrality</t>
  </si>
  <si>
    <t>Closeness Centrality</t>
  </si>
  <si>
    <t>Eigenvector Centrality</t>
  </si>
  <si>
    <t>Clustering Coefficient</t>
  </si>
  <si>
    <t>Show Vertex Graph Metrics</t>
  </si>
  <si>
    <t>Show Vertex Visual Attributes</t>
  </si>
  <si>
    <t>Show Edge Visual Attributes</t>
  </si>
  <si>
    <t>Show Vertex Labels</t>
  </si>
  <si>
    <t>Show Vertex Layout</t>
  </si>
  <si>
    <t>Dynamic Filter</t>
  </si>
  <si>
    <t>Show Vertex Other Columns</t>
  </si>
  <si>
    <t>Show Edge Other Columns</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</si>
  <si>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</si>
  <si>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</si>
  <si>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</si>
  <si>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</si>
  <si>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</si>
  <si>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</si>
  <si>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</si>
  <si>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</si>
  <si>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</si>
  <si>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</si>
  <si>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</si>
  <si>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</si>
  <si>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</si>
  <si>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</si>
  <si>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</si>
  <si>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</si>
  <si>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</si>
  <si>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</si>
  <si>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</si>
  <si>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</si>
  <si>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</si>
  <si>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</si>
  <si>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</si>
  <si>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</si>
  <si>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</si>
  <si>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</si>
  <si>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</si>
  <si>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</si>
  <si>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</si>
  <si>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</si>
  <si>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</si>
  <si>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</si>
  <si>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</si>
  <si>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</si>
  <si>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</si>
  <si>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</si>
  <si>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</si>
  <si>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</si>
  <si>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</si>
  <si>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Show Edge Labels</t>
  </si>
  <si>
    <t>Background Color</t>
  </si>
  <si>
    <t>Background Image</t>
  </si>
  <si>
    <t>Auto Layout on Open</t>
  </si>
  <si>
    <t>Comments</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</si>
  <si>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</si>
  <si>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</si>
  <si>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</si>
  <si>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</si>
  <si>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</si>
  <si>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</si>
  <si>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</si>
  <si>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</si>
  <si>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</si>
  <si>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</si>
  <si>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</si>
  <si>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</si>
  <si>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</si>
  <si>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</si>
  <si>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</si>
  <si>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</si>
  <si>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</si>
  <si>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</si>
  <si>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</si>
  <si>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</si>
  <si>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</si>
  <si>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</si>
  <si>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</si>
  <si>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</si>
  <si>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</si>
  <si>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</si>
  <si>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</si>
  <si>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</si>
  <si>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</si>
  <si>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</si>
  <si>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</si>
  <si>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</si>
  <si>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</si>
  <si>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</si>
  <si>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</si>
  <si>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</si>
  <si>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</si>
  <si>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</si>
  <si>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</si>
  <si>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</si>
  <si>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</si>
  <si>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</si>
  <si>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</si>
  <si>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</si>
  <si>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</si>
  <si>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</si>
  <si>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</si>
  <si>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</si>
  <si>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</si>
  <si>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</si>
  <si>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</si>
  <si>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</si>
  <si>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</si>
  <si>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</si>
  <si>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</si>
  <si>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</si>
  <si>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</si>
  <si>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PageRank</t>
  </si>
  <si>
    <t>PageRank Bin</t>
  </si>
  <si>
    <t>PageRank Frequency</t>
  </si>
  <si>
    <t>Minimum PageRank</t>
  </si>
  <si>
    <t>Maximum PageRank</t>
  </si>
  <si>
    <t>Average PageRank</t>
  </si>
  <si>
    <t>Median PageRank</t>
  </si>
  <si>
    <t>Subgraph</t>
  </si>
  <si>
    <t>Group</t>
  </si>
  <si>
    <t>Directed</t>
  </si>
  <si>
    <t>Autofill Workbook Results</t>
  </si>
  <si>
    <t>Autofill Workbook With Scheme Results</t>
  </si>
  <si>
    <t>None</t>
  </si>
  <si>
    <t>Relationship</t>
  </si>
  <si>
    <t>Relationship Date (UTC)</t>
  </si>
  <si>
    <t>januarwahyu</t>
  </si>
  <si>
    <t>perkolina</t>
  </si>
  <si>
    <t>m_art_</t>
  </si>
  <si>
    <t>schmitty4prez</t>
  </si>
  <si>
    <t>rkupiainen</t>
  </si>
  <si>
    <t>fxckingorgeous</t>
  </si>
  <si>
    <t>orgactivist</t>
  </si>
  <si>
    <t>cxoeurope</t>
  </si>
  <si>
    <t>opbvideos</t>
  </si>
  <si>
    <t>meighanstone</t>
  </si>
  <si>
    <t>tadder_forum</t>
  </si>
  <si>
    <t>iphonelover_syd</t>
  </si>
  <si>
    <t>whistlerstories</t>
  </si>
  <si>
    <t>politicaldivas</t>
  </si>
  <si>
    <t>torystephens</t>
  </si>
  <si>
    <t>ahnesh</t>
  </si>
  <si>
    <t>davidpots</t>
  </si>
  <si>
    <t>tiaraul</t>
  </si>
  <si>
    <t>kevron</t>
  </si>
  <si>
    <t>ladesbasement</t>
  </si>
  <si>
    <t>sina42</t>
  </si>
  <si>
    <t>99gr81</t>
  </si>
  <si>
    <t>gfmoon99</t>
  </si>
  <si>
    <t>julietomlin</t>
  </si>
  <si>
    <t>sdavy</t>
  </si>
  <si>
    <t>sakalli</t>
  </si>
  <si>
    <t>hyperchickaisha</t>
  </si>
  <si>
    <t>ongoliard</t>
  </si>
  <si>
    <t>blueshoes55</t>
  </si>
  <si>
    <t>jeremyhl</t>
  </si>
  <si>
    <t>dantresomi</t>
  </si>
  <si>
    <t>coffeehousetalk</t>
  </si>
  <si>
    <t>luismateus</t>
  </si>
  <si>
    <t>dziennikarz</t>
  </si>
  <si>
    <t>michal_kolanko</t>
  </si>
  <si>
    <t>yofi40</t>
  </si>
  <si>
    <t>rant86</t>
  </si>
  <si>
    <t>beatbelow</t>
  </si>
  <si>
    <t>ra_whipple</t>
  </si>
  <si>
    <t>cjk03</t>
  </si>
  <si>
    <t>jenniferjones</t>
  </si>
  <si>
    <t>restructures</t>
  </si>
  <si>
    <t>hectorsalgado</t>
  </si>
  <si>
    <t>comedianisdead</t>
  </si>
  <si>
    <t>acctgwarrior</t>
  </si>
  <si>
    <t>rascality</t>
  </si>
  <si>
    <t>thedarkyew</t>
  </si>
  <si>
    <t>fjcontre35</t>
  </si>
  <si>
    <t>steph80335</t>
  </si>
  <si>
    <t>yuriwalravens</t>
  </si>
  <si>
    <t>whoisstan</t>
  </si>
  <si>
    <t>solino1</t>
  </si>
  <si>
    <t>juancardorje</t>
  </si>
  <si>
    <t>ekojunot</t>
  </si>
  <si>
    <t>jaysimus</t>
  </si>
  <si>
    <t>galilyou</t>
  </si>
  <si>
    <t>ninjamansam</t>
  </si>
  <si>
    <t>dirtystep</t>
  </si>
  <si>
    <t>mayplata</t>
  </si>
  <si>
    <t>planetrockwell</t>
  </si>
  <si>
    <t>dustypaws</t>
  </si>
  <si>
    <t>oneworldwiki</t>
  </si>
  <si>
    <t>thejoedee</t>
  </si>
  <si>
    <t>remarkk</t>
  </si>
  <si>
    <t>sabbatical</t>
  </si>
  <si>
    <t>deliagolds</t>
  </si>
  <si>
    <t>euan</t>
  </si>
  <si>
    <t>gvibmg</t>
  </si>
  <si>
    <t>johnjg57</t>
  </si>
  <si>
    <t>xclusiveprod</t>
  </si>
  <si>
    <t>ariefsunda</t>
  </si>
  <si>
    <t>yiseehun</t>
  </si>
  <si>
    <t>lyndsayfarlow</t>
  </si>
  <si>
    <t>rebekociu</t>
  </si>
  <si>
    <t>dinesh_pisces</t>
  </si>
  <si>
    <t>alikichapple</t>
  </si>
  <si>
    <t>mumke</t>
  </si>
  <si>
    <t>jalilmajul</t>
  </si>
  <si>
    <t>pujol</t>
  </si>
  <si>
    <t>dvdvz</t>
  </si>
  <si>
    <t>archieromeo</t>
  </si>
  <si>
    <t>diegoarcega</t>
  </si>
  <si>
    <t>xeejing</t>
  </si>
  <si>
    <t>slaaper</t>
  </si>
  <si>
    <t>kimiecat</t>
  </si>
  <si>
    <t>fukumimi</t>
  </si>
  <si>
    <t>tarantindigital</t>
  </si>
  <si>
    <t>edumadhatter</t>
  </si>
  <si>
    <t>seasonsofsorrow</t>
  </si>
  <si>
    <t>akmalarif90</t>
  </si>
  <si>
    <t>yozzyrahman</t>
  </si>
  <si>
    <t>sterrenkind</t>
  </si>
  <si>
    <t>riekyjanssen</t>
  </si>
  <si>
    <t>kletskous</t>
  </si>
  <si>
    <t>losindex</t>
  </si>
  <si>
    <t>corpsepaint</t>
  </si>
  <si>
    <t>larsentweet</t>
  </si>
  <si>
    <t>marqueledicen</t>
  </si>
  <si>
    <t>rubberdck</t>
  </si>
  <si>
    <t>zbento</t>
  </si>
  <si>
    <t>bingoweb</t>
  </si>
  <si>
    <t>nubianczar</t>
  </si>
  <si>
    <t>calcetin_huacho</t>
  </si>
  <si>
    <t>rashidshahzad</t>
  </si>
  <si>
    <t>ralphsaunders</t>
  </si>
  <si>
    <t>reyes_albert</t>
  </si>
  <si>
    <t>ofutur</t>
  </si>
  <si>
    <t>koukos</t>
  </si>
  <si>
    <t>polarbearhugger</t>
  </si>
  <si>
    <t>direnation</t>
  </si>
  <si>
    <t>judge_mental</t>
  </si>
  <si>
    <t>ladyvannylla</t>
  </si>
  <si>
    <t>sargusperez</t>
  </si>
  <si>
    <t>ckliar</t>
  </si>
  <si>
    <t>jeffliwag</t>
  </si>
  <si>
    <t>_diminuta</t>
  </si>
  <si>
    <t>michaelmccarthy</t>
  </si>
  <si>
    <t>cjd_update</t>
  </si>
  <si>
    <t>hawk4500</t>
  </si>
  <si>
    <t>carlosjln</t>
  </si>
  <si>
    <t>rcnevada</t>
  </si>
  <si>
    <t>gooliab</t>
  </si>
  <si>
    <t>milandinic</t>
  </si>
  <si>
    <t>abelschooleman</t>
  </si>
  <si>
    <t>baianoporreta</t>
  </si>
  <si>
    <t>consuelo_zapata</t>
  </si>
  <si>
    <t>ckaratnytsky</t>
  </si>
  <si>
    <t>haight68ashbury</t>
  </si>
  <si>
    <t>ldhenrywotton</t>
  </si>
  <si>
    <t>jjablonska</t>
  </si>
  <si>
    <t>stageev</t>
  </si>
  <si>
    <t>nelstel</t>
  </si>
  <si>
    <t>druummwest</t>
  </si>
  <si>
    <t>kevinalanmann</t>
  </si>
  <si>
    <t>mariannukka</t>
  </si>
  <si>
    <t>conztand</t>
  </si>
  <si>
    <t>santipresilla</t>
  </si>
  <si>
    <t>quarkore</t>
  </si>
  <si>
    <t>lucabaptista</t>
  </si>
  <si>
    <t>belemparabrasil</t>
  </si>
  <si>
    <t>wiley</t>
  </si>
  <si>
    <t>brasaman65</t>
  </si>
  <si>
    <t>imcg</t>
  </si>
  <si>
    <t>jeiffel</t>
  </si>
  <si>
    <t>antimonotonia</t>
  </si>
  <si>
    <t>stevekuncewicz</t>
  </si>
  <si>
    <t>dvdfox</t>
  </si>
  <si>
    <t>pabloimrik17</t>
  </si>
  <si>
    <t>mynameisfin</t>
  </si>
  <si>
    <t>casigoldeabreu</t>
  </si>
  <si>
    <t>_zuriki</t>
  </si>
  <si>
    <t>nomadicgeezer</t>
  </si>
  <si>
    <t>peterintherye</t>
  </si>
  <si>
    <t>dedalusjmmr</t>
  </si>
  <si>
    <t>gudi62</t>
  </si>
  <si>
    <t>jjibarias</t>
  </si>
  <si>
    <t>thelastviceroy</t>
  </si>
  <si>
    <t>skype4vampires</t>
  </si>
  <si>
    <t>evanwolf</t>
  </si>
  <si>
    <t>vetovsvictory</t>
  </si>
  <si>
    <t>erikmitk</t>
  </si>
  <si>
    <t>hannahlouise23</t>
  </si>
  <si>
    <t>aj00200</t>
  </si>
  <si>
    <t>mojave44</t>
  </si>
  <si>
    <t>eliaskashmir</t>
  </si>
  <si>
    <t>unknownyouser</t>
  </si>
  <si>
    <t>perocomochingan</t>
  </si>
  <si>
    <t>realmrr</t>
  </si>
  <si>
    <t>anonymous__fr</t>
  </si>
  <si>
    <t>cineversitytv</t>
  </si>
  <si>
    <t>paulfallon</t>
  </si>
  <si>
    <t>ka15er</t>
  </si>
  <si>
    <t>giulianno3000</t>
  </si>
  <si>
    <t>iwgo</t>
  </si>
  <si>
    <t>extrovertigo</t>
  </si>
  <si>
    <t>jrrsantacruz</t>
  </si>
  <si>
    <t>iyashinbo</t>
  </si>
  <si>
    <t>florafolia</t>
  </si>
  <si>
    <t>djinh</t>
  </si>
  <si>
    <t>culturalngineer</t>
  </si>
  <si>
    <t>gerritontour</t>
  </si>
  <si>
    <t>dowerli</t>
  </si>
  <si>
    <t>threesadtigers</t>
  </si>
  <si>
    <t>xfacto</t>
  </si>
  <si>
    <t>ditotona</t>
  </si>
  <si>
    <t>fhxoxo</t>
  </si>
  <si>
    <t>rodolfoviana</t>
  </si>
  <si>
    <t>brentoneccles</t>
  </si>
  <si>
    <t>debmorello</t>
  </si>
  <si>
    <t>ricdragon</t>
  </si>
  <si>
    <t>carlosaray</t>
  </si>
  <si>
    <t>cablegate_2010</t>
  </si>
  <si>
    <t>pmeese</t>
  </si>
  <si>
    <t>coloredopinions</t>
  </si>
  <si>
    <t>vialata</t>
  </si>
  <si>
    <t>flaminisaul</t>
  </si>
  <si>
    <t>mito75</t>
  </si>
  <si>
    <t>maledictvm</t>
  </si>
  <si>
    <t>rjay669</t>
  </si>
  <si>
    <t>marcojrzx</t>
  </si>
  <si>
    <t>shisza</t>
  </si>
  <si>
    <t>costadaniel</t>
  </si>
  <si>
    <t>_dknapp</t>
  </si>
  <si>
    <t>adriasoldevila</t>
  </si>
  <si>
    <t>diegosammarco</t>
  </si>
  <si>
    <t>plastik_g</t>
  </si>
  <si>
    <t>bug7659</t>
  </si>
  <si>
    <t>mirianbasso</t>
  </si>
  <si>
    <t>asw44</t>
  </si>
  <si>
    <t>mandolfi</t>
  </si>
  <si>
    <t>betsywhim</t>
  </si>
  <si>
    <t>y_quintana</t>
  </si>
  <si>
    <t>grega_jagodnik</t>
  </si>
  <si>
    <t>nanocruz84</t>
  </si>
  <si>
    <t>maestro_sandro</t>
  </si>
  <si>
    <t>_badwoman_</t>
  </si>
  <si>
    <t>adrianatru</t>
  </si>
  <si>
    <t>raimondiand</t>
  </si>
  <si>
    <t>beforeyougo78</t>
  </si>
  <si>
    <t>keymano</t>
  </si>
  <si>
    <t>dukeofgaming</t>
  </si>
  <si>
    <t>danielajmnz</t>
  </si>
  <si>
    <t>fotocopiado</t>
  </si>
  <si>
    <t>fredericogk</t>
  </si>
  <si>
    <t>darkker</t>
  </si>
  <si>
    <t>petragb</t>
  </si>
  <si>
    <t>beee4life</t>
  </si>
  <si>
    <t>mpf2011</t>
  </si>
  <si>
    <t>rantorcry</t>
  </si>
  <si>
    <t>ddlys</t>
  </si>
  <si>
    <t>erikokakimoto</t>
  </si>
  <si>
    <t>esamu</t>
  </si>
  <si>
    <t>mscardiaw</t>
  </si>
  <si>
    <t>stmbr</t>
  </si>
  <si>
    <t>jwalaprem</t>
  </si>
  <si>
    <t>theindictment</t>
  </si>
  <si>
    <t>gutterdust</t>
  </si>
  <si>
    <t>polemist</t>
  </si>
  <si>
    <t>dirofblue</t>
  </si>
  <si>
    <t>kathyrushford</t>
  </si>
  <si>
    <t>balflearspgc</t>
  </si>
  <si>
    <t>bitfuzzy</t>
  </si>
  <si>
    <t>declankerin</t>
  </si>
  <si>
    <t>anonop_ua</t>
  </si>
  <si>
    <t>thejimmix</t>
  </si>
  <si>
    <t>taylor_owen</t>
  </si>
  <si>
    <t>mathewi</t>
  </si>
  <si>
    <t>estebanoli</t>
  </si>
  <si>
    <t>alihajou</t>
  </si>
  <si>
    <t>ericfromerskine</t>
  </si>
  <si>
    <t>mpesce</t>
  </si>
  <si>
    <t>vinsci</t>
  </si>
  <si>
    <t>ricksumner</t>
  </si>
  <si>
    <t>stevenmalatesta</t>
  </si>
  <si>
    <t>yakuza112</t>
  </si>
  <si>
    <t>vruz</t>
  </si>
  <si>
    <t>vahanara</t>
  </si>
  <si>
    <t>louvetremi</t>
  </si>
  <si>
    <t>wikifiltracion</t>
  </si>
  <si>
    <t>marc2b</t>
  </si>
  <si>
    <t>daaaaavesimons</t>
  </si>
  <si>
    <t>lbandouk</t>
  </si>
  <si>
    <t>swisshop</t>
  </si>
  <si>
    <t>chinatiger</t>
  </si>
  <si>
    <t>nejky</t>
  </si>
  <si>
    <t>cometsmum</t>
  </si>
  <si>
    <t>fiw8</t>
  </si>
  <si>
    <t>cpmistanbul</t>
  </si>
  <si>
    <t>dandeej78</t>
  </si>
  <si>
    <t>ericwolf2</t>
  </si>
  <si>
    <t>jeremymeyers</t>
  </si>
  <si>
    <t>fishbone_</t>
  </si>
  <si>
    <t>fsasrio</t>
  </si>
  <si>
    <t>diego_chemo</t>
  </si>
  <si>
    <t>cyrixhero</t>
  </si>
  <si>
    <t>scheeinfo</t>
  </si>
  <si>
    <t>twocents</t>
  </si>
  <si>
    <t>enriquetat</t>
  </si>
  <si>
    <t>artate</t>
  </si>
  <si>
    <t>ukgovquotes</t>
  </si>
  <si>
    <t>anaprieto</t>
  </si>
  <si>
    <t>manolo_gtz</t>
  </si>
  <si>
    <t>janpantwit</t>
  </si>
  <si>
    <t>fightagainst</t>
  </si>
  <si>
    <t>romylass</t>
  </si>
  <si>
    <t>mateogaleano</t>
  </si>
  <si>
    <t>julianakemi</t>
  </si>
  <si>
    <t>lisduarte</t>
  </si>
  <si>
    <t>joemccolgan</t>
  </si>
  <si>
    <t>classicdiva</t>
  </si>
  <si>
    <t>ycbayrak</t>
  </si>
  <si>
    <t>moskva_thang</t>
  </si>
  <si>
    <t>jjins</t>
  </si>
  <si>
    <t>zlouma</t>
  </si>
  <si>
    <t>ngc6544</t>
  </si>
  <si>
    <t>macava</t>
  </si>
  <si>
    <t>rec72</t>
  </si>
  <si>
    <t>greedoo</t>
  </si>
  <si>
    <t>suarezgolborne</t>
  </si>
  <si>
    <t>m_gelin</t>
  </si>
  <si>
    <t>pelles</t>
  </si>
  <si>
    <t>cyberdoyle</t>
  </si>
  <si>
    <t>remmmy</t>
  </si>
  <si>
    <t>chaoticsoul</t>
  </si>
  <si>
    <t>ivomacsilva</t>
  </si>
  <si>
    <t>mediatrend</t>
  </si>
  <si>
    <t>claireinparis</t>
  </si>
  <si>
    <t>lepointdufle</t>
  </si>
  <si>
    <t>benhuser</t>
  </si>
  <si>
    <t>brianlehrertv</t>
  </si>
  <si>
    <t>jay_a_allen</t>
  </si>
  <si>
    <t>txsusanb</t>
  </si>
  <si>
    <t>rafaelxnunes</t>
  </si>
  <si>
    <t>identityzero</t>
  </si>
  <si>
    <t>leongreen</t>
  </si>
  <si>
    <t>laclabra</t>
  </si>
  <si>
    <t>ariw</t>
  </si>
  <si>
    <t>jedmiller</t>
  </si>
  <si>
    <t>adamski8080</t>
  </si>
  <si>
    <t>cosmicstevie</t>
  </si>
  <si>
    <t>jdgalarneau</t>
  </si>
  <si>
    <t>sparky_2k9</t>
  </si>
  <si>
    <t>seegee92584</t>
  </si>
  <si>
    <t>vbalasubramani</t>
  </si>
  <si>
    <t>dotpeople</t>
  </si>
  <si>
    <t>jenniemacfie</t>
  </si>
  <si>
    <t>peterkaminski</t>
  </si>
  <si>
    <t>aquiganimterr</t>
  </si>
  <si>
    <t>jeroenbosman</t>
  </si>
  <si>
    <t>dargaf</t>
  </si>
  <si>
    <t>amareto</t>
  </si>
  <si>
    <t>wrk3</t>
  </si>
  <si>
    <t>kally4ka</t>
  </si>
  <si>
    <t>sfbinfos</t>
  </si>
  <si>
    <t>jainrounak</t>
  </si>
  <si>
    <t>fidelili</t>
  </si>
  <si>
    <t>shibu_kt</t>
  </si>
  <si>
    <t>jesabjoe</t>
  </si>
  <si>
    <t>mhmdwayne</t>
  </si>
  <si>
    <t>lordvort3x</t>
  </si>
  <si>
    <t>donspecter</t>
  </si>
  <si>
    <t>thaitvnews</t>
  </si>
  <si>
    <t>rmack</t>
  </si>
  <si>
    <t>karassimeonov</t>
  </si>
  <si>
    <t>rgrusin</t>
  </si>
  <si>
    <t>csrcooperative</t>
  </si>
  <si>
    <t>arturofloyd</t>
  </si>
  <si>
    <t>mariajesusv</t>
  </si>
  <si>
    <t>ivanauta</t>
  </si>
  <si>
    <t>deepgreendesign</t>
  </si>
  <si>
    <t>skdadl</t>
  </si>
  <si>
    <t>burcubaykurt</t>
  </si>
  <si>
    <t>marbulus</t>
  </si>
  <si>
    <t>grantron</t>
  </si>
  <si>
    <t>kirakar</t>
  </si>
  <si>
    <t>luiscarlos</t>
  </si>
  <si>
    <t>fiopro</t>
  </si>
  <si>
    <t>crracktheskye</t>
  </si>
  <si>
    <t>colin_jones</t>
  </si>
  <si>
    <t>capitalnewyork</t>
  </si>
  <si>
    <t>0o52</t>
  </si>
  <si>
    <t>charles_ab</t>
  </si>
  <si>
    <t>bylli7</t>
  </si>
  <si>
    <t>googlewaveyour</t>
  </si>
  <si>
    <t>ladu</t>
  </si>
  <si>
    <t>drp23</t>
  </si>
  <si>
    <t>mannina_</t>
  </si>
  <si>
    <t>virtualactivism</t>
  </si>
  <si>
    <t>pazthorr</t>
  </si>
  <si>
    <t>dricaguzzi</t>
  </si>
  <si>
    <t>vegan_t</t>
  </si>
  <si>
    <t>drzewacz</t>
  </si>
  <si>
    <t>vavoida</t>
  </si>
  <si>
    <t>ssa</t>
  </si>
  <si>
    <t>oszie5</t>
  </si>
  <si>
    <t>nicholasmead</t>
  </si>
  <si>
    <t>fer_lasserre</t>
  </si>
  <si>
    <t>quijanog</t>
  </si>
  <si>
    <t>jdmartinezq</t>
  </si>
  <si>
    <t>moniquebvtje</t>
  </si>
  <si>
    <t>robkoster</t>
  </si>
  <si>
    <t>teobesta</t>
  </si>
  <si>
    <t>saleemkhan</t>
  </si>
  <si>
    <t>dingsebomsen</t>
  </si>
  <si>
    <t>tweetedwin</t>
  </si>
  <si>
    <t>pmartinsevilla</t>
  </si>
  <si>
    <t>pahans</t>
  </si>
  <si>
    <t>mack005</t>
  </si>
  <si>
    <t>leslie</t>
  </si>
  <si>
    <t>rumpeldealzchen</t>
  </si>
  <si>
    <t>anon_germany</t>
  </si>
  <si>
    <t>10tophentai</t>
  </si>
  <si>
    <t>kdubhimself</t>
  </si>
  <si>
    <t>xtrns</t>
  </si>
  <si>
    <t>tiffbrownolsen</t>
  </si>
  <si>
    <t>rujujasani</t>
  </si>
  <si>
    <t>agentenkind</t>
  </si>
  <si>
    <t>max_pacioretty</t>
  </si>
  <si>
    <t>jprcampos</t>
  </si>
  <si>
    <t>waterrecycler</t>
  </si>
  <si>
    <t>sainathgupta</t>
  </si>
  <si>
    <t>riordan</t>
  </si>
  <si>
    <t>lriggz</t>
  </si>
  <si>
    <t>ecoblips</t>
  </si>
  <si>
    <t>vdiazpardo</t>
  </si>
  <si>
    <t>aarenos</t>
  </si>
  <si>
    <t>fernandesfabio</t>
  </si>
  <si>
    <t>franklinwpd</t>
  </si>
  <si>
    <t>jettzworld</t>
  </si>
  <si>
    <t>cyberacadien</t>
  </si>
  <si>
    <t>dnwltrs</t>
  </si>
  <si>
    <t>wildjunket</t>
  </si>
  <si>
    <t>lokalmagasinet</t>
  </si>
  <si>
    <t>vinceleste</t>
  </si>
  <si>
    <t>cyberwarzonecom</t>
  </si>
  <si>
    <t>cyberwarinfo</t>
  </si>
  <si>
    <t>cyberwarbooks</t>
  </si>
  <si>
    <t>svencahling</t>
  </si>
  <si>
    <t>petrogustavo</t>
  </si>
  <si>
    <t>luisrodevia</t>
  </si>
  <si>
    <t>wikiciudadania</t>
  </si>
  <si>
    <t>dontostaco</t>
  </si>
  <si>
    <t>samgustin</t>
  </si>
  <si>
    <t>sree</t>
  </si>
  <si>
    <t>tummler10</t>
  </si>
  <si>
    <t>nancyclare</t>
  </si>
  <si>
    <t>tllanes</t>
  </si>
  <si>
    <t>davidinindy</t>
  </si>
  <si>
    <t>trendquest</t>
  </si>
  <si>
    <t>joshgrot</t>
  </si>
  <si>
    <t>opentopic</t>
  </si>
  <si>
    <t>blueidol_kouji</t>
  </si>
  <si>
    <t>omglolwtfbbq</t>
  </si>
  <si>
    <t>nora3000</t>
  </si>
  <si>
    <t>joaniegentian</t>
  </si>
  <si>
    <t>rickhaha</t>
  </si>
  <si>
    <t>fra_ise</t>
  </si>
  <si>
    <t>andyboydnl</t>
  </si>
  <si>
    <t>sanchesfab</t>
  </si>
  <si>
    <t>norocco</t>
  </si>
  <si>
    <t>encoderx3g</t>
  </si>
  <si>
    <t>gevalien</t>
  </si>
  <si>
    <t>antagonise</t>
  </si>
  <si>
    <t>vitoria_e_certa</t>
  </si>
  <si>
    <t>eastmad</t>
  </si>
  <si>
    <t>padbrit</t>
  </si>
  <si>
    <t>solipsis13</t>
  </si>
  <si>
    <t>cyberpunk_ger</t>
  </si>
  <si>
    <t>gabrielguerrac</t>
  </si>
  <si>
    <t>olabuenaga</t>
  </si>
  <si>
    <t>penetrarthur</t>
  </si>
  <si>
    <t>apps4uco</t>
  </si>
  <si>
    <t>gilangpurnomo</t>
  </si>
  <si>
    <t>rek0nstrukt</t>
  </si>
  <si>
    <t>jramb</t>
  </si>
  <si>
    <t>cforpmultimedia</t>
  </si>
  <si>
    <t>ordjoun</t>
  </si>
  <si>
    <t>surfbcn10</t>
  </si>
  <si>
    <t>sonia_cat</t>
  </si>
  <si>
    <t>silviamartinez</t>
  </si>
  <si>
    <t>philippotto</t>
  </si>
  <si>
    <t>heif</t>
  </si>
  <si>
    <t>rbongard</t>
  </si>
  <si>
    <t>saqeram</t>
  </si>
  <si>
    <t>nihildenada</t>
  </si>
  <si>
    <t>mistergeraghty</t>
  </si>
  <si>
    <t>815wrldtrvlr</t>
  </si>
  <si>
    <t>erinshade</t>
  </si>
  <si>
    <t>jimenix</t>
  </si>
  <si>
    <t>fabiomalini</t>
  </si>
  <si>
    <t>adriaramaral</t>
  </si>
  <si>
    <t>bav0</t>
  </si>
  <si>
    <t>sidryder</t>
  </si>
  <si>
    <t>jobsworth</t>
  </si>
  <si>
    <t>tshelton</t>
  </si>
  <si>
    <t>ideagov</t>
  </si>
  <si>
    <t>joanpball</t>
  </si>
  <si>
    <t>kazakvlad</t>
  </si>
  <si>
    <t>medecau</t>
  </si>
  <si>
    <t>hamoid</t>
  </si>
  <si>
    <t>matthew_betz</t>
  </si>
  <si>
    <t>geovalentine</t>
  </si>
  <si>
    <t>pspsup</t>
  </si>
  <si>
    <t>linuzifer</t>
  </si>
  <si>
    <t>mrtopf</t>
  </si>
  <si>
    <t>fusionwarenews</t>
  </si>
  <si>
    <t>db389</t>
  </si>
  <si>
    <t>drschefcik</t>
  </si>
  <si>
    <t>digdem</t>
  </si>
  <si>
    <t>haydeeakin</t>
  </si>
  <si>
    <t>kimelmose</t>
  </si>
  <si>
    <t>celine0_</t>
  </si>
  <si>
    <t>katzy</t>
  </si>
  <si>
    <t>fredgarnett</t>
  </si>
  <si>
    <t>csamuels</t>
  </si>
  <si>
    <t>randomdeanna</t>
  </si>
  <si>
    <t>mbelinsky</t>
  </si>
  <si>
    <t>susanmcp1</t>
  </si>
  <si>
    <t>rycul</t>
  </si>
  <si>
    <t>rkthanjavur</t>
  </si>
  <si>
    <t>black_von</t>
  </si>
  <si>
    <t>jomc</t>
  </si>
  <si>
    <t>felixsalmon</t>
  </si>
  <si>
    <t>sidburgess</t>
  </si>
  <si>
    <t>mattmiszewski</t>
  </si>
  <si>
    <t>hal__g</t>
  </si>
  <si>
    <t>opencongress</t>
  </si>
  <si>
    <t>jenngustetic</t>
  </si>
  <si>
    <t>mlsif</t>
  </si>
  <si>
    <t>w3ace</t>
  </si>
  <si>
    <t>emilybell</t>
  </si>
  <si>
    <t>rhh</t>
  </si>
  <si>
    <t>lisallynch</t>
  </si>
  <si>
    <t>pirateparty_bg</t>
  </si>
  <si>
    <t>spiralis1337</t>
  </si>
  <si>
    <t>op_faceoff</t>
  </si>
  <si>
    <t>weareu</t>
  </si>
  <si>
    <t>aakash32017</t>
  </si>
  <si>
    <t>rbrowne</t>
  </si>
  <si>
    <t>nehalhesham</t>
  </si>
  <si>
    <t>unknownbinaries</t>
  </si>
  <si>
    <t>m1k3y</t>
  </si>
  <si>
    <t>maisangel</t>
  </si>
  <si>
    <t>jsb</t>
  </si>
  <si>
    <t>leila_na</t>
  </si>
  <si>
    <t>maudelfin</t>
  </si>
  <si>
    <t>gbolles</t>
  </si>
  <si>
    <t>kevindoylejones</t>
  </si>
  <si>
    <t>jacobksamuelson</t>
  </si>
  <si>
    <t>john95959</t>
  </si>
  <si>
    <t>_tahil</t>
  </si>
  <si>
    <t>reinikainen</t>
  </si>
  <si>
    <t>mazky</t>
  </si>
  <si>
    <t>rasiej</t>
  </si>
  <si>
    <t>vann58</t>
  </si>
  <si>
    <t>glichfield</t>
  </si>
  <si>
    <t>ellemccarthy</t>
  </si>
  <si>
    <t>gritlaura</t>
  </si>
  <si>
    <t>all_a_twitt_r</t>
  </si>
  <si>
    <t>exiledsurfer</t>
  </si>
  <si>
    <t>rosycheekstx</t>
  </si>
  <si>
    <t>taziden</t>
  </si>
  <si>
    <t>osalazar</t>
  </si>
  <si>
    <t>newrightsgroup</t>
  </si>
  <si>
    <t>ianschuler</t>
  </si>
  <si>
    <t>byrdog55</t>
  </si>
  <si>
    <t>jaheppler</t>
  </si>
  <si>
    <t>leighpod</t>
  </si>
  <si>
    <t>stbullard</t>
  </si>
  <si>
    <t>orian</t>
  </si>
  <si>
    <t>healtheugene</t>
  </si>
  <si>
    <t>michaelmirno</t>
  </si>
  <si>
    <t>prof_tran</t>
  </si>
  <si>
    <t>tatn</t>
  </si>
  <si>
    <t>lindaperrybarr</t>
  </si>
  <si>
    <t>cocreatr</t>
  </si>
  <si>
    <t>kisslawsam</t>
  </si>
  <si>
    <t>mmnjug</t>
  </si>
  <si>
    <t>ulrike_reinhard</t>
  </si>
  <si>
    <t>pickihh</t>
  </si>
  <si>
    <t>wissenssucher</t>
  </si>
  <si>
    <t>matthiaswagner</t>
  </si>
  <si>
    <t>gokcenertugrul</t>
  </si>
  <si>
    <t>sebastianuber</t>
  </si>
  <si>
    <t>fartingduck</t>
  </si>
  <si>
    <t>trecet</t>
  </si>
  <si>
    <t>rafarubio</t>
  </si>
  <si>
    <t>jeffjarvis</t>
  </si>
  <si>
    <t>aliak</t>
  </si>
  <si>
    <t>inb4dashitstorm</t>
  </si>
  <si>
    <t>annnalist</t>
  </si>
  <si>
    <t>nele_tabler</t>
  </si>
  <si>
    <t>pkleine</t>
  </si>
  <si>
    <t>hophnung</t>
  </si>
  <si>
    <t>diogenesremains</t>
  </si>
  <si>
    <t>plungerman</t>
  </si>
  <si>
    <t>charlie_simons</t>
  </si>
  <si>
    <t>amyybabyxxx</t>
  </si>
  <si>
    <t>punk_ro0t</t>
  </si>
  <si>
    <t>lifecoachvaness</t>
  </si>
  <si>
    <t>73553h</t>
  </si>
  <si>
    <t>atavistian</t>
  </si>
  <si>
    <t>saperle</t>
  </si>
  <si>
    <t>lizperle</t>
  </si>
  <si>
    <t>irvingprog</t>
  </si>
  <si>
    <t>brian_frank</t>
  </si>
  <si>
    <t>cynthiabazinet</t>
  </si>
  <si>
    <t>sharinzakiu</t>
  </si>
  <si>
    <t>biellacoleman</t>
  </si>
  <si>
    <t>open_sourcing</t>
  </si>
  <si>
    <t>phelerox</t>
  </si>
  <si>
    <t>yvettethijm</t>
  </si>
  <si>
    <t>red_banana</t>
  </si>
  <si>
    <t>andrew_zolli</t>
  </si>
  <si>
    <t>sandidubowski</t>
  </si>
  <si>
    <t>n8fr8</t>
  </si>
  <si>
    <t>romitbasu</t>
  </si>
  <si>
    <t>empathetics</t>
  </si>
  <si>
    <t>kdragon87</t>
  </si>
  <si>
    <t>digitalecurator</t>
  </si>
  <si>
    <t>toyotabedzrock</t>
  </si>
  <si>
    <t>zbrisson</t>
  </si>
  <si>
    <t>danlatorre</t>
  </si>
  <si>
    <t>panthealee</t>
  </si>
  <si>
    <t>nclarkjudd</t>
  </si>
  <si>
    <t>jonathanpberger</t>
  </si>
  <si>
    <t>susaw</t>
  </si>
  <si>
    <t>noneck</t>
  </si>
  <si>
    <t>chr15_eat0n</t>
  </si>
  <si>
    <t>buitendijks</t>
  </si>
  <si>
    <t>marioasselin</t>
  </si>
  <si>
    <t>francoisguite</t>
  </si>
  <si>
    <t>nomad411</t>
  </si>
  <si>
    <t>ruudprinsen</t>
  </si>
  <si>
    <t>robincaron</t>
  </si>
  <si>
    <t>kalahiri</t>
  </si>
  <si>
    <t>tometty</t>
  </si>
  <si>
    <t>petrakramer</t>
  </si>
  <si>
    <t>wikileaks_india</t>
  </si>
  <si>
    <t>marc_cart</t>
  </si>
  <si>
    <t>anonyops</t>
  </si>
  <si>
    <t>terrellrussell</t>
  </si>
  <si>
    <t>p3st</t>
  </si>
  <si>
    <t>frasku</t>
  </si>
  <si>
    <t>shirleyayres</t>
  </si>
  <si>
    <t>futuregov</t>
  </si>
  <si>
    <t>davidwhe</t>
  </si>
  <si>
    <t>1cheerfulman</t>
  </si>
  <si>
    <t>richardgperry</t>
  </si>
  <si>
    <t>nancyscola</t>
  </si>
  <si>
    <t>dhgisme</t>
  </si>
  <si>
    <t>redwoodhippie</t>
  </si>
  <si>
    <t>mareacultural</t>
  </si>
  <si>
    <t>renzolinares</t>
  </si>
  <si>
    <t>alinmechenici</t>
  </si>
  <si>
    <t>taraduveanu</t>
  </si>
  <si>
    <t>wikileaks2</t>
  </si>
  <si>
    <t>mcdonald2009</t>
  </si>
  <si>
    <t>rumagin</t>
  </si>
  <si>
    <t>americaneditor</t>
  </si>
  <si>
    <t>siriusblack9999</t>
  </si>
  <si>
    <t>trishaabel</t>
  </si>
  <si>
    <t>gerpancard</t>
  </si>
  <si>
    <t>calixte</t>
  </si>
  <si>
    <t>siavogel</t>
  </si>
  <si>
    <t>joonasd6</t>
  </si>
  <si>
    <t>thorsonb</t>
  </si>
  <si>
    <t>jeremyheimans</t>
  </si>
  <si>
    <t>_farflungphil</t>
  </si>
  <si>
    <t>bobmackin</t>
  </si>
  <si>
    <t>senarijit</t>
  </si>
  <si>
    <t>anonsoul</t>
  </si>
  <si>
    <t>hintsandspices</t>
  </si>
  <si>
    <t>cmdln</t>
  </si>
  <si>
    <t>privacycamp</t>
  </si>
  <si>
    <t>netfreedom</t>
  </si>
  <si>
    <t>anne_roth</t>
  </si>
  <si>
    <t>hclemenceau</t>
  </si>
  <si>
    <t>rad1xs</t>
  </si>
  <si>
    <t>merryfellowtb</t>
  </si>
  <si>
    <t>david_dobbs</t>
  </si>
  <si>
    <t>willknight</t>
  </si>
  <si>
    <t>arikia</t>
  </si>
  <si>
    <t>causeglobal</t>
  </si>
  <si>
    <t>bobmorse</t>
  </si>
  <si>
    <t>mrpacomurillo</t>
  </si>
  <si>
    <t>stanbright</t>
  </si>
  <si>
    <t>caiotlandrade</t>
  </si>
  <si>
    <t>philip_95</t>
  </si>
  <si>
    <t>seprogerio</t>
  </si>
  <si>
    <t>leakysearch</t>
  </si>
  <si>
    <t>sonyelm</t>
  </si>
  <si>
    <t>patrickkaine</t>
  </si>
  <si>
    <t>scosteloe</t>
  </si>
  <si>
    <t>jonathanstray</t>
  </si>
  <si>
    <t>yardi</t>
  </si>
  <si>
    <t>daviddarts</t>
  </si>
  <si>
    <t>trishanderton</t>
  </si>
  <si>
    <t>baileymcc</t>
  </si>
  <si>
    <t>eric_andersen</t>
  </si>
  <si>
    <t>shava23</t>
  </si>
  <si>
    <t>jkerrstevens</t>
  </si>
  <si>
    <t>digiphile</t>
  </si>
  <si>
    <t>sdkstl</t>
  </si>
  <si>
    <t>dbfarber</t>
  </si>
  <si>
    <t>xdamman</t>
  </si>
  <si>
    <t>notch</t>
  </si>
  <si>
    <t>johnwonderlich</t>
  </si>
  <si>
    <t>k1llerzero</t>
  </si>
  <si>
    <t>issis</t>
  </si>
  <si>
    <t>prothmann</t>
  </si>
  <si>
    <t>joneireis</t>
  </si>
  <si>
    <t>muschelschloss</t>
  </si>
  <si>
    <t>nichole_lindsey</t>
  </si>
  <si>
    <t>torrentabuse</t>
  </si>
  <si>
    <t>welovewikileaks</t>
  </si>
  <si>
    <t>tarkin2258</t>
  </si>
  <si>
    <t>dekrazee1</t>
  </si>
  <si>
    <t>kcarruthers</t>
  </si>
  <si>
    <t>capricastar</t>
  </si>
  <si>
    <t>collinvanuden</t>
  </si>
  <si>
    <t>vladnastasiu</t>
  </si>
  <si>
    <t>lksriv</t>
  </si>
  <si>
    <t>endeavoringe</t>
  </si>
  <si>
    <t>goldentent</t>
  </si>
  <si>
    <t>stequoianie</t>
  </si>
  <si>
    <t>rar624</t>
  </si>
  <si>
    <t>abegaza</t>
  </si>
  <si>
    <t>wdeggers</t>
  </si>
  <si>
    <t>imagineelection</t>
  </si>
  <si>
    <t>kihang</t>
  </si>
  <si>
    <t>lkzzang</t>
  </si>
  <si>
    <t>matt_bleak</t>
  </si>
  <si>
    <t>kauecosta</t>
  </si>
  <si>
    <t>jasonchesworth</t>
  </si>
  <si>
    <t>iphonefreakzz</t>
  </si>
  <si>
    <t>op_anon</t>
  </si>
  <si>
    <t>adelaidemoura</t>
  </si>
  <si>
    <t>mgamerz</t>
  </si>
  <si>
    <t>jordancdarwin</t>
  </si>
  <si>
    <t>dmiller23</t>
  </si>
  <si>
    <t>phillipanderson</t>
  </si>
  <si>
    <t>mx510</t>
  </si>
  <si>
    <t>wikileaktweets</t>
  </si>
  <si>
    <t>ban_hammer</t>
  </si>
  <si>
    <t>alangrabinsky</t>
  </si>
  <si>
    <t>quirk</t>
  </si>
  <si>
    <t>fonstuinstra</t>
  </si>
  <si>
    <t>teawithcarl</t>
  </si>
  <si>
    <t>erickschonfeld</t>
  </si>
  <si>
    <t>racheljo</t>
  </si>
  <si>
    <t>bill_gross</t>
  </si>
  <si>
    <t>murat_gulsacan</t>
  </si>
  <si>
    <t>omangen</t>
  </si>
  <si>
    <t>andicat</t>
  </si>
  <si>
    <t>hoenikker</t>
  </si>
  <si>
    <t>tobyd</t>
  </si>
  <si>
    <t>onnsoft</t>
  </si>
  <si>
    <t>mireillejansma</t>
  </si>
  <si>
    <t>9er0</t>
  </si>
  <si>
    <t>carlacasilli</t>
  </si>
  <si>
    <t>doener</t>
  </si>
  <si>
    <t>beautyon_</t>
  </si>
  <si>
    <t>signsofbrian</t>
  </si>
  <si>
    <t>mimadrenomedeja</t>
  </si>
  <si>
    <t>geogeller</t>
  </si>
  <si>
    <t>arnica2007</t>
  </si>
  <si>
    <t>_deadreckoning_</t>
  </si>
  <si>
    <t>surveyork</t>
  </si>
  <si>
    <t>elspethjane</t>
  </si>
  <si>
    <t>anonops</t>
  </si>
  <si>
    <t>gdesouzaf</t>
  </si>
  <si>
    <t>jeanrognetta</t>
  </si>
  <si>
    <t>wikileaks</t>
  </si>
  <si>
    <t>felipeacosta</t>
  </si>
  <si>
    <t>ppolitics</t>
  </si>
  <si>
    <t>skypejournal</t>
  </si>
  <si>
    <t>cerellec</t>
  </si>
  <si>
    <t>Mentions</t>
  </si>
  <si>
    <t>Followed</t>
  </si>
  <si>
    <t>Replies to</t>
  </si>
  <si>
    <t>joepie91</t>
  </si>
  <si>
    <t>bobcalo</t>
  </si>
  <si>
    <t>mikhail_bak</t>
  </si>
  <si>
    <t>top_tw_tech</t>
  </si>
  <si>
    <t>subbu_ss</t>
  </si>
  <si>
    <t>nikglavin</t>
  </si>
  <si>
    <t>georginanet</t>
  </si>
  <si>
    <t>juliaaloft</t>
  </si>
  <si>
    <t>millsclear</t>
  </si>
  <si>
    <t>trdeghett</t>
  </si>
  <si>
    <t>pzilla</t>
  </si>
  <si>
    <t>nostradora</t>
  </si>
  <si>
    <t>redixculous</t>
  </si>
  <si>
    <t>blogger_tips</t>
  </si>
  <si>
    <t>patratcan</t>
  </si>
  <si>
    <t>thedextriarchy</t>
  </si>
  <si>
    <t>dawntweet</t>
  </si>
  <si>
    <t>anikaanand00</t>
  </si>
  <si>
    <t>george_well</t>
  </si>
  <si>
    <t>monteriaoscura</t>
  </si>
  <si>
    <t>onecheer</t>
  </si>
  <si>
    <t>bestofdansilver</t>
  </si>
  <si>
    <t>Followers</t>
  </si>
  <si>
    <t>Tweets</t>
  </si>
  <si>
    <t>Favorites</t>
  </si>
  <si>
    <t>Description</t>
  </si>
  <si>
    <t>Time Zone</t>
  </si>
  <si>
    <t>Time Zone UTC Offset (Seconds)</t>
  </si>
  <si>
    <t>Joined Twitter Date (UTC)</t>
  </si>
  <si>
    <t>Custom Menu Item Text</t>
  </si>
  <si>
    <t>Custom Menu Item Action</t>
  </si>
  <si>
    <t>Tweet</t>
  </si>
  <si>
    <t>Tweet Date (UTC)</t>
  </si>
  <si>
    <t>Latitude</t>
  </si>
  <si>
    <t>Longitude</t>
  </si>
  <si>
    <t>seorang MAHAnya SISWA who wants to be a great lawyer...Announcer 92,9fm Solo Radio (#lek2ansolo, #kongkow2, #dejiro, #youngstalk #siotr)</t>
  </si>
  <si>
    <t>Journalist, computer scientist, internationalist. Interactive Technology Editor at the AP. Maker of industrial fire sculptures on the side.</t>
  </si>
  <si>
    <t>We open governments.</t>
  </si>
  <si>
    <t xml:space="preserve">I love the color orange and coffee. Social media, video games and education -stuff. Caution: tweets can be depressing and filled with profanity. </t>
  </si>
  <si>
    <t xml:space="preserve">PR pro, political junkie, wry optimist. Running on a platform of provocative discourse. </t>
  </si>
  <si>
    <t>Editor, Writer, Strategist, Agitator. Co-founder Personal Democracy Forum; advisor to Sunlight Foundation</t>
  </si>
  <si>
    <t>Finnish researcher of media education, media and visual literacy, interested in art, politics, culture, media, everyday life</t>
  </si>
  <si>
    <t>Boosting Entrepreneurship, Innovation, Creativity, Usability and looking for more..._x000D_
www.nship.org_x000D_
www.theusabilitypage.com _x000D_
www.talks20.com</t>
  </si>
  <si>
    <t>Gigi 20, Nassau CC, Accounting ; iM NOt Bi-bUt i CAN tAkE UR bxtCh. genevra.tumblr.com</t>
  </si>
  <si>
    <t>CA dreaming NYC mom of 2, wife of 1. Mostly education + lifestyle reporter. Worked arts + philanthropy.   Social media + outdoor addict. A graduate.</t>
  </si>
  <si>
    <t>OrganisatieActivist.nl streeft naar anders organiseren.  Niet winstoptimalisatie en efficiëntieverhoging als uitgangspunten, maar kwaliteit en vakmanschap.</t>
  </si>
  <si>
    <t xml:space="preserve">Законовите институти, пораждащи частните монополи вредят на обществото.За демокрация, граждански права и лични свободи!_x000D_
</t>
  </si>
  <si>
    <t>Private Tweet @GarethWong | M&amp;A | Board Advisor | Mobile iTV online | Entertainment | Entrepreneur | Exclusive non profit CXO Network, www.CXOEurope.org</t>
  </si>
  <si>
    <t>blogger and j-school prof</t>
  </si>
  <si>
    <t>Writer, journalist, blogger, activist</t>
  </si>
  <si>
    <t>Special Projects, 1GOAL global education campaign, FIFA World Cup 2010 South Africa</t>
  </si>
  <si>
    <t>International news and headlines gathered from worldwide network resources by using tweet adder 3.0.  最新の内外のニュース/話題をtweet adder 3.0を用いて収集配信しています。blogも開設しています。</t>
  </si>
  <si>
    <t>iPhone repairs Specialists love iphone so much. u can get FREE iPhone User Guide instantly. visit http://www.iphonespecialist.com.au</t>
  </si>
  <si>
    <t>Having lived, played and worked in Whistler for over 40 years...there are a few stories...you will be seeing them here over the next while...</t>
  </si>
  <si>
    <t>Produkt-News und Rezensionen</t>
  </si>
  <si>
    <t>Political campaign advisor, social marketing consulting/marketing master..if you are looking for a strategic marketing plan for a political campaign this is it!</t>
  </si>
  <si>
    <t xml:space="preserve">Uber Analysis is where politics, anthropology, international relations, street culture, art and economics collide.  </t>
  </si>
  <si>
    <t xml:space="preserve">Politics Junkie, Jazz Maven, Dog Lover, Cat Fancier. Flaming Liberal. I'm some kind of wonderful. </t>
  </si>
  <si>
    <t>Founder of Technology Incubator Idealab and 100 companies in last 30 years. Tweeting while on my quest for learning in life and at conferences.</t>
  </si>
  <si>
    <t>Web designer for intridea.com. Interested in UI/UX, mobile, HTML/CSS/jQuery, Illustrator &amp; Photoshop. Android enthusiast, podcast junkie.</t>
  </si>
  <si>
    <t>a girl who stuck in journalism world and mainly writing about Mice &amp; tourism industry. But I'm proud liverpudlian!</t>
  </si>
  <si>
    <t>Revitalized change agent. New systems advocate. Creator of the web. Believer in a better way.</t>
  </si>
  <si>
    <t>Pro journalist, news innovation consultant, Innovate News founder, chairman@CAJ, technology observer, speaker, traveller; ex CBC, Torstar, Metro Intl. Craplets.</t>
  </si>
  <si>
    <t>No Job is too small, and no fee is too small.</t>
  </si>
  <si>
    <t>Media technologist &amp; strategist. Author: Share This! How You Will Change the World with Social Networking. Tech, progressive politics, feminism, dogs, writing.</t>
  </si>
  <si>
    <t>likes * Freedom * Nature * Hiking * 汉语 (Chinese) * Learning * _x000D_
earns money by coding  reliable dinosaurs :-) (SAP / ABAP ) and other stuff</t>
  </si>
  <si>
    <t>Fragments on Culture, Education; Warfare in the era of Cognitive Surplus, Blip Machines; Mindcasting.</t>
  </si>
  <si>
    <t>Diet Coke junkie; public speaker on social influence, emerging tech, recruiting &amp; brand for TMP Worldwide; born &amp; raised New Yorker; NYR Fan &amp; Airplane Geek</t>
  </si>
  <si>
    <t>@ColumbiaJourn prof/dean http://www.jrn.columbia.edu &amp; technology evangelist/skeptic; columnist, DNAinfo.com * tweeting tech, media, more. sree@sree.net</t>
  </si>
  <si>
    <t>遅れてきた大学院生/ヘルスコミュニケーション/元マニラ＆西荻住人/生音楽と料理を愛す/写真はキアポ教会のブラックナザレ/_x000D_
M.A. student studying health communication from the perspective of Social Psychology in Japan.</t>
  </si>
  <si>
    <t>Gov 2.0 @Radar Correspondent, @OReillyMedia: alex@oreilly.com. Intrigued by technological change, taken with ideas, cooking, the outdoors, books, dogs and media</t>
  </si>
  <si>
    <t>We are fighters for internet freedom.</t>
  </si>
  <si>
    <t>Freelance journalist/editor, social media editor @womenforwomenUK, part-time programme editor @frontlineclub</t>
  </si>
  <si>
    <t>Director of Tow Centre for Digital Journalism at Columbia J School. Former guardian news &amp; media director of digital content. Contact ebell@columbia.edu</t>
  </si>
  <si>
    <t>entrepreneur, founder, advisor and activist. My ventures: @ubercab @cuidemoselvoto @citivox</t>
  </si>
  <si>
    <t>Web Content Editor at The World. Contributor to PBS MediaShift and developer of @ExploreConvo</t>
  </si>
  <si>
    <t xml:space="preserve">OpenCongress brings together official government info with news and blogs to give you the real story behind what's happening in Congress. </t>
  </si>
  <si>
    <t>Writer working to illuminate intersections of tech, politics, science, &amp; culture. Associate editor at @techPresident. And contributor to @theprospect’s TAPPED.</t>
  </si>
  <si>
    <t xml:space="preserve">Political and Social Entrepreneur </t>
  </si>
  <si>
    <t>Felix Salmon is the finance blogger at Reuters</t>
  </si>
  <si>
    <t>Writer, political consultant, author of award-winning book on Barack Obama._x000D_
I run the US blog for Swedish daily Dagens Nyheter: dn.se/usablogg</t>
  </si>
  <si>
    <t>I'm Just here for the scoop! Scoop me?_x000D_
Senior Biomedical Eng. Student, Writer, Random, Clumsy, Fun, Tree Hugger, a 1989er, #LeeDeWyze fan, and Arab. (Boo!)</t>
  </si>
  <si>
    <t>Assistant editor, Personal Democracy Forum / techPresident_x000D_
_x000D_
#gov20 #tech #media #politics #nyc_x000D_
_x000D_
10questions.com_x000D_
personaldemocracy.com_x000D_
techpresident.com</t>
  </si>
  <si>
    <t>5th generation Florida native. Progressive talk radio host and producer. Saturdays 8am. FM 105.3 NE Florida - Stream www.radiofreejax.com</t>
  </si>
  <si>
    <t>Host: GRITtv, GRITradio, Author, BUSHWOMEN, BLUE GRIT, editor, At the Tea Party</t>
  </si>
  <si>
    <t xml:space="preserve">Book-fiend, History, Politics, Photography, Environment, Social Justice, Films, Music, Make-up junkie. </t>
  </si>
  <si>
    <t>I'm a senior writer at GigaOm, a former journalist with the Globe and Mail and co-founder of the mesh conference in Toronto</t>
  </si>
  <si>
    <t>Professor and Director, UNO School of Communication</t>
  </si>
  <si>
    <t>Digital Placemaker @PPS_Placemaking, Creator of Fixcity.org | #anthro, media ecology, p2p, digital product innovation &amp; design, sustainable cities, trimtabs</t>
  </si>
  <si>
    <t>Purveyor of Community, Meetup CEO</t>
  </si>
  <si>
    <t>I show companies how to talk like people for @WEStudioD. I used to do podcasts for Sony Music. Ex-DJ, well-meaning, direct. @katefarina = Waldorf to my Statler.</t>
  </si>
  <si>
    <t>director of technology innovation @ NYSenate.gov &amp; int'l blender repairman. text message noneck to 41411 for my eCard. (ps - this is my personal account)</t>
  </si>
  <si>
    <t>a husband, father, capoeirista, b-boy, writer, and bibliophile. A New Yorker born and bred who now resides in the midwest.</t>
  </si>
  <si>
    <t>A blog about Culture, Race, Identity, Gender, Politics, Class, Geography, Media, Sexuality.</t>
  </si>
  <si>
    <t>@maisfutebol [www.maisfutebol.iol.pt] and IOL editorial subdirector. Also Photoshop freak, nfo addict &amp; PS3 fan</t>
  </si>
  <si>
    <t>Z wykształcenia religioznawca. Przez 15 lat dziennikarz. Obecnie w INTERIA.PL. Konto na Twitter od 23 Marca 2007</t>
  </si>
  <si>
    <t>blogger, journalist. main area of interest : US politics and technology intersections</t>
  </si>
  <si>
    <t>Co-Editor of TechCrunch.  Also known to dance on occasion.</t>
  </si>
  <si>
    <t>engineered</t>
  </si>
  <si>
    <t>Journalist, Busker, Music Lover. Springsteen devotee. Follower of Tottenham Hotspur, Chicago Cubs and NY Rangers.  Former FT-er. I write the Muck Rack Daily.</t>
  </si>
  <si>
    <t>Staci D. Kramer is Editor, EVP, ContentNext Media, but her real job is aunt</t>
  </si>
  <si>
    <t>R.A. retired @43, never married. Enjoys occasional paid acting, twice weekly Toastmasters meetings, smooth Jazz; classic films; and my first RPG group in ages.</t>
  </si>
  <si>
    <t>marketing smarts</t>
  </si>
  <si>
    <t>producer, strange person</t>
  </si>
  <si>
    <t xml:space="preserve">MA, JD, MBA, recently passed CPA exams. Pretty much a polymath. I enjoy Twitter very much.
</t>
  </si>
  <si>
    <t>Liberal, Dad, Stand-Up Philosopher, Neotenist.</t>
  </si>
  <si>
    <t>Premature Curmudgeon. Assembler of beds. Schadenfreude enthusiast.</t>
  </si>
  <si>
    <t>Docente de la Universidad de Carabobo, Consultor del Centro de Asistencia Técnica a las Empresas (CEATE-UC)</t>
  </si>
  <si>
    <t>Jugando al periodismo en la Venezuela electoral. Glocal | Tejedor de redes | Docente de nuevas tecnologías, ciberactivismo e infociudadanía</t>
  </si>
  <si>
    <t>born in March 1970, I´m 50% german, 50% french, 100% multicultural</t>
  </si>
  <si>
    <t>Philipp Otto ist Redakteur bei iRights.info, hat ziemlich oft gute Laune und betrachtet das Leben manchmal skeptisch aber meist neugierig und lächelnd.</t>
  </si>
  <si>
    <t>also known as whoisstan</t>
  </si>
  <si>
    <t>Não tenho medo de sair da menoridade kantiana.</t>
  </si>
  <si>
    <t>Un Venezolano común, que quiere mucho a su país, dando lo mejor de sí mismo. Que la buena voluntad nos acompañe siempre!!(Agnóstico) followxfollow :)</t>
  </si>
  <si>
    <t>nerd n freak</t>
  </si>
  <si>
    <t>Humans r studying humans_x000D_
Brains r studying brains_x000D_
Cells r studying cells_x000D_
Atoms r studying atoms_x000D_
the universe is studying itself via human consciousness</t>
  </si>
  <si>
    <t>Developer, Geek, Chess Fan, X-Athlete and  Always-Hungery Reader.</t>
  </si>
  <si>
    <t>waves, buzz-on, art, fashion, party, music, photos, rocks, politics, wine, books, ninjas, beauties, beer, countries, fishes.</t>
  </si>
  <si>
    <t>Development worker, web programmer, tech lover, day dreamer</t>
  </si>
  <si>
    <t xml:space="preserve">I'm a free soul looking for the happiness, Do you want to joy me? </t>
  </si>
  <si>
    <t>send cash, gold, silver, good stuff, etc. to:_x000D_
Lew Rockwell_x000D_
P.O. Box 1189_x000D_
Auburn, AL 36831-1189_x000D_
_x000D_
credit card donations via:_x000D_
334-663-1121</t>
  </si>
  <si>
    <t>http://www.lastfm.de/user/Dustypaws</t>
  </si>
  <si>
    <t>OneWorldWiki aims to be the premier Online Community for Environmental Action, Social Justice, and Grassroots Political Change</t>
  </si>
  <si>
    <t>Two IQ marks short of a philosopher king.</t>
  </si>
  <si>
    <t>Social entrepreneur and changemaker, sometimes facilitator and strategist.</t>
  </si>
  <si>
    <t>founder of Hyndman | Law, co-founder of mesh, co-organizer of #HoHoTo</t>
  </si>
  <si>
    <t xml:space="preserve">Well experienced PR:all media channels, blogger outreach, lobbying,reputation management, fundraiser,High School PTA Chair     </t>
  </si>
  <si>
    <t>Helping people understand the web</t>
  </si>
  <si>
    <t>FAN DEL BMG y del buen balonmano</t>
  </si>
  <si>
    <t>I'm a London based photographer, looking to work with other photographers &amp; models.</t>
  </si>
  <si>
    <t>Chemistry, books, games, history, moslem, beuki jajan, Lady Gaga and exploitation films.</t>
  </si>
  <si>
    <t>전 영남대 총학생회 정책국장
함께하는 대구청년회 교육부원
민주노동당 경산지역위 그냥 당원
사진과 책,모던록과 소주, 그리고 사람을 좋아하는
좀 더 나은 세상을 꿈꾸는 키 큰 청년(모태솔로 흑흑)</t>
  </si>
  <si>
    <t>I support exposing lies, scams, corruption &amp; injustice and promoting causes which are beneficial to humanity. Our future depends on it. Knowledge is power!</t>
  </si>
  <si>
    <t>Communications and Outreach, Strategic 'Big Picture' Thinker, News Junkie, Social Media Activist, Caffeine freak, award-winning (former)Photojournalist + Quirky</t>
  </si>
  <si>
    <t>Luddite geek trying to craft handmade theatre in the digital age. Prolific tweeter.</t>
  </si>
  <si>
    <t>hmm, niet nodig, wie mij kent, kent mij, wie niet, niet</t>
  </si>
  <si>
    <t>Prostituto de las artes visuales</t>
  </si>
  <si>
    <t>Sua dose diária de drops geeks e conteúdo inútil.</t>
  </si>
  <si>
    <t>The metaphysician is in.</t>
  </si>
  <si>
    <t>Operation:Payback is an ongoing campaign by Anonymous against major anti-piracy &amp; anti-freedom entities.</t>
  </si>
  <si>
    <t xml:space="preserve">Erfgoedstudent aan de UvA, kwartiermaker IJdijken project, informatiejunk. </t>
  </si>
  <si>
    <t>Human rights issues, the Internet, development, censorship, esp in the Middle East. Our websites are http://www.mengos.net and _x000D_
http://www.virtualactivism.org</t>
  </si>
  <si>
    <t>..........life must go on............</t>
  </si>
  <si>
    <t xml:space="preserve">News, Politics, World Issues, Technology, Science </t>
  </si>
  <si>
    <t>Anything</t>
  </si>
  <si>
    <t>You'll never walk alone</t>
  </si>
  <si>
    <t>being. more. social.</t>
  </si>
  <si>
    <t>A bilingually tweeting VC in Tokyo 東京在住のベンチャーキャピタル投資担当者。非バイオの技術全般を見ている。好き嫌いが激しい。技術、投資、政治、その他広範囲の話題に反応します。</t>
  </si>
  <si>
    <t xml:space="preserve">A physics student,  passionated geek, atheist and technology enthusiast! </t>
  </si>
  <si>
    <t>Leia Promethea e saia da Matrix._x000D_
http://www.4shared.com/dir/p7E9h8qb/Promethea.html</t>
  </si>
  <si>
    <t>Berita Terkini: Tempatan, Luar Negara, Hiburan dan Sukan</t>
  </si>
  <si>
    <t>Pemerhati Masalah Sosial, Interisti Sejati, Easy Going</t>
  </si>
  <si>
    <t>Spread the word of Amnesty. Please. Thanks. Male 43. NPSLE. SS. APS. CVA. SoS Society. Politics. Nature. Music: http://blip.fm/profile/Sterrenkind_x000D_
Love: in!</t>
  </si>
  <si>
    <t>Privacy, burgerrechten, politiek, tdf</t>
  </si>
  <si>
    <t>I believe in the power of sharing. My blog: http://www.kletskous.com</t>
  </si>
  <si>
    <t>Het nieuwe werken (HNW)Arbeidsmarkt ,Out of the  box denker (verander)manager,troubleshooter,visionair, trainer, daadkrachtig,enthousiast. Positief denker</t>
  </si>
  <si>
    <t xml:space="preserve">Line of Sight Index aims to help service teams understand how social media is changing both customer expectations and service delivery processes. </t>
  </si>
  <si>
    <t>Laid and lit the first digitalbritain rural Fibre on my Farm, May 2009, more to follow in coming years...</t>
  </si>
  <si>
    <t>Con la capacidad intelectual de una libélula con delirium tremens, durante un fortuito equinoccio en el Hades, al cual bajé para recobrar a mi @Peersephone.</t>
  </si>
  <si>
    <t>Founder and CEO of Clublife.no and a Senior System Consultant at Safety Computing in Oslo. Tweeting about internet, social media, computer stuff and EDM</t>
  </si>
  <si>
    <t>amante de casi todo, pésima twiteando.</t>
  </si>
  <si>
    <t>Se inundar alguma coisa aki boia!</t>
  </si>
  <si>
    <t>46 years inside the life...</t>
  </si>
  <si>
    <t xml:space="preserve">.loveGOD .loveLIFE .lovePEOPLE .doBRANDING .doFASHION .doDECO .doCHARITY .loveCHELSEA .loveAFRICA .founderOf @LoveCongoTweets &amp; .designerOf @Jean316Style </t>
  </si>
  <si>
    <t xml:space="preserve">i like big boobs and i cannot lie </t>
  </si>
  <si>
    <t>218DB49D</t>
  </si>
  <si>
    <t>I'm a designer/front-end developer with a love for Marmite and coffee.</t>
  </si>
  <si>
    <t>I work at Mojang. Working on a game called Minecraft. I love indie games!</t>
  </si>
  <si>
    <t>Estudiante de Humanidades, Presidente de la Associació per la Difusió de les Ciències Humanes, blogger, tertuliano de Som Ràdio, y otros pequeños defectos.</t>
  </si>
  <si>
    <t>ICT consultant who's passionate about mobile technology</t>
  </si>
  <si>
    <t>Όταν ο λαός ζημιώνεται απο τους νόμους έχει το δικαίωμα να μην συμμορφώνεται με αυτούς</t>
  </si>
  <si>
    <t xml:space="preserve">gamer, techie, political junkie and lovable bum. oh yeah. </t>
  </si>
  <si>
    <t>A nomad exploring tech for civic engagement, digital literacy education, &amp; interactive media around the world. Co-Founder of Digital Democracy (@digidem)</t>
  </si>
  <si>
    <t>Patriot! Gun lovin, Bible totin, God fearing Constitutionalist</t>
  </si>
  <si>
    <t>really picky and slightly insane. get it?</t>
  </si>
  <si>
    <t>I'm α tv series geek. i'm a HUGE FAN of CHUCK! Feel free to follow me, if u want me to follow u back, just mention me :)</t>
  </si>
  <si>
    <t xml:space="preserve">Errante individuo locuaz pertinaz desbordante embebido secuaz amador  </t>
  </si>
  <si>
    <t>beatnik modernae, Professional, nomad, et cetera.</t>
  </si>
  <si>
    <t>Special Ed. Teacher, Tech news nerd, gadget geek, Educational Technology graduate student</t>
  </si>
  <si>
    <t>flickr.com/photos/_diminuta</t>
  </si>
  <si>
    <t xml:space="preserve">I am the Community Broadband Manager for the City of San Francisco. I am expanding Internet access via wireless networks and use of a community fiber network. </t>
  </si>
  <si>
    <t>helping build the social capital market</t>
  </si>
  <si>
    <t xml:space="preserve">We build free &amp; open-source software for civic engagement: OpenCongress.org, and coming soon, OpenGovernment.org. </t>
  </si>
  <si>
    <t>C.C. stands for a group of Junior-Online-Journalists &amp; their coach @ our High-School • IMPRESSUM: http://is.gd/2XMsZ</t>
  </si>
  <si>
    <t>I currently wear these hats:- Husband, Dad, Pa,Friend, Geek, Skeptic, Poker Player, Security Officer. Likes:- Tech, Sci-Fi,.Pet Hates: OPRAH, The View, Religion</t>
  </si>
  <si>
    <t>Visionary, Web developer, Mountain Bike lover!, Wild sider! :]</t>
  </si>
  <si>
    <t>Write for Atlantic, NY Times Mag, Slate, NatGeo, Nature, others. Blog at Wired. Working on my 4th book.</t>
  </si>
  <si>
    <t>Vice chairman of Piraattinuoret.fi._x000D_
I solve problems. Feel free to bother me with questions. Mathematician, musician and philosopher for hire.</t>
  </si>
  <si>
    <t xml:space="preserve">feminist, vegetarian, bicyclist, museum professional.  </t>
  </si>
  <si>
    <t>java developer, ubuntu user, internet addict</t>
  </si>
  <si>
    <t>Alround ADHD entrepreneur, #baz09, #ayersrookies, #wooltown at Den Haag (The Hague), NL</t>
  </si>
  <si>
    <t>Intenso, objetivo e misterioso. Sou um homem incomum, buscando dialogar com o mundo.</t>
  </si>
  <si>
    <t>Ingeniera,Mexicana de izquierda, controlando mi historia.</t>
  </si>
  <si>
    <t>I am Haight68Ashbury...hi.._x000D_
..I love politics, philosophy, film, photography &amp; fashion!...I'm not trying to be anyone else....just me....learn about me here..</t>
  </si>
  <si>
    <t>Raised by wolves.</t>
  </si>
  <si>
    <t>Multimedia journo | Freelance gal | Chicago native; DC transplant | NU Medill MSJ '10</t>
  </si>
  <si>
    <t>Developer, Unix Geek, Gamer, Mobile programmer, Web Programmer, Unix programmer, CTO @ Beatman</t>
  </si>
  <si>
    <t>Runner by day and world traveler all my life.</t>
  </si>
  <si>
    <t>DRUUMM WEST COAST CON JAN 13-17, 2011 @ Oakland, Diverse Revolutionary Unitarin Universalist Multicultural Ministries</t>
  </si>
  <si>
    <t>QUEER PIN@Y Spoken Word Artist / Anak ng Lapu Lapu / Catholic Pagan Universalist / Multiracial Solidarity Builder / NeighborHOOD URBAN Planner / ASL Poet</t>
  </si>
  <si>
    <t>Postgraduate translation student, opensource culture &amp; technology supporter (yes, Linux), and yet unpublished writer (yes, fiction).</t>
  </si>
  <si>
    <t>CUNY TV and WNYC host showcasing the web video, infographics, and internet tools impacting New York and beyond.</t>
  </si>
  <si>
    <t xml:space="preserve">Inventor, writer, theorist, panelist on #newinventors, obsessed with language, communication, social networks and politics... ENFJ.  </t>
  </si>
  <si>
    <t>A documentary filmmaker said to be struck between intimacy and distance.</t>
  </si>
  <si>
    <t>✓interest about sports graphic and design._x000D_
4th Languagefor media printed MSU ㋡.</t>
  </si>
  <si>
    <t>Geen.</t>
  </si>
  <si>
    <t>Músico (semiprofesional) http://quarkore.blogspot.com_x000D_
estudiante de informática en UGR_x000D_
También escribo en el blog http://copasdeacido.blogspot.com</t>
  </si>
  <si>
    <t>Post-doc in Philosophy and lecturer at New University of Lisbon, Portugal.</t>
  </si>
  <si>
    <t>MD at Edelman Digital. Challenging the status quo. Marketing and comms pioneer. Fitness enthusiast.</t>
  </si>
  <si>
    <t>Passionate about things I care about. My family. My church. My friends. Books and music. Information. Its free passage and enrichment</t>
  </si>
  <si>
    <t>I'm the Executive Director of PopTech (poptech.org) -- a network of worldchanging people, projects and ideas.</t>
  </si>
  <si>
    <t>45 años sin entender porqué hacemos todo tan complicado.</t>
  </si>
  <si>
    <t>Politóloga c/ sentido del humor. Diplomada en RRII, parte de Fundación Dialoga y Fotógrafa frustrada. Twitter adicta e hiperconectada.</t>
  </si>
  <si>
    <t>Directeur général d'AEC (Aquitaine Europe Communication), l'agence des initiatives numériques</t>
  </si>
  <si>
    <t>Eu não caibo em 160 caracteres.</t>
  </si>
  <si>
    <t>IP, Media, Entertainment  and Social Media Lawyer, published author (Legal Issues of Social Media and Web 2.0), and wannabe creative. (All opinions are my own.)</t>
  </si>
  <si>
    <t>Researcher at the LSE studying how, why and under what conditions companies adopt open source software, and/or ideology.</t>
  </si>
  <si>
    <t>Geek. Graphic Designer. Programmer. Photographer. Entrepreneur. Live Dj. Korista. (Not specifically in that order.)</t>
  </si>
  <si>
    <t>Student of IT Departement in MCU,Bandung. Freelance Designer. Web Developer. Interest in New Media Art and Photography. I love BDG!-- background © stylespion</t>
  </si>
  <si>
    <t>Tweets from @notch = More followers!</t>
  </si>
  <si>
    <t>Working on Imagine Election, a non-partisan, nationwide voter guide.</t>
  </si>
  <si>
    <t>Web 2.0, Open Source, Blogger, Online Journalist, Webworker, t3n, yeebase media</t>
  </si>
  <si>
    <t xml:space="preserve">Médico. Sin pelos en la lengua, digo las cosas por su nombre. Interesado en temas políticos, científicos, culturales, Tecnológicos y lo que se deba decir. </t>
  </si>
  <si>
    <t>Intransigent Individualist. Student of Objectivism. Libertarian Anarchist. Atheist. Yep, that pretty much sums it up.</t>
  </si>
  <si>
    <t>The Whole World Talks Forever. An impulse of http://SkypeJournal.com</t>
  </si>
  <si>
    <t>Longest running Skype blog</t>
  </si>
  <si>
    <t>Strategy, technology, and human behavior make opportunity. Editor@SkypeJournal.com, steers DataPortability.org. +1-510-444-8234 关系正在成为一个伟大的科学学科</t>
  </si>
  <si>
    <t xml:space="preserve">wer Cinderella im Katzenklo verbuddelt darf auch durch eine Orangenscheibe glotzen! _x000D_
</t>
  </si>
  <si>
    <t>Jolly happy soul.</t>
  </si>
  <si>
    <t>consultant &amp; re-founder, targeting, crm, personalization, web2.0</t>
  </si>
  <si>
    <t>You've got to be digging it while it's happening, 'cause it just might be a one shot deal.' ~ Frank Zappa</t>
  </si>
  <si>
    <t>Adicto al lenguaje corpóreo. Melancólico de a varo. Diáfano falaz. En fin, palabrero como un domingo cualquiera.</t>
  </si>
  <si>
    <t>Si no tienes donde Chingado quejarte..Quejate conmigo..es GRATIS !</t>
  </si>
  <si>
    <t>Truthful Wonderful Amazing Topman</t>
  </si>
  <si>
    <t>We are Legion. We do not forgive. We do not Forget.</t>
  </si>
  <si>
    <t>The online TV Radio of Europe Cineversity.TV alternative music, video, Wikileaks,_x000D_
climate activist, music lover, HipHop, compassion and care for humans, truth.</t>
  </si>
  <si>
    <t xml:space="preserve">A stream of consciousness of a software guy focused on all things OnDemand, SaaS/PaaS/Cloud, xRM, Social Media/CRM._x000D_
I blog at http://bit.ly/PaulFallonsBlog_x000D_
</t>
  </si>
  <si>
    <t>I like to be online in the World, IT is part of my life, Security is what I like and Virtualization make my World. Friendship, games and funny things Welcome.</t>
  </si>
  <si>
    <t>ready for the launch</t>
  </si>
  <si>
    <t>Person who likes to create bits, objects and ideas. _x000D_
(Photography Ubuntu Linux Music Free Software Education Learn Art Artist Actionscript Android)</t>
  </si>
  <si>
    <t>el banco, me exprime; la televisión me embrutece; la comida me envenena; el diario me desinforma; y la opción política me desilusiona..Soy libre</t>
  </si>
  <si>
    <t>Write about yourself in fewer than 115 chars.</t>
  </si>
  <si>
    <t>Adicto al anime y videojuegos pero también a la tecnología como buen friki y escribiendo mi propio universo paranoico o no? ;) y mucho mas .....................</t>
  </si>
  <si>
    <t>a roadbike geek,_x000D_
the first OCN IPv6 subscriber,_x000D_
IPv6は案３派，_x000D_
Skil-Shimanoとシマノレーシング，そしてコンタドールを応援</t>
  </si>
  <si>
    <t>News and political junkie. Obama supporter; Progressive; union member. Retiree--gardener, cook, reader</t>
  </si>
  <si>
    <t>Currently several miles beyond the madness horizon and accelerating.</t>
  </si>
  <si>
    <t>Addressing feedback loops in complex, chaotic social/political systems</t>
  </si>
  <si>
    <t>Immer auf Achse, egal ob zuhause, in Düsseldorf oder doch auf ganz anderen Kontinenten.</t>
  </si>
  <si>
    <t>Just find out ;)</t>
  </si>
  <si>
    <t>Designer</t>
  </si>
  <si>
    <t>A filtered sponge who devours info to no end. Trigger happy when it comes to RT. Loves travel &amp; aviation, politics &amp; current affairs &amp; making a positive change.</t>
  </si>
  <si>
    <t>Mas Rodolfo era um negro muito solicitado e foi para Liverpool ensinar dança moderna. (Pedro Juan Gutiérrez, Trilogia suja de Havana, pg. 9)</t>
  </si>
  <si>
    <t xml:space="preserve">I'm opinionated and consider myself progressive. Student of film @ SAE MLB. Member of the Greens. I believe in Coco Chanel's philosophy of how to live life.  </t>
  </si>
  <si>
    <t>Burning the candle on many ends - artist, social media fanatic, ceo DragonSearch, -  current project: book on Social Media (we need another book?), mask exhibit</t>
  </si>
  <si>
    <t xml:space="preserve">Activista DDHH De Diversidad Sexual. Fanatico del Futbol y el Beisbol.Me gusta la buena musica y detesto las injusticias. En Una palabra: Humano._x000D_
</t>
  </si>
  <si>
    <t>When truth becomes treason, we're in big trouble.</t>
  </si>
  <si>
    <t xml:space="preserve">Vrijwillig NL taaldocent in Bonaire, MUM,Levensgenieter,entrepreneur, politicoholic,Ex Raadslid D66 Nieuwegein,Ex Voorzitter Whiplash Stichting Nederland(WSN)_x000D_
</t>
  </si>
  <si>
    <t>New media and democratic development, blogging and advocacy, speaks French, English, Dutch, political participation of migrants in Europe</t>
  </si>
  <si>
    <t>Periódico Satírico de Política e Jornalística. Neurônios expostos sem anestesia, na Lata! Censura é o Catso! Editor: San, o Psicanalista que virou pixels/letras</t>
  </si>
  <si>
    <t>Uruguayo pero totalmente salvadoreño, me gusta el mundo informático, me gustan los buenos temas de conversación y como a todos resolver el mundo</t>
  </si>
  <si>
    <t xml:space="preserve">Lagerarbetare_x000D_
Fotbollsfreak_x000D_
Tänker Vänster_x000D_
</t>
  </si>
  <si>
    <t>Azubi, Fachinformatiker. Pro: WikiLeaks and projects alike, Pirateparty, Free Speech, Free Software, Open Government, Metal. Anti: Religion, Content-Mafia.</t>
  </si>
  <si>
    <t>Agnostischer Atheist, Erisianer &amp; Humanist. Ich mach irgendwas mit Medien.</t>
  </si>
  <si>
    <t>City &amp; State Ethics/Education/Environmental Lobbying, Political PR, Governmental Affairs, Legislative Planning, Policy Analysis, Fundraising and Grant Writing.</t>
  </si>
  <si>
    <t xml:space="preserve">The source for news on Privacy &amp; #Privacy Conferences Worldwide.  Founded by @ShaunDakin ^sd </t>
  </si>
  <si>
    <t>internet-tech lawyer in Seattle | www.focallaw.com | photo courtesy of @theprint</t>
  </si>
  <si>
    <t>cineasta,orgulloso mexicano a huevo, diseñador amateur</t>
  </si>
  <si>
    <t>tweeting about web 2.0, politics, popart, technology and culture, gender studies and arts, my travels and myself.</t>
  </si>
  <si>
    <t>attorney/analyst at a think tank. I research and write about migration and international law and policy.</t>
  </si>
  <si>
    <t>Senior analyst at Screen Digest. PhD student exploring digital culture and everyday surveillance.</t>
  </si>
  <si>
    <t>Director y redactor de la revista Marcaje Individual. Redactor de fútbol nacional e internacional Diari ARA. Productor Audiovisual.</t>
  </si>
  <si>
    <t>Civil engineer and Labour ,Liverpool Football Club Fans</t>
  </si>
  <si>
    <t xml:space="preserve">Politóloga </t>
  </si>
  <si>
    <t>nomadic/gypset. In to: cultural relations, public diplomacy, social innovation, mobile tech, new media, int'l dev't, ICT4D, SocEnt, flash mobs, PEOPLE.</t>
  </si>
  <si>
    <t xml:space="preserve">...Profesora en el Area de Matemática..._x000D_
</t>
  </si>
  <si>
    <t>Betsy can *never* be brief. Also behind @redoingmedia; following most PDX people from @ourpdx, tho.</t>
  </si>
  <si>
    <t xml:space="preserve">Faculty. I tweet about education, social media, academic freedom and FOSS.  </t>
  </si>
  <si>
    <t xml:space="preserve">Periodista. DirCom (y otros)en CEACCU, organización de consumidores de España. Gestiono su cuenta en twitter y ahora me desdoblo también en esta.Yours Truly... </t>
  </si>
  <si>
    <t>Lawyer, entrepreneur, web and new media enhusiast. Father of two. Addicted to good food, japanese tea and yoga.</t>
  </si>
  <si>
    <t xml:space="preserve">lic laboratorio clinico cubano de nacimiento de conciencia y   alma. </t>
  </si>
  <si>
    <t xml:space="preserve">michael jackson, www.jacksonvillage.org , michael jackson....;) </t>
  </si>
  <si>
    <t>...</t>
  </si>
  <si>
    <t>@momographic/ política/ estrategia/ social-media/ difusión científica/ leer mucho/ música/ cine/ familia/ los simpson/ comunicación política/ micro-política.</t>
  </si>
  <si>
    <t>Perfil Oficial del Líder Político Colombiano  Gustavo Petro</t>
  </si>
  <si>
    <t>politóloga (cientista política), colombiana viviendo en Santiago de Chile. Nada más que decir por ahora.</t>
  </si>
  <si>
    <t>l'intelligenza è una sensazione, poi passa._x000D_
 Graduate in Philosophy. Post-Graduate student in Philosophy of Science. Climber.</t>
  </si>
  <si>
    <t>Who we are_x000D_
We are anonymous. We are co-workers, we are neighbours; we are you._x000D_
We are the voice of freedom. Expect Us!</t>
  </si>
  <si>
    <t>Loves his computer, all his friends live in it.</t>
  </si>
  <si>
    <t>We are who turn the gears and run the system. We will make sure they turn in favor of free speech.</t>
  </si>
  <si>
    <t>This is the forum for Cyberwar and Cybercrime related topics.</t>
  </si>
  <si>
    <t>gamerboy ,i like 2 play games and talk about them</t>
  </si>
  <si>
    <t>Full-time nerd, nightcrawler, internet junk, entrepreneur, blogger, wordpress fan, thc addict, adrenaline seeker, iphone fan, German wannabee(e), DJ Monitor</t>
  </si>
  <si>
    <t>Interested in human rights, sustainable communities, &amp; writing. Cookbook junkie. Loves NYC, France, wine. Jewish. Proud liberal. Helping where I can.</t>
  </si>
  <si>
    <t xml:space="preserve">I have very strong opinions. Follow at your peril. If I were you, I would not. ; ) I am a writer.   _x000D_
_x000D_
</t>
  </si>
  <si>
    <t>I am a really nice person who needs a place on twitter to rant or cry about how crazy the world is. Expect sarcasm.</t>
  </si>
  <si>
    <t>Blogger - Co-Fondateur de MartiniKlité</t>
  </si>
  <si>
    <t>I am a translator (E/J) and have interests in foreign policy/National security</t>
  </si>
  <si>
    <t>co-founder of the strategy+design firm Synthesis Corp. &amp; co-founder of The Great Schlep; co-founder(+ wife sharon) of the Wonder Twins (aka ruby+ellie)</t>
  </si>
  <si>
    <t>Internet. Philanthropy. Nuevo Dad. Work @knightfdn, manage #knc Knight News Challenge.</t>
  </si>
  <si>
    <t xml:space="preserve">Online Marketing &amp; Online Ads Seller. I am son of rural folks. Internet Addictor._x000D_
 </t>
  </si>
  <si>
    <t>↘ www.shoottheartist.com ↙</t>
  </si>
  <si>
    <t>Professional cynic and disaffected law(lie)er.  Left leaning but with streak of libertarianism. RT does not equal endorsement.</t>
  </si>
  <si>
    <t>Executive Creative Director of Lowe Manila. Geekthusiast. Into fountain pens, calligraphy, science fiction, wry observation of humanity. Momthra to Luczilla. :)</t>
  </si>
  <si>
    <t>Salary man, Investor lolz</t>
  </si>
  <si>
    <t>Financial Services 12yrs_x000D_
United States Postal Service 5yrs</t>
  </si>
  <si>
    <t xml:space="preserve">Leftie,feminist,peoplist,Reality TV watcher, social-scientist-in-the-making.... </t>
  </si>
  <si>
    <t>Meh! Sometimes it's all you need to say.</t>
  </si>
  <si>
    <t>Robert Guerra - Internet Freedom, Tech + Security 4 Human Rights and Social Justice networks</t>
  </si>
  <si>
    <t xml:space="preserve">Music, Hockey, F1, Tea, Geeking-out. </t>
  </si>
  <si>
    <t>Україномовна інструкція для участі в операції Відплата:</t>
  </si>
  <si>
    <t>I'm the one!</t>
  </si>
  <si>
    <t>La única verdad absoluta que existe es que no hay verdades absolutas._x000D_
-C.S.</t>
  </si>
  <si>
    <t>Retired ex-BT engineer. Married to Marion. Hobbies are: Fishing, Photography, Gardening, F1 &amp; NFL</t>
  </si>
  <si>
    <t>My uzi weighs a ton</t>
  </si>
  <si>
    <t>Strategy. Social Impact. Cultural Assets. Livability. Transmedia Activism. Systemic Change. (...responsible) indulgence.</t>
  </si>
  <si>
    <t>vruz at joybricks dot com</t>
  </si>
  <si>
    <t xml:space="preserve">Aviation, politique et géopolitique du moyen orient, tel sont mes centres d'intéret. </t>
  </si>
  <si>
    <t xml:space="preserve">leisure music arts sports. helicopter flight director, creative torpedo. I'm a believer in momentum. b2b + b2c. marketing + communications. </t>
  </si>
  <si>
    <t xml:space="preserve">warning: depressing tweets. 18. should probs smile more. love hockey, love my music. punk/ska rat at heart :D. also love webcomics and bourbon/jack daniels. </t>
  </si>
  <si>
    <t>Lic. En Administracio, Especialista en Gerencia Empresarial y Mercados de Capitales. Amplia experiencia en la Banca a Nivel de Negocios Corporativos.</t>
  </si>
  <si>
    <t>Film Producer and Student at Aalto University School of Economics, Helsinki, Finland</t>
  </si>
  <si>
    <t>Лежачий камень в ожидании текущей воды. На цыпочках выглядываю из-за горизонта событий.</t>
  </si>
  <si>
    <t xml:space="preserve">Fair-minded curious painter, news junkie, S**t Disturber. Comet was my first dog. </t>
  </si>
  <si>
    <t>A lioness trying to survive in a jungle of jackals, snakes and vultures</t>
  </si>
  <si>
    <t>The storyteller host of the Art of Storytelling with Brother Wolf Show and founder of the International Storytelling School</t>
  </si>
  <si>
    <t>IT tech, Subaru nut. Romanian</t>
  </si>
  <si>
    <t>A mi ACER no le funciona la tecla del acento.</t>
  </si>
  <si>
    <t>A consultancy and social innovation incubator helping to shape the future of government (@dominiccampbell @carriebish @laurenivory @lucy_watt and friends)</t>
  </si>
  <si>
    <t>SÍGANME LOS BUENOS!!!!. ROOTS, ROCK REGGAE!!!</t>
  </si>
  <si>
    <t>I am Cyrix from Taiwan!</t>
  </si>
  <si>
    <t>常常發表很不精闢的見解, 也常常修正自己的看法。如果你只想看到你認同的意見, 請勿 follow 我, 謝謝。</t>
  </si>
  <si>
    <t>Passionate Latina equipped for global ministries-laugh, life is a breath, BE♥  Prov17:17,Wicked Involved, I dig the Middle East and living serindiptious moments</t>
  </si>
  <si>
    <t>Gov 2.0 Innovator. CEO. Silberberg Innovations + Founder Gov20LA. Principal, Constellation Research. Think Fast. Don't be afraid.</t>
  </si>
  <si>
    <t>sunlight foundation policy director</t>
  </si>
  <si>
    <t>All I want is a clean Government who governs by consent NOT by saving us from the edge of disasters...</t>
  </si>
  <si>
    <t>nací en mza., tengo alergia a los ácaros, extraño el mar y prefiero facebook</t>
  </si>
  <si>
    <t>My employer: The Economist. My opinions: mine.</t>
  </si>
  <si>
    <t>Extremos e fronteiras me interessam: A ousadia e a omissão, o excesso e o mínimo. O que há nas pontas e o que ficou no meio do caminho...</t>
  </si>
  <si>
    <t>Student of Istanbul University , Department of Science.</t>
  </si>
  <si>
    <t>제휴 업무 배우고 있어요. 인디음악 특히 좋아합니다!  커뮤니티_SU @Daum dream / C.Interaction Lab @KAIST / Media @Ajou Univ.</t>
  </si>
  <si>
    <t>Web2.0, Social Media, Kommunikation, Politik, echonet communication</t>
  </si>
  <si>
    <t>econ/politics/net/eco_x000D_
If I tweet something, I am not necessarily endorsing it.</t>
  </si>
  <si>
    <t>Blogger fürs SF-Blog NGC6544 bei Medienrauschen</t>
  </si>
  <si>
    <t>Swabian Sociologist in Westphalia.</t>
  </si>
  <si>
    <t>Condensed Micro News from rec72 Netlabel (Cologne). We share Creative Commons music &amp; visuals</t>
  </si>
  <si>
    <t>Logiciels libres, actu et coup de gueule</t>
  </si>
  <si>
    <t>Journalist. Konceptutvecklare på SVT Interaktiv. Mina åsikter är mina och delas 1) ej nödvändigtvis av SVT 2) med en rt.</t>
  </si>
  <si>
    <t>Nörd. Fotograf. Musikälskare. Mac-fanatiker sedan 1994. Jobbar på Inuse. Älskar nätet.</t>
  </si>
  <si>
    <t>Tweets about dslr videos, storytelling, interactive flash visualizations, photography and international news. Trønder.</t>
  </si>
  <si>
    <t>practical anthropology/ creative trivia./ Social Design/ TEDx/ International Development/Things that are beautiful and unexpected eom</t>
  </si>
  <si>
    <t>Do not sit back your whole life and wonder what if? Get out there and take some risks!</t>
  </si>
  <si>
    <t>journalist</t>
  </si>
  <si>
    <t>Editor of Global Voices in French - Absolument passionnée par le Web multilingue - Currently : Ushahidi in France, crowdmapping, Crisis Camp</t>
  </si>
  <si>
    <t>Hélène Weinachter - Les meilleurs liens pour apprendre et enseigner le français - et les langues</t>
  </si>
  <si>
    <t>emphasizing access over ownership - culture, economics, humanrights</t>
  </si>
  <si>
    <t>Collaborating to achieve improved human performance through supportive technologies.</t>
  </si>
  <si>
    <t>Author on government reform and Global Public Sector Research Director at Deloitte</t>
  </si>
  <si>
    <t xml:space="preserve">Lover of food, music, art, photography, travel, technology. Aesthete. Logophile. Political junkie. Dallas.  Yeah. #tcot </t>
  </si>
  <si>
    <t>[high volume warning]</t>
  </si>
  <si>
    <t>Estudante de Arquivologia da UFF e de muitas outras coisas, louco por tecnologia, amante da reflexão, informação, comunicação...</t>
  </si>
  <si>
    <t>ใส่ใจสังคม ชื่นชมคนดี ไอทีก็ติดตาม^^</t>
  </si>
  <si>
    <t>Political campaigner, consultant, social media enthusiast &amp; video gamer.:)_x000D_
_x000D_
Please note: all Tweets are personal not professionally related!</t>
  </si>
  <si>
    <t>Web editor, social media for @OpenSociety. Cat herder, food snob, et cetera. Views are my own.</t>
  </si>
  <si>
    <t>_x000D_
_x000D_
_x000D_
Just ask me......</t>
  </si>
  <si>
    <t>Chief operating officer of Newsweek and general manager of Newsweek Digital. Observations about media, technology, world travel, great food, and life in NYC.</t>
  </si>
  <si>
    <t xml:space="preserve">American Advocate for the United Unemployed. Standing in unity with America's unemployed. Tweeting about unemployment issues. </t>
  </si>
  <si>
    <t>blogger, mobile enthusiast, CA student, friendly... like to help people with their mobiles.. love smartphones!!_x000D_
Admin  @AndroSym Author @wopdotnet</t>
  </si>
  <si>
    <t>producer, promoter, writer, reviewer, filmmaker (and dancer...of sorts)</t>
  </si>
  <si>
    <t xml:space="preserve">Ops &amp; digital generalist with penchant for blogging, shopping, french bulldogs, helping, friends &amp; family. </t>
  </si>
  <si>
    <t>Friendly, helpful web technologist and entrepreneur.</t>
  </si>
  <si>
    <t>flying fisherwoman</t>
  </si>
  <si>
    <t>Help people connect. Make technology safe, save you time. Future. Focus._x000D_
_x000D_
THANK YOU for inspiration http://bit.ly/ddJi7f _x000D_
_x000D_
DISCLOSURES http://bit.ly/bMytqv</t>
  </si>
  <si>
    <t>Web entrepreneur/developer. Cofounder of @storify</t>
  </si>
  <si>
    <t xml:space="preserve">Curious, voracious reader, work as knowledge manager while knowledge CAN'T be managed. :) </t>
  </si>
  <si>
    <t>A media guy who happens to make halfway decent Gin &amp; Tonics in his spare time. Also, a NYU Studio 20 Graduate Student.</t>
  </si>
  <si>
    <t>Sarcasm. Switchblades. Design. Advertising. Pockets. Zippers. The 5 Deadly Venoms. My knitting-circle. Beer.</t>
  </si>
  <si>
    <t>Professor at NYU - contemporary art, education, technology, and freedom.</t>
  </si>
  <si>
    <t>senior product manager @zipcar. these are my thoughts, just what i'm thinking at the time.</t>
  </si>
  <si>
    <t>Connecting dots</t>
  </si>
  <si>
    <t>internet person</t>
  </si>
  <si>
    <t>photography | geography of information | cycling | vogin | skating | train travel | absurdities</t>
  </si>
  <si>
    <t>Estudiante de Antropologia. Rosarista, blogger, rockero, con tendencias de misantropo...</t>
  </si>
  <si>
    <t>Interesada en todo y experta en nada... Aprendiz cotidiana. Música, educación, tecnología, literatura, fotografía, LEGO, caminatas, redes sociales, amigos...</t>
  </si>
  <si>
    <t>Periodismo ciudadano y colaborativo. Inteligencia colectiva para la construcción de ciudadanía. Social Media, comunicación 2.0, periodismo móbil</t>
  </si>
  <si>
    <t>Watching the world from atop the Rocky Mountains</t>
  </si>
  <si>
    <t>I want to understand.</t>
  </si>
  <si>
    <t>Informationsplattform der Widerstandsbewegung in Senftenberg</t>
  </si>
  <si>
    <t>Seit der Festnahme meines Freundes Andrej Holm im Juli '07 schreibe ich über Terrorismus-Verfahren, Überwachung, Politik und Medien / English Tweets @Anne_Roth</t>
  </si>
  <si>
    <t>ProudIndian|SmartObsrvr|_x000D_
Im nly 1_x000D_
Stil Im 1_x000D_
I cant do evrythng_x000D_
Stil I can do somthng_x000D_
&amp; bcoz I cant do evrythng_x000D_
I wont refus 2 do_x000D_
D somthing i can do.</t>
  </si>
  <si>
    <t xml:space="preserve">born again Christian,sports fanatic,Quizzer,CA aspirant, Sachinist,Team India, Mancunian, Deccan Chargers, Rahmaniac n a proud Indian... </t>
  </si>
  <si>
    <t>mmmm have nothin' to tell bout ma slf ....#newblogger, #photographer, #rapper, love #reading, #Communication_x000D_
i'm just doin' me ^_^_x000D_
tryin' to be a #realhuman</t>
  </si>
  <si>
    <t>17 years old, plays xbox360,PS3,PC(MoH,BFBC2,Starcraft 2 and more!)</t>
  </si>
  <si>
    <t>The great Don Specter</t>
  </si>
  <si>
    <t>Latest Thailand News update 24 Hours non-stop.</t>
  </si>
  <si>
    <t>Native Detroiter, living in New York,  wishing I was in Paris, spending a lot of time in Chicago. _x000D_
_x000D_
http://racheljo.tumblr.com/</t>
  </si>
  <si>
    <t xml:space="preserve">The random ramblings of a Mancunian, 10 years in Bangkok. </t>
  </si>
  <si>
    <t>Now is the time to face-off the truth and support the heroes who stood by it.</t>
  </si>
  <si>
    <t>Digital native :-)</t>
  </si>
  <si>
    <t>The HUM CSR CO/OP gathers co.'s, individuals &amp; orgs as a socially responsible web of trusted alliances sharing skills &amp; beliefs doing good for the world.</t>
  </si>
  <si>
    <t>Casi ingeniero, con vocación de profesor y bullanguero de corazón. Meditando hasta el 2014.</t>
  </si>
  <si>
    <t>Tecnologia, Computación, Internet, Diseño, Linux, Software Libre, Ecologia, Música, Espiritualidad, Economía, Emprendimiento.</t>
  </si>
  <si>
    <t xml:space="preserve">Greengenius, Bright, Human Rights, ECODEXTER, ElectroMechanical product design(5 Yrs Green) Green Design for Green Peoples. SlapChop Blog=Ad-Free!_x000D_
Retweet Me! </t>
  </si>
  <si>
    <t>Gabriella aka Biella // NYU professor/anthropologist studies geeks, Free Software, hackers, digital media, /etc</t>
  </si>
  <si>
    <t>Graduate student living in the East Village. Let's see how this twitter thing goes..</t>
  </si>
  <si>
    <t>Get off of my lawn!!</t>
  </si>
  <si>
    <t>Polymath entrepreneur/consultant, online since 1982, living at the lead edge of tech/society</t>
  </si>
  <si>
    <t>Soy bloguera egotrípica. Tuiteradicta, ciberdependiente. Interés en literatura, cultura, diseño, medios, política y derechos humanos. Venezolana.</t>
  </si>
  <si>
    <t>Interests in IT and music.</t>
  </si>
  <si>
    <t>Capital is a site about how New York works. Public editor Gillian runs the Twitter account. Yell at her: gillian[at]capitalnewyork.com</t>
  </si>
  <si>
    <t>Poco importa quien eres, si te gusta leer locuras y pendejadas entonces bienvenida(o)</t>
  </si>
  <si>
    <t>Translator. Human Rights Advocate. World Politics. Contemporary History.</t>
  </si>
  <si>
    <t>reggae, sofwares, macbook pro y apple</t>
  </si>
  <si>
    <t>on my mind: veganism, 60/70s music, metaphysics, g orwell, karma, star trek + other peculiar things.</t>
  </si>
  <si>
    <t>Yet Another Blogger From Poland</t>
  </si>
  <si>
    <t>Chef de projet Agence LIMITE</t>
  </si>
  <si>
    <t>Website Producer Designer and Online Marketing Studio in Los Angeles. Markets: Internet Fashion Real Estate Development Financial Music Video_x000D_
#web #design</t>
  </si>
  <si>
    <t>British freelance journalist.</t>
  </si>
  <si>
    <t xml:space="preserve">Politólogo, estudiante de posgrado en Comunicación. Hincha de Belgrano de Córdoba. Interesado en política, cs sociales, filosofía y fútbol. </t>
  </si>
  <si>
    <t>Francofiel,België korte vak. dagje uit.Heb CRPS/PD. Love BLOF Voice Male Flying Pickets Rock Hardrock. Boekenverslinder, ATWT-junk.Sociaal betrokken</t>
  </si>
  <si>
    <t>representative 2.0 @ dutch trade union social media hr android vakbond politiek coach crossmedia koffie wijn whisky cultuur wannabe happy  duurzaam innovatie</t>
  </si>
  <si>
    <t>WHY? has always been my favourite question &amp; the answer needs 2 make sense / b logical / rational / evidence based ... oh &amp; i really like reading. a lot.</t>
  </si>
  <si>
    <t>Freesoul</t>
  </si>
  <si>
    <t>Hometown = Papendrecht, Studying for Mechatronics Engineer @AvansBreda (LD)</t>
  </si>
  <si>
    <t>Smartphone enthusiast who works during the day as an IT Exec. Mobile tech Editor at WoMLanka.com, which covers all things related to Symbian &amp; Maemo/MeeGo.</t>
  </si>
  <si>
    <t>Speaker, Emerging Media, Business Dev, Growth, Trust, ENTP, Author,  ♫ ♬ books movies hockey  @smbnh @pcnh @dummies @ppmtv, USPS http://bit.ly/UUPLACE</t>
  </si>
  <si>
    <t>Anonymous</t>
  </si>
  <si>
    <t>Hentai</t>
  </si>
  <si>
    <t>Recovering WoW addict, vegetarian supporter of Animal Rights, Howard Stern, Sasquatch, Giants, Knicks, and metal</t>
  </si>
  <si>
    <t xml:space="preserve">football, metal music, computers, cartoons and all sort of weird things...  thats my manifesto! </t>
  </si>
  <si>
    <t>I no longer live in the frozen north. I now live and study media in Manhattan. I've worked in media for many years. I love philosophy and thinking in general.</t>
  </si>
  <si>
    <t>Architect, designer and observer.</t>
  </si>
  <si>
    <t>GO HABS GO !!!</t>
  </si>
  <si>
    <t>Fountain Extabulary: FE_x000D_
water instruments - order yours... shipping in the spring.  Magnetizes water.   Invest in something you like.</t>
  </si>
  <si>
    <t>A serial entrepreneur, Strategist &amp; start up consultant. Loves Social Platforms New products and Proud an Indian.</t>
  </si>
  <si>
    <t>the time has come, the walrus said, to twit of many things; of shoes and ships and sealing wax, of cabbages and kings...</t>
  </si>
  <si>
    <t>Biogasconsulting. Energías renovables (Biogas , Biomasa , Geotermia , etc.)</t>
  </si>
  <si>
    <t>Life is a continuous sitting. Journalism, communication, advertising, creativity and many doses of good humor to weather the storms.</t>
  </si>
  <si>
    <t>Fabim vice-rei</t>
  </si>
  <si>
    <t>writer/content editor bringing my tweets and stories from the end of the world to your town.</t>
  </si>
  <si>
    <t>Geek acadien et fier de l'être... Passionné d'histoire et de livres d'histoire acadienne. Web, Google, logiciel libre, Twitter,Photos,Web design et ... #Acadie</t>
  </si>
  <si>
    <t>est. 1980 : Cardiff : Art : Design : Music : Tech : </t>
  </si>
  <si>
    <t>A travel writer, blogger, and adventure-seeker. Obsessed with languages, culture exchange and all things Spanish.</t>
  </si>
  <si>
    <t xml:space="preserve">A general internet magazine with a local and regional angle. Varied information on the present and the past. </t>
  </si>
  <si>
    <t>An itinerant.</t>
  </si>
  <si>
    <t>The website for world wide information about Cyber crime, cyber warfare, cyber fraud and  more.</t>
  </si>
  <si>
    <t>For your daily dose of cyberwar related information. With this account i will be keeping an eye on Cyberwar related books.</t>
  </si>
  <si>
    <t>Salud Publica, Planeacion.  surfista, caminante solitario, animador de redes y comentarista de sucesos</t>
  </si>
  <si>
    <t>Estamos fritos! ... candidato presidencial renovador, picantico y delicioso.</t>
  </si>
  <si>
    <t xml:space="preserve">Cynical Idealist. Competitive Zen. 
AKA: Writer. Editor. Strategist. Producer. Certified Mediator. </t>
  </si>
  <si>
    <t>Logophile, media junkie, grammar snob, writer, and non-practicing attorney, currently teaching (and learning from) college students @QueensUniv.</t>
  </si>
  <si>
    <t>Hoosier dad, Graphic Designer, Writer, Former Pres. Historian, Quaker, Progressive, SF/Fantasy fan, Bibliophile &amp; Movie Buff. Eclectically random.</t>
  </si>
  <si>
    <t>trendquest: Eines der führende Institute der Sozio-Ökonomischen Zukunfts- &amp; Trendforschung. Wir geben unseren Kunden Orientierungs-Punkte für Erfolg &amp; Zukunft.</t>
  </si>
  <si>
    <t>Online Editor at Technology Review.</t>
  </si>
  <si>
    <t>You know how to follow your friends. Now follow the news.</t>
  </si>
  <si>
    <t>Sysadmin for CBC.CA and media enthusiast concerned about the future of the industry. Married to @meredi.</t>
  </si>
  <si>
    <t>technology and culture journalist and CBC host</t>
  </si>
  <si>
    <t>be thirsty heart, seek without a rest. let this soundless longing hidden deep inside of you be the source of every word you say ~ Rumi</t>
  </si>
  <si>
    <t>Knowledge Management Lead for Shell's Projects and Technology business</t>
  </si>
  <si>
    <t>Pois é, apenas um aspirante a Químico :D</t>
  </si>
  <si>
    <t>スペ旦那マルと黒猫クマと暮らすサラリウーミャンです。</t>
  </si>
  <si>
    <t>Addicted ReTweeter. Luvr of  inspirational, motivational, tech, environmental, wildlife &amp; breaking news! ✔   _x000D_
Provider of e3G Fedz FREE URL Shortening ✔</t>
  </si>
  <si>
    <t>I am a lover of life, laughter, books and the impending paradigm shift. We are only limited by our imaginations.</t>
  </si>
  <si>
    <t>To confront ideas that radically alter our perception of the world is one of life's most unsettling yet liberating experiences.  Especially in 140 characters.</t>
  </si>
  <si>
    <t>Where's your tool?</t>
  </si>
  <si>
    <t>Professional Photographer. BIG. Science. Politics. Thinking. Proud Dad.</t>
  </si>
  <si>
    <t>I'm a computer geek with multiple talents, such as graphics design and game programming. I base my life on a promise to someone, and own Mgamerz Productions.</t>
  </si>
  <si>
    <t>Nichts</t>
  </si>
  <si>
    <t>Consultor, columnista, comentarista, cinéfilo, caballista, comelón, complicado... (y eso es solo con la letra C!</t>
  </si>
  <si>
    <t>just wondering what is it about...</t>
  </si>
  <si>
    <t>Access your data any time, any place and on any device with our apps that work 24/7. Our apps integrate with 3d and 2d visualization, GIS, Cloud Computing.</t>
  </si>
  <si>
    <t>always understanding anytime...Got me..i'll pick you in my heart</t>
  </si>
  <si>
    <t>Building #Wikileaks #Cablegate Community for All Who Tweet Retweet &amp; Convo on @wikileaks. Helping keep Julian Assange Safe. 100% RT Support &amp; 99.9% #Followback</t>
  </si>
  <si>
    <t>Stop following me!'</t>
  </si>
  <si>
    <t>Producteur de ressources pédagogiques/e.learning &amp; e.training content producer.</t>
  </si>
  <si>
    <t>Ex-directeur d'école, blogueur en éducation/Partner at Opossum (a subsidiary of iXmédia Group). Ma charte d'utilisation de Twitter, http://bit.ly/jeIUY</t>
  </si>
  <si>
    <t>Éducateur curieux des nouvelles technologies de l'information et de la communication.</t>
  </si>
  <si>
    <t>Se définir, c'est se limiter!----- JE SUIS ----</t>
  </si>
  <si>
    <t>If you don´t surf , Don´t start.If you surf , never STOP</t>
  </si>
  <si>
    <t xml:space="preserve">Catalunya lliure. Enginyera tècnica en Informàtica de Gestió (FIB). </t>
  </si>
  <si>
    <t xml:space="preserve">Writer trapped in a do-gooder's body. Obsessed w development, social entrepreneurship, potato chips, Turkey, the Middle East &amp; the Mets. No onions please. </t>
  </si>
  <si>
    <t>Denying existence by living it. Writing these postcards to nobody.</t>
  </si>
  <si>
    <t>I am an aspiring TV writer._x000D_
 I enjoy eating and reading about conspiracies.  In an alternate universe I have already been terminated for knowing too much.</t>
  </si>
  <si>
    <t>Blogueiro, professor de jornalismo na Ufes e ativista do Fórum de Mídia Livre.</t>
  </si>
  <si>
    <t>Professor and Researcher of Communication and Technologies._x000D_
Subcultures, Sound Studies and Online Musical Plataforms._x000D_
Ex @adriamaral</t>
  </si>
  <si>
    <t>So Long and Thanks For All the Fish</t>
  </si>
  <si>
    <t>CEO of Open-First http://open-first.com</t>
  </si>
  <si>
    <t>Author of Flirting with Faith: My Spiritual Journey from Atheism to a Faith-Filled Life and blogger at Beliefnet.com.</t>
  </si>
  <si>
    <t>РАСИЗМА В СЕРДЦЕ НЕ ДЕРЖУ,НО ЗА КОГО Я-ВАМ СКАЖУ-ЗА БЕЛЫХ,БЛЯ ЗА БЕЛЫХ,БЛЯ ЗА БЕЛЫХ!!!</t>
  </si>
  <si>
    <t>Retired, local rockstar!</t>
  </si>
  <si>
    <t>Fixedgear FIEND; Graduate student in technical communication and rhetoric. Advocate of an efficient and educated UX.</t>
  </si>
  <si>
    <t>Professional Astrologer, singer/songwriter, musician</t>
  </si>
  <si>
    <t xml:space="preserve">Stop the fake war on terror.  </t>
  </si>
  <si>
    <t>Intellectual left-wing partier.  Bohemian snob.  Individualist with collectivist principles.  Bicyclist, psychologist, anarchist._x000D_
_x000D_
Netzpolitik.org</t>
  </si>
  <si>
    <t>Podcaster, Python programmer, Open Source and Open Standards advocate, ex Data Portability Board Member, co-founder of http://comlounge.net</t>
  </si>
  <si>
    <t>Social Advocate, Theater Nerd, Gay Mormon</t>
  </si>
  <si>
    <t xml:space="preserve">Communications and public relations professional specializing in social media. </t>
  </si>
  <si>
    <t>PhD candidate &amp; researcher  in Communications @ Istanbul University, working on new media literacies, web storytelling, interactive narratives and videogames.</t>
  </si>
  <si>
    <t>Luciernaga, ave migratoria, viernes de cascabel, un acelere, maremoto a punto de caerse por un infinito hueco del universo, bólido y lengua maldita...</t>
  </si>
  <si>
    <t>founder of marea cultural. writer, journalist, cultural manager and social media addict.</t>
  </si>
  <si>
    <t>webeditor, blogger since 2001 and president for DONA.dk – network for people working with online media and communication in Denmark</t>
  </si>
  <si>
    <t>Super Producer, constructive disruptor, storyteller, writer,  speaker, curator, connector, doer. Into co- creation and cross platform/ transmedia experiences</t>
  </si>
  <si>
    <t>co-founder &amp; ceo of crowdcentric, founder of social media week, co-founder &amp; executive director at thinksocial.</t>
  </si>
  <si>
    <t>Creative member of Learner-Generated Contexts Research Group #contextisqueen_x000D_
#heutagogy_x000D_
#solidarity</t>
  </si>
  <si>
    <t>Managing Editor, CARE@ Causes, Blogger, producer, journalist, mom</t>
  </si>
  <si>
    <t>Committed CSR, PR and Marketing exec by day, passionate connector/philanthropist of social and environmental causes by night (and weekends)</t>
  </si>
  <si>
    <t>Poet | Software Engineer | Blogger | Short Film Maker | (BathRoom Singer :-)</t>
  </si>
  <si>
    <t>I make art in DUMBO, eat pork in the East Village and shoot oysters at Grand Central.</t>
  </si>
  <si>
    <t>writing about art, books, and technology at The Tomorrow Museum. also, http://bookfuturists.com</t>
  </si>
  <si>
    <t>Love OKC.  Love helping communities. SeeClickFix user. Fmr Councilman, Medic/Iraq Vet.  I appreciate a good hat._x000D_
They say I am in #gov20.</t>
  </si>
  <si>
    <t>GM of WW Government @Microsoft blessed to speak w/ world leaders about leveraging the magic of software for their citizens. (Fmr CIO WI) fixingpotholes.com</t>
  </si>
  <si>
    <t xml:space="preserve">Yep, 2 underscores @hal__G! Constantly searching for web based solutions to emergency management &amp; government problems! Servant to God, Family, and the Public. </t>
  </si>
  <si>
    <t>Lead Associate @phaseonecg: Innovation, Gov20, and Tech Policy. Public Private Partnerships. Aerospace Engineer. MIT alum. Gator Fan. Former Fed at TSA.</t>
  </si>
  <si>
    <t>Crowd Fusion CTO, wikirage.com creator, father, sci-fi fan</t>
  </si>
  <si>
    <t>New Media/Journalism prof at Concordia U</t>
  </si>
  <si>
    <t>We are cyber ghosts of the past, present and future, here to haunt you forever.</t>
  </si>
  <si>
    <t>Nothing i hv :-)</t>
  </si>
  <si>
    <t>Making no claims to original thought</t>
  </si>
  <si>
    <t xml:space="preserve">Learn as though you would never be able to master it; hold it as though you would be in fear of losing it~ confucius_x000D_
</t>
  </si>
  <si>
    <t>Bye, bye, world.</t>
  </si>
  <si>
    <t>Tech Gonzo. Militant Futurist.  Analog Expat. Internet Fundamentalist.</t>
  </si>
  <si>
    <t>Investigador, profesor e inquieto profesional. Observo como las tics cambian la política, doy vueltas a cómo podrían mejorar las políticas y a veces lo cuento.</t>
  </si>
  <si>
    <t>Community Manager. Spanish with a Syrian background. Degrees in English, Arabic, Intern. Cooperation. Involved with human rights and new forms of communication</t>
  </si>
  <si>
    <t>Antropólogo, gestor cultural y director de Culturaperu.org</t>
  </si>
  <si>
    <t>we are as gods and we have to get good at it</t>
  </si>
  <si>
    <t>Generalist with a technical bent presently the web guy for kvmr.org.</t>
  </si>
  <si>
    <t>media typhoon, school lunch packer-in-chief, grumpus</t>
  </si>
  <si>
    <t>Public service anomaly. Theatrically inclined creative. Closet geek. Bon vivant. I think and write for myself...</t>
  </si>
  <si>
    <t>Who the fuck is Vannia?</t>
  </si>
  <si>
    <t>digital @iava. m.a. @thenewschool. hates experts. loves questions. believes? 5'1 is the new 6'2.</t>
  </si>
  <si>
    <t>in a state of nervous excitement (ôl ə twit′ər)</t>
  </si>
  <si>
    <t>I intended to never sign up for this tweeting stuff, but feel compelled to do so in order to support Wikileaks and Julian Assange.  Truth must prevail.</t>
  </si>
  <si>
    <t>Whole lotta datalove</t>
  </si>
  <si>
    <t>An accomplished doer and aspiring blogger.</t>
  </si>
  <si>
    <t>UNL Digital historian, hacker, husband, Ph.D. student, geek, reader, writer, coffee drinker, minimalist</t>
  </si>
  <si>
    <t>I like to listen. I think for a living. Sometimes I make things.</t>
  </si>
  <si>
    <t>internet junkie. i also work at www.rocketboom.com</t>
  </si>
  <si>
    <t>I'm a Flash / Flex / Twitter developer working on a new startup :)</t>
  </si>
  <si>
    <t>Co-founder/CEO, Purpose</t>
  </si>
  <si>
    <t>Blogger, technophile, muse. Research assistant to Nate Silver, community manager of Wired.com's HaitiRewired and Wired Science Blogs. Insomniac.</t>
  </si>
  <si>
    <t>Health 2.0 NYC Chapter Founder</t>
  </si>
  <si>
    <t>17 * bittersweet.irony eclectic.clash * asocial media expert * not a dance-away lover. actually, not even a lover at all. * pen name</t>
  </si>
  <si>
    <t>Strictly Personal Acct. to connect &amp; interact w/the global community: Opinions Are Mine. Supports Acad.Freedom+Soc.Respons. Positive Approach to Life. Teacher.</t>
  </si>
  <si>
    <t xml:space="preserve">Writer. Pianist. Co-founder community cultural outreach projs. US-VN. My Views &amp; Advocacy Are Strictly Personal. Live A Creative Life &amp; Make Use of It. </t>
  </si>
  <si>
    <t xml:space="preserve">CBC NY News Network Producer _x000D_
Tweeting my reactions with an eye _x000D_
on Social Media and More._x000D_
</t>
  </si>
  <si>
    <t>Fascinated by the forex maket and using pen and paper to put out my thoughts clearly.</t>
  </si>
  <si>
    <t>Men fall in order to rise.</t>
  </si>
  <si>
    <t>Happy, Snoopy, Entrepreneur, Geek, Citizen of The World and Business Punk</t>
  </si>
  <si>
    <t>Lots of hot air, not to be taken too seriously, but I'm deadly if I'm silent. See my site for more, and buy a shirt to help keep FD on the web Thanks</t>
  </si>
  <si>
    <t>hacking'n programming :)</t>
  </si>
  <si>
    <t xml:space="preserve">Autorin, Bücherwurm, Chaotin, Feministin , Geliebte, Hundefrauchen, Landei, Lektorin, Lesbe, Mutter, Protestantin </t>
  </si>
  <si>
    <t xml:space="preserve">It's ME, PKW. Pressesprecherin für Buchverlage; hier eher privat; iPhone-&amp; KatzenFan, Twitter-süchtig, verhaue Steine! http://ow.ly/2Wnal  </t>
  </si>
  <si>
    <t>geeky sort.</t>
  </si>
  <si>
    <t>Um magrelo, branquelo, cabeludo que é apaixonado por tecnologia e boa música.</t>
  </si>
  <si>
    <t>Visca Catalunya</t>
  </si>
  <si>
    <t>nací calato. mi dni dice que soy del 93</t>
  </si>
  <si>
    <t>www.rude.com/amyybaby
www.amyybaby.com
www.amyybaby.cammodels.com</t>
  </si>
  <si>
    <t>Informática, música y otras güevonadas...</t>
  </si>
  <si>
    <t>I look for what's missing. Some people come to me for direction; some want accountability, so that stuff gets done.</t>
  </si>
  <si>
    <t xml:space="preserve">audio, video, disco (I hear, I see, I learn)_x000D_
</t>
  </si>
  <si>
    <t>Writer. Psych, Politics and Finance Junkie. Stimuli cowboy.</t>
  </si>
  <si>
    <t>Insultant For Hire Recovering Artist imagemaker  ViZualPoetry.com GeoGeller.com search of characters  MyOwnPrivateRevolution.com/andydixon</t>
  </si>
  <si>
    <t>geeky feminist progressive queer activist nerdy fannish canadian american sometimes snowboarder</t>
  </si>
  <si>
    <t>I'm really into Star Wars and Seventeen Magazine</t>
  </si>
  <si>
    <t>Estudiante de informática, usuario de GNU/Linux principalmente Ubuntu, aspirando a ser un buen programador :D</t>
  </si>
  <si>
    <t>Mostly read &amp; write for the internet. Interested in everything. Creating a space between art, science, commerce and civics.</t>
  </si>
  <si>
    <t>#pirate #programmer #chalmers #socialist</t>
  </si>
  <si>
    <t>YAT is the Executive Director of WITNESS, an org that uses video and online technologies to enable and empower human rights defenders to create social justice</t>
  </si>
  <si>
    <t>Programs Manager at @digidem and Production Coordinator at @LeftRightTV</t>
  </si>
  <si>
    <t>Films That Change the World</t>
  </si>
  <si>
    <t>open-source, open mobile, transparent gov't, personal privacy, free tibet/china/world, good beer, stinky cheese, my sweet daughter, and one fixed gear.</t>
  </si>
  <si>
    <t>an accountant not aging gracefully. I will not follow people without profile pictures.</t>
  </si>
  <si>
    <t>New media &amp; learning theorist, educator, technologist, activist, researcher, photographer, meditator, cook, learner.  Trying to bring action to my values.</t>
  </si>
  <si>
    <t xml:space="preserve">Social Media, Crowdsourcing, Music, Art, Organization Theory, Meditation, Neurofeedback, Conscious Business, Gardening, Bees, Turtles, Robots, Tea </t>
  </si>
  <si>
    <t xml:space="preserve">Projectmedewerker AT-EZ.nl (tijdelijk) @gervis documentalist, informatiespecialist,digital information and documentation officer,digital nomad,digitale curator </t>
  </si>
  <si>
    <t>I'm a computer nerd, past mxracer, gay, introverted and it takes a while to understand me. But I like when people try. Guns Don’t Kill People, Visa Kills People</t>
  </si>
  <si>
    <t xml:space="preserve">Technology, change, media &amp; politics. News and views from me, on these things, and whatever else crosses my mind. </t>
  </si>
  <si>
    <t>We all want a fighting chance.</t>
  </si>
  <si>
    <t>Human man. @SproutBox portfolio marketing guy. @wreckandsalvage video artist/animator/producer/editor. Works with hammers on the Internet. Easily fascinated.</t>
  </si>
  <si>
    <t>@GreenpeaceUSA Online Community Organizer. I like social media, social movements, diversity, ecology, equality, signals, noise, and critical intervention.</t>
  </si>
  <si>
    <t>what we do? We do strategy, conceptdevelopment and all kind of other interesting things that come with running a business in the Media-industry</t>
  </si>
  <si>
    <t>Drupal, Alfresco, Moodle, Wordpress, UNIX, DICOM, Apple, Killing Zombies, Celiac... Not necessarily in that order...</t>
  </si>
  <si>
    <t xml:space="preserve">Hi there, _x000D_
I'm Ruud Prinsen.. 23 years old, and I live in Oosterhout, near Breda! Special interests: Cars, Guitars, music, movies and outdoor sports! :)_x000D_
</t>
  </si>
  <si>
    <t xml:space="preserve">Ministry of Civil Rights_x000D_
_x000D_
_x000D_
Art. 8.1 ECHR:_x000D_
Everyone _x000D_
has the right to respect for _x000D_
his private and family life, _x000D_
his home and his _x000D_
correspondence._x000D_
</t>
  </si>
  <si>
    <t>Funemployed | privacy | disco/funk/soul | eten &amp; koken | bushcraft | Permanent online sinds 1996</t>
  </si>
  <si>
    <t>Politicofiel | Voormalig raadslid in Smallingerland | Loktrans | Autodidact | vega | rozerood |  Slechte invloed op @ElineMvdB | Femkenist | @SmelnePodium</t>
  </si>
  <si>
    <t>Information wants to be free. Read the leaks related to India, her neighbours, and strategic partners.</t>
  </si>
  <si>
    <t>Social computing, HCI</t>
  </si>
  <si>
    <t>rantings of a benevolent delusional</t>
  </si>
  <si>
    <t xml:space="preserve">Commentator on issues of communication and diversity in the care sector. Empowering and connecting people through knowledge.   </t>
  </si>
  <si>
    <t>Digital journalist and podcaster based in Atlantic Canada. I help non-profit agencies use multimedia to add personality to their online presence.</t>
  </si>
  <si>
    <t>Public servant who still believes in public service</t>
  </si>
  <si>
    <t>Creating choice. Having a voice. Leading beyond authority!</t>
  </si>
  <si>
    <t>Social alchemist fascinated with data &amp; analytics, open innovation, social entrepreneurs, social &amp; mobile media, sustainable ag &amp; h20, food systems, ecosystems.</t>
  </si>
  <si>
    <t>Writer, technology &amp; philanthropy scribe, PopTech blogger, Editor/JustMeans, founding Editor-in-Chief, Contribute Media</t>
  </si>
  <si>
    <t>California activist in the sixties, airline employee for about forty years and peace activist now.</t>
  </si>
  <si>
    <t>GESTOR CULTURAL.Terrícola por accidente. PARA TODOS TODO.</t>
  </si>
  <si>
    <t>world citizen, free spirit, PR geek, net-worker, philosopher and big traveler - wanna be.</t>
  </si>
  <si>
    <t>finding out how online marketing and social design work together | SM strategist @ WEBSTYLER</t>
  </si>
  <si>
    <t>Love anything that has to do with the 80s, love to read (two or three books at a time), love to write, love to do radio broadcast. Tech Expert.</t>
  </si>
  <si>
    <t>wishing the world could be fairer for all rather than the few</t>
  </si>
  <si>
    <t>I follow news, deep thinkers &amp; interesting people. I write a lot, read even more and have assisted in political campaigns, non-profits and the arts.</t>
  </si>
  <si>
    <t>blippy-blop, demoscene, programmer, IT and blub</t>
  </si>
  <si>
    <t xml:space="preserve">An avid people watcher but any avatar will do!_x000D_
_x000D_
_x000D_
_x000D_
_x000D_
_x000D_
_x000D_
</t>
  </si>
  <si>
    <t>Vivan los irreductibles Galos!.</t>
  </si>
  <si>
    <t xml:space="preserve">Hogeschooldocent; Teaching professionals at Hogeschool Rotterdam; Homo Zappiens, web 2.0,networked-learning; http://www.flickr.com/photos/siavogel/ </t>
  </si>
  <si>
    <t>Study=Pass... Party=Passout! Flight 2013 destination Bachelors in Computer Engineering, connections University Fonty's. I ♥SXM. Heineken=The Best A Man Can Get.</t>
  </si>
  <si>
    <t xml:space="preserve">Assoc. Publisher/Writer for www.afreelife.tv, Global Citizen, Silo Smasher &amp; Disciple of a Life without Limits. </t>
  </si>
  <si>
    <t>Vernon-born, North Vancouverite. Writer, author, photographer, videographer.</t>
  </si>
  <si>
    <t xml:space="preserve">One day's exposure to mountains is better than heaps of video games and countless episodes of TV shows.--source unknown </t>
  </si>
  <si>
    <t xml:space="preserve">Hints and Spices is a small design studio dedicated to the production of fun </t>
  </si>
  <si>
    <t>Hacker, podcaster, hacktivist, home brewer. Host/producer of The Command Line &amp; co-host of Living Proof. @ me when you follow if we've met or you're a listener</t>
  </si>
  <si>
    <t>I write about surveillance, privacy, data protection after my partner Andrej Holm was arrested (and released) as a terrorist in 2007. German tweets @annnalist</t>
  </si>
  <si>
    <t>Skeptic, critical thinker, vegetarian, distributed computing advocate, secular humanist, and lover of impractical shoes and funky hats.  Artwork by me.</t>
  </si>
  <si>
    <t>Uso SL, Estudiante Telecomunicaciones, conectividad y redes</t>
  </si>
  <si>
    <t>Technology consultant/architect at IBM in Cambridge MA, enterprise search, social computing; piano, a cappella, cyclist, origami, iPhone; my tweets are my own!</t>
  </si>
  <si>
    <t>Web developer and blogger. Drupal, WordPress, social networking, consulting. Husband, father, kayaker, writer.</t>
  </si>
  <si>
    <t>lo que es normal está claro, lo que está claro es normal, pero ¿es normal que todo esté tan claro?¿es claro todo lo normal?_x000D_
 email yomalospelos@myspace.com</t>
  </si>
  <si>
    <t>Software Architect. _x000D_
Ruby on Rails developer.</t>
  </si>
  <si>
    <t>The Ultimate Wikileaks Cables Search Engine!</t>
  </si>
  <si>
    <t>I read the entire internet so you don't have to.®</t>
  </si>
  <si>
    <t>BBC Journalist and wannabe rockstar. British-Italian, speak bits of Eurozone. Work with UGC, soc med, politics. Journalism lecturer. My opinions, not the BBC’s.</t>
  </si>
  <si>
    <t>Grad student at Arizona State's Walter Cronkite School. Former Jakarta resident; amateur streetfoodologist.</t>
  </si>
  <si>
    <t>Co-Founder @CivSource. Mostly writer/producer. Interested in tech/design/politics/business/fashion/food/life.</t>
  </si>
  <si>
    <t>Demos Associate/Strategic Advisor. Strategy, PR, Marcomms, Gov20, New Media, Health20. Part of News Sauce. Views expressed here are my own.</t>
  </si>
  <si>
    <t xml:space="preserve">Hai dere - I'm Mark, 6'5. I'm doing a degree in Geography with History </t>
  </si>
  <si>
    <t>Journalistin, Radio, Online, Spanienfan.</t>
  </si>
  <si>
    <t>freelance journalist since 1991 - more details: prothmann.org</t>
  </si>
  <si>
    <t>Bin unbequem mit Zivilcourage.  Wenn Ihr Eure Augen nicht gebraucht, um zu sehen, werdet Ihr sie brauchen, um zu weinen (J.P. Satre) http://youtu.be/pnmGTENBrzM</t>
  </si>
  <si>
    <t>Trabalho com tecnologia e não sou frio;_x000D_
Sigo de amizades sinceras, apreciando bons momentos seja numa roda de vinhos ou em um churras na calçada. só marcar! rs</t>
  </si>
  <si>
    <t>Loves exposing corruption within our county/city.  Hates double standards that our County government allows</t>
  </si>
  <si>
    <t>Director, Social Innovation at AT&amp;T.  All views my own.  All tweets are personally written by me.</t>
  </si>
  <si>
    <t>We reproduce information from Wikileaks Twitter account and from El Pais, The Guardian, New York Times, Der Spiegel and Le Monde about Wikileaks. Nothing else.</t>
  </si>
  <si>
    <t>Community &amp; Product person currently running loose in San Francisco looking for work. #DPP community manager. Be warned: this is where I rant mainly</t>
  </si>
  <si>
    <t>sometimes I feel like being a revolutionary cat</t>
  </si>
  <si>
    <t>Tech journo, new derby doll, blogger, foodie &amp; social media addict. Adelaidean who loves digital media, trance, shoes &amp; Battlestar Galactica. Tweets are my own.</t>
  </si>
  <si>
    <t xml:space="preserve">Just another Monkey, playing with fire._x000D_
Disclosure:Telstra Employee. See my site (or exchange.telstra.com) for the full spiel </t>
  </si>
  <si>
    <t>Nefumător înrăit._x000D_
Webdeveloper @UnderWebRo</t>
  </si>
  <si>
    <t>Outlier, Synapse, Amplifier, and Twitter feuilletoniste, specializing in the South Caucasus (but not only)</t>
  </si>
  <si>
    <t xml:space="preserve">I'm an organic rice farmer, vegan, love  Mac, geek, I love natural things, technology, and you. </t>
  </si>
  <si>
    <t>USC BSME, bb user, mac+pc, like golf, ski, good food, down to earth people, and lots more..</t>
  </si>
  <si>
    <t>I make music, run a label and help put on parties.</t>
  </si>
  <si>
    <t>interaction design + multimedia</t>
  </si>
  <si>
    <t>ex-student of IT.
Currently just learning by experience.</t>
  </si>
  <si>
    <t>Carioca, morando em Salvador</t>
  </si>
  <si>
    <t xml:space="preserve">Science defines and inspires me, religion annoys me and humanity is humanity. Humanist, rational atheist. </t>
  </si>
  <si>
    <t>Liberal politics #p2 energy issues, mma, metal and movies... good times</t>
  </si>
  <si>
    <t>Freelance PC &amp; Network Engineer, WiFi Internet for Outdoor / Indoor / Hotspot Solutions,Dedicated Server Reseller,PC Sales &amp; Support,iPCAM CCTV Solutions</t>
  </si>
  <si>
    <t>Helping to disseminate information on Operation Payback, Operation Leakspin, Wikileaks, and anything else important to the future of the internet.</t>
  </si>
  <si>
    <t xml:space="preserve">Perpetually chained to my virtual avatar(s). </t>
  </si>
  <si>
    <t>media, business developer</t>
  </si>
  <si>
    <t>创立者pioneer, software industry. 中文Chinese, 日本语 Japanese. 博士Physics/Mathematics._x000D_
University(s): Harvard, Beijing, Tokyo, Princeton, Berkeley._x000D_
Home:Shanghai,Indy</t>
  </si>
  <si>
    <t>Nullius addictus jurare in verba magistri...</t>
  </si>
  <si>
    <t>stochasticity | sustainability | fantasticality | educational design | photography | storytelling</t>
  </si>
  <si>
    <t>researching new media and learning</t>
  </si>
  <si>
    <t xml:space="preserve">I'm Nick Diakopoulos a technologist interested in computational media. </t>
  </si>
  <si>
    <t>Aktivist - @akvorrat, @foebud. Mitorganisator der #FsA10, Student der Philosophie und Kognitionswissenschaft.</t>
  </si>
  <si>
    <t>Media Psychology &amp; Social Change MA grad examining the intersection of media, politics, psychology, sociology, anthropology, and design. See you there.</t>
  </si>
  <si>
    <t>We are the best.</t>
  </si>
  <si>
    <t>Diseñador editorial del diario La República, periodista, a veces poeta, o cuentista, freelance, blogger, adicto a redes sociales, tarotista y lector de rostro</t>
  </si>
  <si>
    <t>Apasionado del diseño y desarrollo Web.</t>
  </si>
  <si>
    <t>Freedom loving individual who still believes in honesty and free speech.  Thank Goddess for Wikileaks</t>
  </si>
  <si>
    <t>Pro: freedom,liberty,firearms,self-determination,charity,life,family,religion. Anti:statism,corporations,looters ,GOP/DNC,war,death-penalty</t>
  </si>
  <si>
    <t>Soy profe como tú, pero que no consume lácteos.</t>
  </si>
  <si>
    <t>Finance &amp; tech journalist for Capital Finance/Les Echos, founder of PMEfinance.org, occasional blogger</t>
  </si>
  <si>
    <t>I teach at Berkeley J school, more intrigued by our own role in the collapse of Journalism, than disruptive technology.</t>
  </si>
  <si>
    <t>Leakspin Activist</t>
  </si>
  <si>
    <t>Among other things, work with NewsTrust (newstrust.net), Jruby (jruby.org), NewsRack (newsrack.in).  I (re)tweet more non-tech stuff than tech stuff.</t>
  </si>
  <si>
    <t>Periodista, trabajo en radio, webs, redes sociales, Somos Empresa y la FENTAP. Fotografiar es mi afición</t>
  </si>
  <si>
    <t xml:space="preserve">All tyranny needs to gain a foothold is for people of good conscience to remain silent.- Thomas Jefferson_x000D_
</t>
  </si>
  <si>
    <t xml:space="preserve">political writer and blogger who writes and reads on topics ranging from defense policy to feminism.  Staff writer for Current Intelligence.  </t>
  </si>
  <si>
    <t>interaction designer @rga, open source festive maker, recovering delinquent, and music lover</t>
  </si>
  <si>
    <t xml:space="preserve">Sometimes you feel like a nut, sometimes you dont. </t>
  </si>
  <si>
    <t>Blogger Tips and Tricks</t>
  </si>
  <si>
    <t>Procrastinating on the future.</t>
  </si>
  <si>
    <t>Journalist (the good kind)</t>
  </si>
  <si>
    <t xml:space="preserve">Montería cordoba, 100% </t>
  </si>
  <si>
    <t>lurker, retweeter</t>
  </si>
  <si>
    <t>man with a plan</t>
  </si>
  <si>
    <t>Jakarta</t>
  </si>
  <si>
    <t>Eastern Time (US &amp; Canada)</t>
  </si>
  <si>
    <t>Pacific Time (US &amp; Canada)</t>
  </si>
  <si>
    <t>Melbourne</t>
  </si>
  <si>
    <t>Quito</t>
  </si>
  <si>
    <t>Helsinki</t>
  </si>
  <si>
    <t>Lisbon</t>
  </si>
  <si>
    <t>Sofia</t>
  </si>
  <si>
    <t>London</t>
  </si>
  <si>
    <t>Tehran</t>
  </si>
  <si>
    <t>Tokyo</t>
  </si>
  <si>
    <t>Sydney</t>
  </si>
  <si>
    <t>Alaska</t>
  </si>
  <si>
    <t>Berlin</t>
  </si>
  <si>
    <t>Central Time (US &amp; Canada)</t>
  </si>
  <si>
    <t>Bern</t>
  </si>
  <si>
    <t>Greenland</t>
  </si>
  <si>
    <t>International Date Line West</t>
  </si>
  <si>
    <t>Riyadh</t>
  </si>
  <si>
    <t>Mountain Time (US &amp; Canada)</t>
  </si>
  <si>
    <t>Warsaw</t>
  </si>
  <si>
    <t>Amsterdam</t>
  </si>
  <si>
    <t>Casablanca</t>
  </si>
  <si>
    <t>Caracas</t>
  </si>
  <si>
    <t>Brussels</t>
  </si>
  <si>
    <t>Hawaii</t>
  </si>
  <si>
    <t>Brasilia</t>
  </si>
  <si>
    <t>Cairo</t>
  </si>
  <si>
    <t>Pretoria</t>
  </si>
  <si>
    <t>Madrid</t>
  </si>
  <si>
    <t>New Delhi</t>
  </si>
  <si>
    <t>Mexico City</t>
  </si>
  <si>
    <t>Kuala Lumpur</t>
  </si>
  <si>
    <t>Santiago</t>
  </si>
  <si>
    <t>Stockholm</t>
  </si>
  <si>
    <t>Istanbul</t>
  </si>
  <si>
    <t>Harare</t>
  </si>
  <si>
    <t>Karachi</t>
  </si>
  <si>
    <t>Athens</t>
  </si>
  <si>
    <t>La Paz</t>
  </si>
  <si>
    <t>Brisbane</t>
  </si>
  <si>
    <t>Belgrade</t>
  </si>
  <si>
    <t>Edinburgh</t>
  </si>
  <si>
    <t>Jerusalem</t>
  </si>
  <si>
    <t>Abu Dhabi</t>
  </si>
  <si>
    <t>Paris</t>
  </si>
  <si>
    <t>Dublin</t>
  </si>
  <si>
    <t>Singapore</t>
  </si>
  <si>
    <t>Central America</t>
  </si>
  <si>
    <t>Bangkok</t>
  </si>
  <si>
    <t>Buenos Aires</t>
  </si>
  <si>
    <t>Ljubljana</t>
  </si>
  <si>
    <t>Bogota</t>
  </si>
  <si>
    <t>Rome</t>
  </si>
  <si>
    <t>Hong Kong</t>
  </si>
  <si>
    <t>Kyiv</t>
  </si>
  <si>
    <t>Taipei</t>
  </si>
  <si>
    <t>Seoul</t>
  </si>
  <si>
    <t>Vienna</t>
  </si>
  <si>
    <t>Bratislava</t>
  </si>
  <si>
    <t>Mumbai</t>
  </si>
  <si>
    <t>Zagreb</t>
  </si>
  <si>
    <t>Sri Jayawardenepura</t>
  </si>
  <si>
    <t>Moscow</t>
  </si>
  <si>
    <t>Atlantic Time (Canada)</t>
  </si>
  <si>
    <t>Indiana (East)</t>
  </si>
  <si>
    <t>Riga</t>
  </si>
  <si>
    <t>Kolkata</t>
  </si>
  <si>
    <t>Nairobi</t>
  </si>
  <si>
    <t>Monterrey</t>
  </si>
  <si>
    <t>Islamabad</t>
  </si>
  <si>
    <t>Lima</t>
  </si>
  <si>
    <t>Bucharest</t>
  </si>
  <si>
    <t>Adelaide</t>
  </si>
  <si>
    <t>Kamchatka</t>
  </si>
  <si>
    <t>Beijing</t>
  </si>
  <si>
    <t>Sarajevo</t>
  </si>
  <si>
    <t>http://a0.twimg.com/profile_images/1166152968/Photo-0033_normal.jpg</t>
  </si>
  <si>
    <t>http://a2.twimg.com/profile_images/653980766/Jonathan_in_Sunglasses_Square_normal.jpg</t>
  </si>
  <si>
    <t>http://a0.twimg.com/profile_images/1146595220/ja_normal.jpg</t>
  </si>
  <si>
    <t>http://a0.twimg.com/profile_images/1128694316/4cd7a702-1b01-4f1f-beee-09d7db0cd6fa_normal.png</t>
  </si>
  <si>
    <t>http://a2.twimg.com/profile_images/1181008262/twitter_normal.jpg</t>
  </si>
  <si>
    <t>http://a0.twimg.com/profile_images/1176466484/Snapshot_2010-11-26_20-30-19_normal.gif</t>
  </si>
  <si>
    <t>http://a0.twimg.com/profile_images/307150612/Picture_145_normal.png</t>
  </si>
  <si>
    <t>http://a0.twimg.com/profile_images/787529104/Kupiainen_Reijo_normal.JPG</t>
  </si>
  <si>
    <t>http://a3.twimg.com/profile_images/500171075/IMG_4632_normal.jpg</t>
  </si>
  <si>
    <t>http://a3.twimg.com/profile_images/1187679259/twit_normal.JPG</t>
  </si>
  <si>
    <t>http://a0.twimg.com/profile_images/45239072/ornamental_s_monogram_normal.gif</t>
  </si>
  <si>
    <t>http://a2.twimg.com/profile_images/1180810482/oa_v3_normal.jpg</t>
  </si>
  <si>
    <t>http://a3.twimg.com/profile_images/759792283/pp_normal.png</t>
  </si>
  <si>
    <t>http://a0.twimg.com/profile_images/388517336/cxo_europe_logo_normal.jpg</t>
  </si>
  <si>
    <t>http://a2.twimg.com/profile_images/41194122/blogdaddy_normal.jpg</t>
  </si>
  <si>
    <t>http://a1.twimg.com/profile_images/345901145/twitterProfilePhoto_normal.jpg</t>
  </si>
  <si>
    <t>http://s.twimg.com/a/1292014784/images/default_profile_3_normal.png</t>
  </si>
  <si>
    <t>http://a3.twimg.com/profile_images/405492695/Stone_normal.jpg</t>
  </si>
  <si>
    <t>http://a2.twimg.com/profile_images/1172117170/200x200_normal.jpg</t>
  </si>
  <si>
    <t>http://a3.twimg.com/profile_images/1179015579/female-face01_normal.png</t>
  </si>
  <si>
    <t>http://a3.twimg.com/profile_images/1162601159/IMG_0900sm_normal.jpg</t>
  </si>
  <si>
    <t>http://a1.twimg.com/profile_images/111815937/Bild_9_normal.png</t>
  </si>
  <si>
    <t>http://a3.twimg.com/profile_images/1163022159/IMG_0900sm_normal.jpg</t>
  </si>
  <si>
    <t>http://a0.twimg.com/profile_images/251066116/Suit_This2_normal.jpg</t>
  </si>
  <si>
    <t>http://a0.twimg.com/profile_images/1180614052/image_normal.jpg</t>
  </si>
  <si>
    <t>http://s.twimg.com/a/1290538325/images/default_profile_5_normal.png</t>
  </si>
  <si>
    <t>http://a1.twimg.com/profile_images/264971169/Bill_Gross_Thumbnail_normal.jpg</t>
  </si>
  <si>
    <t>http://a0.twimg.com/profile_images/249546704/saurus-twitter-avatar_normal.png</t>
  </si>
  <si>
    <t>http://a3.twimg.com/profile_images/1184875467/222124406_normal.jpg</t>
  </si>
  <si>
    <t>http://a0.twimg.com/profile_images/1186009084/769148_normal.jpg</t>
  </si>
  <si>
    <t>http://a2.twimg.com/profile_images/1089601038/sk-fb_normal.png</t>
  </si>
  <si>
    <t>http://a1.twimg.com/profile_images/1124007129/smoking_obama_normal.jpg</t>
  </si>
  <si>
    <t>http://a0.twimg.com/profile_images/605746128/grrlfriday_shadow_large_color_300_normal.jpg</t>
  </si>
  <si>
    <t>http://a3.twimg.com/profile_images/1135795415/ladeblue_normal.jpg</t>
  </si>
  <si>
    <t>http://a2.twimg.com/profile_images/1060895598/DSC06177_normal.JPG</t>
  </si>
  <si>
    <t>http://a0.twimg.com/profile_images/1185017072/square_normal.png</t>
  </si>
  <si>
    <t>http://a3.twimg.com/profile_images/55949151/twitter_profile_normal.JPG</t>
  </si>
  <si>
    <t>http://a2.twimg.com/profile_images/576548294/SZE_Caricature_2_normal.jpg</t>
  </si>
  <si>
    <t>http://a1.twimg.com/profile_images/1020891865/mbiconicon_normal.jpg</t>
  </si>
  <si>
    <t>http://a3.twimg.com/profile_images/594712427/black_nazare_normal.jpg</t>
  </si>
  <si>
    <t>http://a3.twimg.com/profile_images/1109922235/twitter-profile-pic-small_normal.jpg</t>
  </si>
  <si>
    <t>http://a1.twimg.com/profile_images/1185611061/logo_normal.png</t>
  </si>
  <si>
    <t>http://a2.twimg.com/profile_images/968789770/JulieTomlin_normal.png</t>
  </si>
  <si>
    <t>http://a2.twimg.com/profile_images/473002334/twitterProfilePhoto_normal.jpg</t>
  </si>
  <si>
    <t>http://a2.twimg.com/profile_images/568352114/6_normal.jpg</t>
  </si>
  <si>
    <t>http://a3.twimg.com/profile_images/1075876071/Skype_normal.jpg</t>
  </si>
  <si>
    <t>http://a0.twimg.com/profile_images/1095003628/oc_normal.gif</t>
  </si>
  <si>
    <t>http://a0.twimg.com/profile_images/478753088/IMG_1316_3_final_normal.jpg</t>
  </si>
  <si>
    <t>http://a0.twimg.com/profile_images/1126346216/1312_by_andrew_rasiej_normal.jpg</t>
  </si>
  <si>
    <t>http://a0.twimg.com/profile_images/65900444/fridgedoor_1653_1568272_normal.gif</t>
  </si>
  <si>
    <t>http://a0.twimg.com/profile_images/1174766640/srk_normal.png</t>
  </si>
  <si>
    <t>http://a2.twimg.com/profile_images/838687866/Picture_124_normal.png</t>
  </si>
  <si>
    <t>http://a2.twimg.com/profile_images/1187001646/aishatwit_normal.jpg</t>
  </si>
  <si>
    <t>http://a0.twimg.com/profile_images/1137084712/Photo_on_2010-10-04_at_07.27__2_normal.jpg</t>
  </si>
  <si>
    <t>http://a0.twimg.com/profile_images/1163215948/jim_weeks_normal.gif</t>
  </si>
  <si>
    <t>http://a3.twimg.com/profile_images/474715315/sunglasses_normal.JPG</t>
  </si>
  <si>
    <t>http://a2.twimg.com/profile_images/1187133426/62744fea-c6ea-4113-9b68-c7dde977cee5_normal.png</t>
  </si>
  <si>
    <t>http://a2.twimg.com/profile_images/926791002/2779014936_b48fd80903_m_normal.jpg</t>
  </si>
  <si>
    <t>http://a0.twimg.com/profile_images/827583004/100-0067-65by83_normal.JPG</t>
  </si>
  <si>
    <t>http://a1.twimg.com/profile_images/1081375765/Jeremy_Tweet_normal.png</t>
  </si>
  <si>
    <t>http://a3.twimg.com/profile_images/290247587/dan-online-lrg_normal.jpg</t>
  </si>
  <si>
    <t>http://a1.twimg.com/profile_images/473356641/image_normal.jpg</t>
  </si>
  <si>
    <t>http://a3.twimg.com/profile_images/1150146003/newavatar_normal.jpg</t>
  </si>
  <si>
    <t>http://a2.twimg.com/profile_images/1187175494/57nickdewar_normal.jpg</t>
  </si>
  <si>
    <t>http://a1.twimg.com/profile_images/1128004541/selfmodel_normal.jpg</t>
  </si>
  <si>
    <t>http://a3.twimg.com/profile_images/769187135/FB_Pic_normal.jpg</t>
  </si>
  <si>
    <t>http://a1.twimg.com/profile_images/1170045809/luis_a_normal.jpeg</t>
  </si>
  <si>
    <t>http://a2.twimg.com/profile_images/1082620510/sms-normal-foto_normal.jpeg</t>
  </si>
  <si>
    <t>http://a1.twimg.com/profile_images/856011241/twitterProfilePhoto_normal.jpg</t>
  </si>
  <si>
    <t>http://a0.twimg.com/profile_images/975179756/Erick_Schonfeld__TechCrunchIMG_0581-2_normal.jpg</t>
  </si>
  <si>
    <t>http://a1.twimg.com/profile_images/1182315549/wikisupport_normal.jpg</t>
  </si>
  <si>
    <t>http://a3.twimg.com/profile_images/1179086411/Picture_2_normal.png</t>
  </si>
  <si>
    <t>http://a2.twimg.com/profile_images/1124605842/Me_Martin_normal.jpg</t>
  </si>
  <si>
    <t>http://a2.twimg.com/profile_images/1170395490/Samingeneva_normal</t>
  </si>
  <si>
    <t>http://a1.twimg.com/profile_images/71855953/sdkwarhol_normal.jpg</t>
  </si>
  <si>
    <t>http://a3.twimg.com/profile_images/811843395/twitterProfilePhoto_normal.jpg</t>
  </si>
  <si>
    <t>http://a0.twimg.com/profile_images/1187279472/profile_image_1291999397707_normal.jpg</t>
  </si>
  <si>
    <t>http://a2.twimg.com/profile_images/30451482/jennifer_jones_color_picture_normal.jpg</t>
  </si>
  <si>
    <t>http://a1.twimg.com/profile_images/83685593/dfbiopic07_normal.jpg</t>
  </si>
  <si>
    <t>http://a3.twimg.com/profile_images/411985263/yaay2_normal.jpg</t>
  </si>
  <si>
    <t>http://a3.twimg.com/profile_images/1171356371/_MG_9216_normal.JPG</t>
  </si>
  <si>
    <t>http://a1.twimg.com/profile_images/1176776665/magic_school_of_rap_normal.JPG</t>
  </si>
  <si>
    <t>http://a3.twimg.com/profile_images/91432231/bazett2twitter_normal.JPG</t>
  </si>
  <si>
    <t>http://a0.twimg.com/profile_images/1185469704/ldpoM_normal.jpg</t>
  </si>
  <si>
    <t>http://a1.twimg.com/profile_images/1185333597/avatar_normal.JPEG</t>
  </si>
  <si>
    <t>http://a3.twimg.com/profile_images/721480143/FJCM_2_normal.png</t>
  </si>
  <si>
    <t>http://a3.twimg.com/profile_images/1161085891/LuisCarlos_pic__1__normal.JPG</t>
  </si>
  <si>
    <t>http://a1.twimg.com/profile_images/526672913/21158-QShyhRU_normal.jpg</t>
  </si>
  <si>
    <t>http://a3.twimg.com/profile_images/1155618891/IMG_4308_normal.jpg</t>
  </si>
  <si>
    <t>http://a2.twimg.com/profile_images/977720030/yuriyuri_normal.jpg</t>
  </si>
  <si>
    <t>http://a1.twimg.com/profile_images/62674509/n744109807_1224799_1592_normal.jpg</t>
  </si>
  <si>
    <t>http://a2.twimg.com/profile_images/1168684750/twitter15.11.2010_normal.jpg</t>
  </si>
  <si>
    <t>http://a2.twimg.com/profile_images/1183221918/untitled3_normal.jpg</t>
  </si>
  <si>
    <t>http://a3.twimg.com/profile_images/1178964719/aing_79_normal.jpg</t>
  </si>
  <si>
    <t>http://a3.twimg.com/profile_images/1186284699/JTstyle_normal.jpg</t>
  </si>
  <si>
    <t>http://a0.twimg.com/profile_images/598444776/a_m_normal.jpg</t>
  </si>
  <si>
    <t>http://a1.twimg.com/profile_images/1070085949/photo_normal.jpg</t>
  </si>
  <si>
    <t>http://a1.twimg.com/profile_images/1155339481/73951_1439463067920_1273320202_31001038_6902026_n_normal.jpg</t>
  </si>
  <si>
    <t>http://a1.twimg.com/profile_images/1100581225/39823_425944939384_629254384_4661122_2437821_n_normal.jpg</t>
  </si>
  <si>
    <t>http://a2.twimg.com/profile_images/1179561562/lrcanarchy_normal.jpg</t>
  </si>
  <si>
    <t>http://a0.twimg.com/profile_images/792405348/Dusty_Android_normal.jpg</t>
  </si>
  <si>
    <t>http://a0.twimg.com/profile_images/1095142924/OWW-logo-vertical_normal.png</t>
  </si>
  <si>
    <t>http://a2.twimg.com/profile_images/1169053334/Photo_on_2010-11-16_at_23.22_whitecircle_normal.png</t>
  </si>
  <si>
    <t>http://a2.twimg.com/profile_images/869503974/remarkk_bykkheadshot_normal.jpg</t>
  </si>
  <si>
    <t>http://a1.twimg.com/profile_images/1165026689/madmen_icon_rob_normal.png</t>
  </si>
  <si>
    <t>http://a2.twimg.com/profile_images/1165544494/DEL5small_normal.jpg</t>
  </si>
  <si>
    <t>http://a2.twimg.com/profile_images/1187473890/3702752890_0c86c92012_b_normal.jpg</t>
  </si>
  <si>
    <t>http://a1.twimg.com/profile_images/1178205177/snapshot_normal.jpg</t>
  </si>
  <si>
    <t>http://a3.twimg.com/profile_images/1180853859/12_12_04_2_normal.jpg</t>
  </si>
  <si>
    <t>http://a3.twimg.com/profile_images/1119639451/wayne_normal.jpg</t>
  </si>
  <si>
    <t>http://a2.twimg.com/profile_images/1175034714/hanyamencoba3_normal.jpg</t>
  </si>
  <si>
    <t>http://a1.twimg.com/profile_images/1186117461/phpddLMOP_normal</t>
  </si>
  <si>
    <t>http://a2.twimg.com/profile_images/1111574714/Climate_Scam_-images2_normal_normal.jpg</t>
  </si>
  <si>
    <t>http://a2.twimg.com/profile_images/957109866/DebJerusalem2_normal.jpg</t>
  </si>
  <si>
    <t>http://a0.twimg.com/profile_images/1185028852/cerro_acahay_1_normal.jpg</t>
  </si>
  <si>
    <t>http://a0.twimg.com/profile_images/1146605208/dinesh_sh_normal.jpg</t>
  </si>
  <si>
    <t>http://a2.twimg.com/profile_images/1180812430/0acb2500-b302-41a9-8aab-427607099fde_normal.png</t>
  </si>
  <si>
    <t>http://a2.twimg.com/profile_images/295726174/blue_normal.jpg</t>
  </si>
  <si>
    <t>http://a0.twimg.com/profile_images/1084830384/c228e92c-c6c9-4fd3-8073-b2b5130577b0_normal.png</t>
  </si>
  <si>
    <t>http://a3.twimg.com/profile_images/1183112303/eunatal_normal.jpg</t>
  </si>
  <si>
    <t>http://a0.twimg.com/profile_images/432131320/berlin_normal.jpg</t>
  </si>
  <si>
    <t>http://a0.twimg.com/profile_images/1187484452/Operation_Payback_BW-20101130153205_normal.jpg</t>
  </si>
  <si>
    <t>http://a1.twimg.com/profile_images/1184824445/Profiel_normal.jpg</t>
  </si>
  <si>
    <t>http://a2.twimg.com/profile_images/781076034/064_virtualActivismLogoGlobeHQ_normal.gif</t>
  </si>
  <si>
    <t>http://a0.twimg.com/profile_images/1166725728/49307_100000241421734_2520349_q_normal.jpg</t>
  </si>
  <si>
    <t>http://a0.twimg.com/profile_images/1144071500/Car_Wil_-_2570cbaixa_normal.jpg</t>
  </si>
  <si>
    <t>http://a3.twimg.com/profile_images/1187068511/JH-B1555_normal.jpg</t>
  </si>
  <si>
    <t>http://a1.twimg.com/profile_images/1126157993/vlag_100X100_normal.jpg</t>
  </si>
  <si>
    <t>http://a3.twimg.com/profile_images/1158097083/Photo_on_2010-01-16_at_15.31__2_normal.jpg</t>
  </si>
  <si>
    <t>http://a0.twimg.com/profile_images/62431944/photo3_normal.JPG</t>
  </si>
  <si>
    <t>http://a0.twimg.com/profile_images/1182503548/5134a3f1-73f1-4d40-9387-624a73aa632b_normal.png</t>
  </si>
  <si>
    <t>http://a3.twimg.com/profile_images/1168104907/Anubis_Mini_Munny_by_mesmithy_normal.jpg</t>
  </si>
  <si>
    <t>http://a2.twimg.com/profile_images/60452454/terror_normal.jpg</t>
  </si>
  <si>
    <t>http://a1.twimg.com/profile_images/1109881517/images_normal.jpg</t>
  </si>
  <si>
    <t>http://a1.twimg.com/profile_images/1161401897/205875011_normal.jpg</t>
  </si>
  <si>
    <t>http://a2.twimg.com/profile_images/1187913406/sterrenkindhart_normal.jpg</t>
  </si>
  <si>
    <t>http://a2.twimg.com/profile_images/474182878/hoofdrein_v2a_zwartwit_normal.png</t>
  </si>
  <si>
    <t>http://a1.twimg.com/profile_images/529484321/catharina3_normal.jpg</t>
  </si>
  <si>
    <t>http://a0.twimg.com/profile_images/1181440344/tw_107462993_normal.jpg</t>
  </si>
  <si>
    <t>http://a3.twimg.com/profile_images/1063745307/losindex_normal.jpg</t>
  </si>
  <si>
    <t>http://a1.twimg.com/profile_images/1167283069/Screen_shot_2010-11-14_at_10.32.33_PM_normal.png</t>
  </si>
  <si>
    <t>http://a1.twimg.com/profile_images/1180264725/Foto-0001__7__-_copia_normal.jpg</t>
  </si>
  <si>
    <t>http://a1.twimg.com/profile_images/1127041705/028_normal.JPG</t>
  </si>
  <si>
    <t>http://a3.twimg.com/profile_images/914557891/Marqueledicen_normal.jpg</t>
  </si>
  <si>
    <t>http://a1.twimg.com/profile_images/1107692209/pato_normal.jpg</t>
  </si>
  <si>
    <t>http://a2.twimg.com/profile_images/901695338/dcf47e1bb4dbf34d15b4d1795958118c_lg_normal.jpg</t>
  </si>
  <si>
    <t>http://a3.twimg.com/profile_images/386174391/Battle_for_Wesnoth_normal.png</t>
  </si>
  <si>
    <t>http://a0.twimg.com/profile_images/1186413096/DSCF2187B_normal.jpg</t>
  </si>
  <si>
    <t>http://a3.twimg.com/profile_images/1188028883/vendetta_normal.jpg</t>
  </si>
  <si>
    <t>http://a3.twimg.com/profile_images/1183168515/avatar2_normal.jpg</t>
  </si>
  <si>
    <t>http://a2.twimg.com/profile_images/1096019094/mecrop_normal.png</t>
  </si>
  <si>
    <t>http://a1.twimg.com/profile_images/1187185449/notchface_normal.png</t>
  </si>
  <si>
    <t>http://a1.twimg.com/profile_images/1142675793/AEH_normal.png</t>
  </si>
  <si>
    <t>http://a1.twimg.com/profile_images/683148801/P1090704_normal.JPG</t>
  </si>
  <si>
    <t>http://a2.twimg.com/profile_images/1097603066/41408_727887529_6764_q_normal.jpg</t>
  </si>
  <si>
    <t>http://a2.twimg.com/profile_images/1129931270/nw-medium_normal.jpg</t>
  </si>
  <si>
    <t>http://a1.twimg.com/profile_images/989731417/Screen_shot_2010-06-14_at_12.52.06_PM_normal.png</t>
  </si>
  <si>
    <t>http://a2.twimg.com/profile_images/1186693278/1983e54f-084f-4c7b-aea7-188d7fc05147_normal.png</t>
  </si>
  <si>
    <t>http://a2.twimg.com/profile_images/1164122918/Count-Back-From-Now-by-AJ-Fosik-at-David-B.-Smith-Gallery-05_normal.jpeg</t>
  </si>
  <si>
    <t>http://a1.twimg.com/profile_images/1180043709/untitledfdgg_normal.JPG</t>
  </si>
  <si>
    <t>http://a1.twimg.com/profile_images/1181496901/Imagen030_normal.jpg</t>
  </si>
  <si>
    <t>http://a2.twimg.com/profile_images/715228766/twitterProfilePhoto_normal.jpg</t>
  </si>
  <si>
    <t>http://a0.twimg.com/profile_images/1043603188/f5a40e98-b0f6-435b-bf94-7deb07312d43_normal.png</t>
  </si>
  <si>
    <t>http://a2.twimg.com/profile_images/781595650/mano_lanzarote_para_twitter_normal.jpg</t>
  </si>
  <si>
    <t>http://a2.twimg.com/profile_images/502855434/sean_and_me__normal.jpg</t>
  </si>
  <si>
    <t>http://a3.twimg.com/profile_images/60532455/gb07sm_normal.jpg</t>
  </si>
  <si>
    <t>http://a0.twimg.com/profile_images/70475492/kevin_photo_normal.jpg</t>
  </si>
  <si>
    <t>http://a0.twimg.com/profile_images/1094999696/rawr_normal.gif</t>
  </si>
  <si>
    <t>http://a2.twimg.com/profile_images/215533062/images_normal.jpg</t>
  </si>
  <si>
    <t>http://a0.twimg.com/profile_images/735711940/SDC10079_normal.jpg</t>
  </si>
  <si>
    <t>http://a2.twimg.com/profile_images/1184278926/HPIM04392_normal.JPG</t>
  </si>
  <si>
    <t>http://a0.twimg.com/profile_images/708349648/rcn_normal.jpg</t>
  </si>
  <si>
    <t>http://a0.twimg.com/profile_images/208593168/ddmug0509mdm_normal.jpg</t>
  </si>
  <si>
    <t>http://a3.twimg.com/profile_images/238120339/Pi3_150x150_normal.jpg</t>
  </si>
  <si>
    <t>http://a0.twimg.com/profile_images/1147454048/September-Morn-L_normal.jpg</t>
  </si>
  <si>
    <t>http://a2.twimg.com/profile_images/1171609282/pin_normal.jpg</t>
  </si>
  <si>
    <t>http://a2.twimg.com/profile_images/1151698814/cropped_normal.jpg</t>
  </si>
  <si>
    <t>http://a0.twimg.com/profile_images/1170473464/0048_320x105_normal.png</t>
  </si>
  <si>
    <t>http://a2.twimg.com/profile_images/1186857162/julian-Assange_normal.jpg</t>
  </si>
  <si>
    <t>http://a2.twimg.com/profile_images/667269690/_MNBVCXZ_normal.jpg</t>
  </si>
  <si>
    <t>http://a0.twimg.com/profile_images/1187249168/Photo_on_2010-12-03_at_15.25-pola_normal.jpg</t>
  </si>
  <si>
    <t>http://s.twimg.com/a/1291760612/images/default_profile_5_normal.png</t>
  </si>
  <si>
    <t>http://a1.twimg.com/profile_images/947503377/justine-jablonska_pic_normal.jpg</t>
  </si>
  <si>
    <t>http://a2.twimg.com/profile_images/400003790/TuxFreddyKrueger_normal.png</t>
  </si>
  <si>
    <t>http://a3.twimg.com/profile_images/908698555/IMG00102-20100517-2110_normal.jpg</t>
  </si>
  <si>
    <t>http://a1.twimg.com/profile_images/1164206973/DRUUMM_Logo_normal.jpg</t>
  </si>
  <si>
    <t>http://a1.twimg.com/profile_images/1180093241/b052ca05-b056-436d-bc79-9cfdf230bb71_normal.png</t>
  </si>
  <si>
    <t>http://a1.twimg.com/profile_images/120244689/carphototracing3_normal.png</t>
  </si>
  <si>
    <t>http://a2.twimg.com/profile_images/1110570018/fdr.fahnjljw.170x170-75_normal.jpg</t>
  </si>
  <si>
    <t>http://a0.twimg.com/profile_images/1126823964/me-twitter-jul09_normal.jpg</t>
  </si>
  <si>
    <t>http://a0.twimg.com/profile_images/1153216636/twitterlogo_normal.jpg</t>
  </si>
  <si>
    <t>http://a2.twimg.com/profile_images/1180280050/1287918591018_normal.jpg</t>
  </si>
  <si>
    <t>http://a3.twimg.com/profile_images/1156586879/59500_10150089816382588_655337587_6630204_4850672_n_normal.jpg</t>
  </si>
  <si>
    <t>http://a2.twimg.com/profile_images/1106345938/DSC00285_normal.jpg</t>
  </si>
  <si>
    <t>http://a1.twimg.com/profile_images/1120625125/mouth_shut_normal.jpg</t>
  </si>
  <si>
    <t>http://a2.twimg.com/profile_images/204643138/jmmr-manga_normal.jpg</t>
  </si>
  <si>
    <t>http://a0.twimg.com/profile_images/1120728080/PAra_normal.JPG</t>
  </si>
  <si>
    <t>http://a0.twimg.com/profile_images/27506292/wiley_photo_normal.jpg</t>
  </si>
  <si>
    <t>http://a0.twimg.com/profile_images/865412260/n503340673_361317_7789_normal.jpg</t>
  </si>
  <si>
    <t>http://a1.twimg.com/profile_images/553566525/azheadshot_normal.jpg</t>
  </si>
  <si>
    <t>http://a1.twimg.com/profile_images/1138123425/bichejo_normal.jpg</t>
  </si>
  <si>
    <t>http://a0.twimg.com/profile_images/1179518368/chessmj_normal.jpg</t>
  </si>
  <si>
    <t>http://a3.twimg.com/profile_images/628274723/foto-autor-blog_normal.jpg</t>
  </si>
  <si>
    <t>http://a0.twimg.com/profile_images/1165593200/277e8afa-7e4a-4492-a3cb-75d56fa552df_normal.png</t>
  </si>
  <si>
    <t>http://a3.twimg.com/profile_images/1080983767/dfa604f6-f0bc-49fa-92e0-542567c35e28_normal.png</t>
  </si>
  <si>
    <t>http://a0.twimg.com/profile_images/1121320484/09-05-09_1416_normal.jpg</t>
  </si>
  <si>
    <t>http://a1.twimg.com/profile_images/880270993/Steve_Kuncewicz_1__normal.jpg</t>
  </si>
  <si>
    <t>http://a2.twimg.com/profile_images/262929350/IMG_0876Twitter_normal.jpg</t>
  </si>
  <si>
    <t>http://a1.twimg.com/profile_images/1106883885/Photo_on_2010-08-20_at_00.19_normal.jpg</t>
  </si>
  <si>
    <t>http://a0.twimg.com/profile_images/817749864/IMAG0038_normal.jpg</t>
  </si>
  <si>
    <t>http://a1.twimg.com/profile_images/1104530525/profpic_normal.jpg</t>
  </si>
  <si>
    <t>http://a2.twimg.com/profile_images/1177896874/casi_gol_de_abreu_normal.png</t>
  </si>
  <si>
    <t>http://a0.twimg.com/profile_images/689921880/twit_normal.png</t>
  </si>
  <si>
    <t>http://a0.twimg.com/profile_images/283900224/Twitter_Pic_normal.jpg</t>
  </si>
  <si>
    <t>http://a3.twimg.com/profile_images/107765247/n1407812649_185606_8948_normal.jpg</t>
  </si>
  <si>
    <t>http://a3.twimg.com/profile_images/706131647/SMN_sq_normal.jpg</t>
  </si>
  <si>
    <t>http://a1.twimg.com/profile_images/973437773/Gudi4.Stern_normal.bmp</t>
  </si>
  <si>
    <t>http://a0.twimg.com/profile_images/1135129548/falkhedemann_big_normal.jpg</t>
  </si>
  <si>
    <t>http://a3.twimg.com/profile_images/1068563771/house-season-5a_normal.jpg</t>
  </si>
  <si>
    <t>http://a0.twimg.com/profile_images/903157976/misteramugshot_normal.jpg</t>
  </si>
  <si>
    <t>http://a0.twimg.com/profile_images/344639384/s4v-logo-whitebg_normal.png</t>
  </si>
  <si>
    <t>http://a2.twimg.com/profile_images/27750102/sj-logo-125x125_normal.jpg</t>
  </si>
  <si>
    <t>http://a2.twimg.com/profile_images/14894702/Picture_5_normal.jpg</t>
  </si>
  <si>
    <t>http://a2.twimg.com/profile_images/1144788278/132_large_normal.jpg</t>
  </si>
  <si>
    <t>http://a0.twimg.com/profile_images/1182313060/K_Snowman-01_normal.png</t>
  </si>
  <si>
    <t>http://a1.twimg.com/profile_images/648788701/Photo_136_normal.jpg</t>
  </si>
  <si>
    <t>http://s.twimg.com/a/1291849542/images/default_profile_5_normal.png</t>
  </si>
  <si>
    <t>http://a3.twimg.com/profile_images/1183554967/fbe79c81-e417-40d1-8a79-9a5d58ecff4e_normal.png</t>
  </si>
  <si>
    <t>http://a3.twimg.com/profile_images/1163455099/DSC_0407_normal.jpg</t>
  </si>
  <si>
    <t>http://a3.twimg.com/profile_images/1128353979/Yo_001_normal.jpg</t>
  </si>
  <si>
    <t>http://a2.twimg.com/profile_images/1181633242/20101203161551_ips_9R1NQ8PD4K7BUCIHAM26W5YZEXJ0L3GVOSFT_normal.jpg</t>
  </si>
  <si>
    <t>http://a1.twimg.com/profile_images/1173522641/pirata_normal.jpg</t>
  </si>
  <si>
    <t>http://a1.twimg.com/profile_images/1182950613/CH_normal.JPG</t>
  </si>
  <si>
    <t>http://a1.twimg.com/profile_images/1185051337/anonymous-fools-oprah_normal.jpg</t>
  </si>
  <si>
    <t>http://a1.twimg.com/profile_images/192363289/Cineversity.TVlogo_normal.jpg</t>
  </si>
  <si>
    <t>http://a3.twimg.com/profile_images/282321747/n588091240_1108745_7945_normal.jpg</t>
  </si>
  <si>
    <t>http://a0.twimg.com/profile_images/716504672/twitterProfilePhoto_normal.jpg</t>
  </si>
  <si>
    <t>http://a1.twimg.com/profile_images/1182527849/b32c63bc-5316-4249-a55c-b06236349cc5_normal.png</t>
  </si>
  <si>
    <t>http://a2.twimg.com/profile_images/1170881306/CRW_9393_normal.jpg</t>
  </si>
  <si>
    <t>http://a2.twimg.com/profile_images/1185317882/Counter_Intelligence1_normal.jpg</t>
  </si>
  <si>
    <t>http://a3.twimg.com/profile_images/1187299535/YouTubeDP_normal.png</t>
  </si>
  <si>
    <t>http://a1.twimg.com/profile_images/1187166585/48903_669023113_6592_q_normal.jpg</t>
  </si>
  <si>
    <t>http://a3.twimg.com/profile_images/754888511/suzuki_normal.jpg</t>
  </si>
  <si>
    <t>http://a2.twimg.com/profile_images/1043251502/maine_photo_normal.jpg</t>
  </si>
  <si>
    <t>http://a2.twimg.com/profile_images/1184746054/a_normal.jpg</t>
  </si>
  <si>
    <t>http://a2.twimg.com/profile_images/58225082/DC_small_normal.jpg</t>
  </si>
  <si>
    <t>http://a3.twimg.com/profile_images/1184122499/gerritontournr.1_normal.jpg</t>
  </si>
  <si>
    <t>http://a0.twimg.com/profile_images/1179558580/1554d718-2f02-4d40-b38c-8e2fde89bc28_normal.png</t>
  </si>
  <si>
    <t>http://a3.twimg.com/profile_images/193136455/3490626175_594ec8676a_o_normal.gif</t>
  </si>
  <si>
    <t>http://a1.twimg.com/profile_images/269901713/Abstract3_normal.png</t>
  </si>
  <si>
    <t>http://s.twimg.com/a/1291318259/images/default_profile_0_normal.png</t>
  </si>
  <si>
    <t>http://a2.twimg.com/profile_images/1148224666/5d53b18d-9fb9-4dfb-866f-7b5117716c13_normal.png</t>
  </si>
  <si>
    <t>http://a2.twimg.com/profile_images/1186798350/5ba6a3b8-34ea-4d95-9ee9-d28e0682d48f_normal.png</t>
  </si>
  <si>
    <t>http://a0.twimg.com/profile_images/1180805236/BrentonEccles_normal.jpg</t>
  </si>
  <si>
    <t>http://a2.twimg.com/profile_images/706240878/ric-dragon2_normal.jpg</t>
  </si>
  <si>
    <t>http://a2.twimg.com/profile_images/1186792802/51v0oOACtsL._SL500_AA280__normal.jpg</t>
  </si>
  <si>
    <t>http://a3.twimg.com/profile_images/1187576503/globe-europe_normal.jpg</t>
  </si>
  <si>
    <t>http://a1.twimg.com/profile_images/1156946849/petra1_normal.png</t>
  </si>
  <si>
    <t>http://a3.twimg.com/profile_images/58467551/coloredopinions_normal.jpg</t>
  </si>
  <si>
    <t>http://a3.twimg.com/profile_images/1183156487/image_normal.jpg</t>
  </si>
  <si>
    <t>http://a3.twimg.com/profile_images/1106885591/20162_440328295031_567615031_10868786_2919681_n_normal.jpg</t>
  </si>
  <si>
    <t>http://a1.twimg.com/profile_images/1116026425/cesar_pa_twitter_normal.jpg</t>
  </si>
  <si>
    <t>http://a1.twimg.com/profile_images/1181960945/dictvm_normal.jpg</t>
  </si>
  <si>
    <t>http://a0.twimg.com/profile_images/435346356/doener-1_normal.jpg</t>
  </si>
  <si>
    <t>http://a3.twimg.com/profile_images/1172088751/blog__normal.png</t>
  </si>
  <si>
    <t>http://a0.twimg.com/profile_images/262096092/Picture_1_normal.png</t>
  </si>
  <si>
    <t>http://a1.twimg.com/profile_images/1065716817/VBpic_normal.jpg</t>
  </si>
  <si>
    <t>http://a1.twimg.com/profile_images/1180521757/marco2_normal.jpg</t>
  </si>
  <si>
    <t>http://a2.twimg.com/profile_images/574821626/twitterProfilePhoto_normal.jpg</t>
  </si>
  <si>
    <t>http://a1.twimg.com/profile_images/1182794217/TB4_normal.jpg</t>
  </si>
  <si>
    <t>http://a3.twimg.com/profile_images/1142276191/13738_204076326923_614136923_3717131_131911_n_normal.jpg</t>
  </si>
  <si>
    <t>http://a0.twimg.com/profile_images/1150885428/logo_normal.jpg</t>
  </si>
  <si>
    <t>http://a2.twimg.com/profile_images/854385106/foto_blogger_normal.JPG</t>
  </si>
  <si>
    <t>http://a3.twimg.com/profile_images/1128310271/juanasuanggggg_normal.jpg</t>
  </si>
  <si>
    <t>http://a3.twimg.com/profile_images/1185367343/____normal.jpg</t>
  </si>
  <si>
    <t>http://a3.twimg.com/profile_images/1178279839/00022_normal.jpg</t>
  </si>
  <si>
    <t>http://a1.twimg.com/profile_images/1187939505/IMAG0064_-_kopie_-_kopie_normal.jpg</t>
  </si>
  <si>
    <t>http://a3.twimg.com/profile_images/1164100531/fun_w_photobooth_normal.jpg</t>
  </si>
  <si>
    <t>http://a1.twimg.com/profile_images/1183597385/Bella_normal.png</t>
  </si>
  <si>
    <t>http://a2.twimg.com/profile_images/125653262/we-are-happy-to-serve-you-c_normal.jpg</t>
  </si>
  <si>
    <t>http://a0.twimg.com/profile_images/77016196/me_normal.gif</t>
  </si>
  <si>
    <t>http://a1.twimg.com/profile_images/1140688869/huck2_normal.jpg</t>
  </si>
  <si>
    <t>http://a2.twimg.com/profile_images/487613538/Tajska_CD1_521_normal.jpg</t>
  </si>
  <si>
    <t>http://a1.twimg.com/profile_images/1153061593/che013_1__normal.gif</t>
  </si>
  <si>
    <t>http://a2.twimg.com/profile_images/306666122/michael-rehearsal397_normal.jpg</t>
  </si>
  <si>
    <t>http://a0.twimg.com/profile_images/1185276916/5_normal.jpg</t>
  </si>
  <si>
    <t>http://a1.twimg.com/profile_images/1184129149/b39dfbXJMPHm1Q5_500x500_normal.png</t>
  </si>
  <si>
    <t>http://a2.twimg.com/profile_images/1158905446/twitterf_normal.jpg</t>
  </si>
  <si>
    <t>http://a3.twimg.com/profile_images/1178071015/maisss_444x444_normal.jpg</t>
  </si>
  <si>
    <t>http://a1.twimg.com/profile_images/1173955361/danecrisk_normal.jpg</t>
  </si>
  <si>
    <t>http://a1.twimg.com/profile_images/1186270321/225px-Operation_payback_normal.jpg</t>
  </si>
  <si>
    <t>http://a3.twimg.com/profile_images/1187462335/_50197817_wikileaks_papers_464gr_normal.gif</t>
  </si>
  <si>
    <t>http://a0.twimg.com/profile_images/724319680/Hollow-Ichigo-mask-resized-128_normal.jpg</t>
  </si>
  <si>
    <t>http://a0.twimg.com/profile_images/90088348/JesusMerol__normal.png</t>
  </si>
  <si>
    <t>http://a2.twimg.com/profile_images/1187595986/anonymous_normal.jpg</t>
  </si>
  <si>
    <t>http://a0.twimg.com/profile_images/1186669116/logofcwz_normal.png</t>
  </si>
  <si>
    <t>http://a2.twimg.com/profile_images/1184544690/peace_3_normal.jpg</t>
  </si>
  <si>
    <t>http://a0.twimg.com/profile_images/678315440/dani_en_el_ubahn_normal.jpg</t>
  </si>
  <si>
    <t>http://a0.twimg.com/profile_images/1186136684/image_normal.jpg</t>
  </si>
  <si>
    <t>http://a2.twimg.com/profile_images/88993274/Supergirl2K_normal.jpg</t>
  </si>
  <si>
    <t>http://a3.twimg.com/profile_images/1186466223/1e88b00d-a6be-4c73-b39a-c772b03e8bc9_normal.png</t>
  </si>
  <si>
    <t>http://a2.twimg.com/profile_images/1153528814/me_twitter_normal.jpg</t>
  </si>
  <si>
    <t>http://a2.twimg.com/profile_images/1169625754/Photo_on_2010-11-17_at_16.48_normal.jpg</t>
  </si>
  <si>
    <t>http://a3.twimg.com/profile_images/1187706139/rsz_evokecom_normal.JPG</t>
  </si>
  <si>
    <t>http://a0.twimg.com/profile_images/1170357288/btn_map_normal.gif</t>
  </si>
  <si>
    <t>http://a0.twimg.com/profile_images/1184364380/moifb_normal.jpeg</t>
  </si>
  <si>
    <t>http://a1.twimg.com/profile_images/1160171705/41389_100000116372759_6472_q_1__normal.jpg</t>
  </si>
  <si>
    <t>http://a0.twimg.com/profile_images/743269872/ari-wallach_normal.jpg</t>
  </si>
  <si>
    <t>http://a0.twimg.com/profile_images/579874260/2723095521_499cd28a28_t_normal.jpg</t>
  </si>
  <si>
    <t>http://a2.twimg.com/profile_images/593415434/esamu_avatar_normal.jpg</t>
  </si>
  <si>
    <t>http://a1.twimg.com/profile_images/1082236757/27382_571942345_9733_q_normal.jpg</t>
  </si>
  <si>
    <t>http://a2.twimg.com/profile_images/1187470330/Sunglassesp_normal.jpg</t>
  </si>
  <si>
    <t>http://a3.twimg.com/profile_images/770272363/25971_1341684575161_1022583426_1060605_471849_n_normal.jpg</t>
  </si>
  <si>
    <t>http://a0.twimg.com/profile_images/1178562684/IMG_0328_1__normal.JPG</t>
  </si>
  <si>
    <t>http://a1.twimg.com/profile_images/1161092385/71979_125177264204754_100001374420211_144790_8127930_n_normal.jpg</t>
  </si>
  <si>
    <t>http://a3.twimg.com/profile_images/1163823923/Polemist_normal.jpg</t>
  </si>
  <si>
    <t>http://a1.twimg.com/profile_images/1161319177/ProfilePhoto_normal.png</t>
  </si>
  <si>
    <t>http://a2.twimg.com/profile_images/267124938/konatafigure_normal.jpg</t>
  </si>
  <si>
    <t>http://a2.twimg.com/profile_images/1070680266/136745f8-86a0-4bd4-a483-abfd8cdd39fd_normal.png</t>
  </si>
  <si>
    <t>http://a0.twimg.com/profile_images/348483188/twitterProfilePhoto_normal.jpg</t>
  </si>
  <si>
    <t>http://a2.twimg.com/profile_images/1180795274/0f7a3e9c-6d2d-4cf4-be2e-7c40934b55b2_normal.png</t>
  </si>
  <si>
    <t>http://a3.twimg.com/profile_images/1180708651/d287b386-c019-4c81-96e6-ae99a85606ff_normal.png</t>
  </si>
  <si>
    <t>http://a0.twimg.com/profile_images/927628724/Police-Dog-twitter_normal.jpg</t>
  </si>
  <si>
    <t>http://a2.twimg.com/profile_images/1183458662/DK_normal.jpg</t>
  </si>
  <si>
    <t>http://a0.twimg.com/profile_images/1187999988/anonymous_international_black_sticker_normal.jpg</t>
  </si>
  <si>
    <t>http://a1.twimg.com/profile_images/1178146705/MIXTWIPIC20101128A_normal.png</t>
  </si>
  <si>
    <t>http://a0.twimg.com/profile_images/1142658384/ArTay-93_normal.jpg</t>
  </si>
  <si>
    <t>http://a0.twimg.com/profile_images/1104503400/_41430032_110306einstein_normal.jpg</t>
  </si>
  <si>
    <t>http://a1.twimg.com/profile_images/624009321/hoofd_normal.jpeg</t>
  </si>
  <si>
    <t>http://a3.twimg.com/profile_images/1182581831/9badb536-bbd5-44d7-a3aa-0eaa6a6850ec_normal.png</t>
  </si>
  <si>
    <t>http://a3.twimg.com/profile_images/1185112019/leonard.norrgard_normal.jpg</t>
  </si>
  <si>
    <t>http://s.twimg.com/a/1291064993/images/default_profile_6_normal.png</t>
  </si>
  <si>
    <t>http://a2.twimg.com/profile_images/1096694982/200211022334331311_3_normal.jpg</t>
  </si>
  <si>
    <t>http://a1.twimg.com/profile_images/67383397/P1020624_2_2_normal.JPG</t>
  </si>
  <si>
    <t>http://a1.twimg.com/profile_images/1147001457/images_normal.jpeg</t>
  </si>
  <si>
    <t>http://a1.twimg.com/profile_images/116802161/vruz_normal.jpg</t>
  </si>
  <si>
    <t>http://a2.twimg.com/profile_images/1161650614/vahanaras11_normal.jpg</t>
  </si>
  <si>
    <t>http://a0.twimg.com/profile_images/1185956136/48815_1514203610_84_n_normal.jpg</t>
  </si>
  <si>
    <t>http://a3.twimg.com/profile_images/1179595407/Logo_para_webs_normal.jpg</t>
  </si>
  <si>
    <t>http://a2.twimg.com/profile_images/1178585206/boschcmc_normal.jpg</t>
  </si>
  <si>
    <t>http://a3.twimg.com/profile_images/1127544079/ahahaha_AHAHAA_normal.jpg</t>
  </si>
  <si>
    <t>http://a3.twimg.com/profile_images/388961943/IMG00895-20090813-1459_normal.jpg</t>
  </si>
  <si>
    <t>http://a0.twimg.com/profile_images/1162253380/0001000NLpc_normal.jpg</t>
  </si>
  <si>
    <t>http://a0.twimg.com/profile_images/1127553908/pan_tianyi_photo_normal.jpg</t>
  </si>
  <si>
    <t>http://a0.twimg.com/profile_images/1139859836/32677866_1222250491_0_Xiao_Meng_normal.jpg</t>
  </si>
  <si>
    <t>http://a1.twimg.com/profile_images/1182855457/eb13f8db-3963-45b8-b766-8024e7ae3bca_normal.png</t>
  </si>
  <si>
    <t>http://a1.twimg.com/profile_images/1155368481/21e6acb3-6bd0-4cf4-a8cd-18a0b77f528d_normal.png</t>
  </si>
  <si>
    <t>http://a2.twimg.com/profile_images/1184135894/cpm_lg-01_normal.jpg</t>
  </si>
  <si>
    <t>http://a3.twimg.com/profile_images/1165621059/89b0991d-2a74-40c0-98a3-0af5b40e58a6_normal.png</t>
  </si>
  <si>
    <t>http://a0.twimg.com/profile_images/15025592/Webready_normal.jpg</t>
  </si>
  <si>
    <t>http://a3.twimg.com/profile_images/62828555/fishbone1_normal.jpg</t>
  </si>
  <si>
    <t>http://a1.twimg.com/profile_images/1167450733/pepe_normal.jpg</t>
  </si>
  <si>
    <t>http://a3.twimg.com/profile_images/921621683/fgtwit_normal.jpg</t>
  </si>
  <si>
    <t>http://a3.twimg.com/profile_images/941292659/c77d77a2-f0d7-4d7d-b482-ee65bf9671bf_normal.png</t>
  </si>
  <si>
    <t>http://a1.twimg.com/profile_images/1180261417/62758_163295373681137_163290760348265_540778_8327671_n_normal.jpg</t>
  </si>
  <si>
    <t>http://a0.twimg.com/profile_images/370491456/53244831_N00_normal.jpg</t>
  </si>
  <si>
    <t>http://a2.twimg.com/profile_images/64431558/fish_normal.jpg</t>
  </si>
  <si>
    <t>http://a1.twimg.com/profile_images/1187775169/walking_the_Great_Wall_normal.jpg</t>
  </si>
  <si>
    <t>http://a3.twimg.com/profile_images/1183683819/alanbirds_normal.JPG</t>
  </si>
  <si>
    <t>http://a0.twimg.com/profile_images/26478392/DSC02481_normal.jpg</t>
  </si>
  <si>
    <t>http://a2.twimg.com/profile_images/614258226/Union_Flag_normal.jpg</t>
  </si>
  <si>
    <t>http://a0.twimg.com/profile_images/363120904/Liz_normal.JPG</t>
  </si>
  <si>
    <t>http://a0.twimg.com/profile_images/1173099356/images_normal.jpg</t>
  </si>
  <si>
    <t>http://a2.twimg.com/profile_images/565425366/FuckUVoet_normal.jpg</t>
  </si>
  <si>
    <t>http://a0.twimg.com/profile_images/1183775420/Capture_normal.JPG</t>
  </si>
  <si>
    <t>http://a3.twimg.com/profile_images/1183496619/27ff3fdf-071f-4423-89a0-f58a56d97bdf_normal.png</t>
  </si>
  <si>
    <t>http://a0.twimg.com/profile_images/221090996/DSCN6749__Small__normal.jpg</t>
  </si>
  <si>
    <t>http://a3.twimg.com/profile_images/1186730355/Twitter_prof_normal.jpg</t>
  </si>
  <si>
    <t>http://a2.twimg.com/profile_images/584122522/Photo_397_normal.jpg</t>
  </si>
  <si>
    <t>http://a0.twimg.com/profile_images/1148622548/3_normal.jpg</t>
  </si>
  <si>
    <t>http://s.twimg.com/a/1291318259/images/default_profile_5_normal.png</t>
  </si>
  <si>
    <t>http://a0.twimg.com/profile_images/1152658380/twitter_pic_normal.jpg</t>
  </si>
  <si>
    <t>http://a3.twimg.com/profile_images/1186813411/44998_103093243083879_100001496113214_23112_7587336_n_normal.jpg</t>
  </si>
  <si>
    <t>http://a0.twimg.com/profile_images/1124211092/800px-Flag_of_Russia_svg_normal.png</t>
  </si>
  <si>
    <t>http://a1.twimg.com/profile_images/520000609/DSC_1027_normal.jpg</t>
  </si>
  <si>
    <t>http://a3.twimg.com/profile_images/1098957135/marko_normal.jpg</t>
  </si>
  <si>
    <t>http://a1.twimg.com/profile_images/692376197/harvarddark_normal.jpg</t>
  </si>
  <si>
    <t>http://a2.twimg.com/profile_images/603908910/KH2010-Avatar_normal.jpg</t>
  </si>
  <si>
    <t>http://a1.twimg.com/profile_images/1134468437/1260bfad-5d82-41a5-a0b5-91c282709cb8_normal.png</t>
  </si>
  <si>
    <t>http://a2.twimg.com/profile_images/344043790/rec72_logo_normal.png</t>
  </si>
  <si>
    <t>http://a1.twimg.com/profile_images/1187461181/IMG_319_normal.JPG</t>
  </si>
  <si>
    <t>http://a2.twimg.com/profile_images/72480478/sebastian_normal.jpg</t>
  </si>
  <si>
    <t>http://a0.twimg.com/profile_images/1166773016/Pelle_i_Berlin_normal.jpg</t>
  </si>
  <si>
    <t>http://a3.twimg.com/profile_images/1069765695/fugu_normal.png</t>
  </si>
  <si>
    <t>http://a0.twimg.com/profile_images/282153344/111_normal.jpg</t>
  </si>
  <si>
    <t>http://a0.twimg.com/profile_images/1181694540/ivo_normal.JPG</t>
  </si>
  <si>
    <t>http://a0.twimg.com/profile_images/260112964/s756164687_1659265_132_normal.jpg</t>
  </si>
  <si>
    <t>http://a2.twimg.com/profile_images/860535130/twitterProfilePhoto_normal.jpg</t>
  </si>
  <si>
    <t>http://a2.twimg.com/profile_images/649852658/lpdf_twitter_normal.png</t>
  </si>
  <si>
    <t>http://a3.twimg.com/profile_images/1183147167/6cd44114-e67c-4176-be8c-8f846462a4d2_normal.png</t>
  </si>
  <si>
    <t>http://a3.twimg.com/profile_images/797551207/Jay1_normal.jpg</t>
  </si>
  <si>
    <t>http://a2.twimg.com/profile_images/387885406/Bill_Eggers_normal.jpg</t>
  </si>
  <si>
    <t>http://a2.twimg.com/profile_images/1181158546/twittershot_normal.jpg</t>
  </si>
  <si>
    <t>http://a0.twimg.com/profile_images/1091451844/starfishblue_normal.jpg</t>
  </si>
  <si>
    <t>http://a1.twimg.com/profile_images/921662693/yOQAA_normal.jpg</t>
  </si>
  <si>
    <t>http://a2.twimg.com/profile_images/965468698/image_normal.jpg</t>
  </si>
  <si>
    <t>http://a2.twimg.com/profile_images/106270046/Leon-in-Rome2_normal.jpg</t>
  </si>
  <si>
    <t>http://a3.twimg.com/profile_images/916292283/me_normal.jpg</t>
  </si>
  <si>
    <t>http://a2.twimg.com/profile_images/283785062/jm_sq_normal.jpg</t>
  </si>
  <si>
    <t>http://a0.twimg.com/profile_images/1187062556/Byk_normal.jpg</t>
  </si>
  <si>
    <t>http://s.twimg.com/a/1291849542/images/default_profile_3_normal.png</t>
  </si>
  <si>
    <t>http://a3.twimg.com/profile_images/312007327/linkedin_photo_normal.jpg</t>
  </si>
  <si>
    <t>http://s.twimg.com/a/1291849542/images/default_profile_0_normal.png</t>
  </si>
  <si>
    <t>http://a3.twimg.com/profile_images/1088520883/CaughtonCamera_normal.jpg</t>
  </si>
  <si>
    <t>http://a1.twimg.com/profile_images/1146738293/63455589216269375_normal.jpg</t>
  </si>
  <si>
    <t>http://a1.twimg.com/profile_images/1172818869/dotpeople2_normal.jpg</t>
  </si>
  <si>
    <t>http://a3.twimg.com/profile_images/1182361907/JM_Portrait_2_med_normal.jpg</t>
  </si>
  <si>
    <t>http://a2.twimg.com/profile_images/203432686/ccc_normal.jpg</t>
  </si>
  <si>
    <t>http://a3.twimg.com/profile_images/52746363/peterkaminski_normal.jpg</t>
  </si>
  <si>
    <t>http://a1.twimg.com/profile_images/1163735141/Photo_41_normal.jpg</t>
  </si>
  <si>
    <t>http://a2.twimg.com/profile_images/1186129110/CoCreatr__i_.003_bigger_normal.jpg</t>
  </si>
  <si>
    <t>http://a0.twimg.com/profile_images/1148328740/sf-mbargo_normal.png</t>
  </si>
  <si>
    <t>http://a1.twimg.com/profile_images/55552577/Mireille_03_normal.jpg</t>
  </si>
  <si>
    <t>http://a1.twimg.com/profile_images/1184998633/photo_normal.jpeg</t>
  </si>
  <si>
    <t>http://a1.twimg.com/profile_images/1185761625/camera-crop_normal.jpg</t>
  </si>
  <si>
    <t>http://a1.twimg.com/profile_images/359566125/darts_normal.jpg</t>
  </si>
  <si>
    <t>http://a2.twimg.com/profile_images/1130543774/image_normal.jpg</t>
  </si>
  <si>
    <t>http://a3.twimg.com/profile_images/77005311/IMG_0053_normal.JPG</t>
  </si>
  <si>
    <t>http://a3.twimg.com/profile_images/1177173907/41504_1277998045_2034832_q_normal.jpg</t>
  </si>
  <si>
    <t>http://a3.twimg.com/profile_images/748884347/Picture_8_normal.png</t>
  </si>
  <si>
    <t>http://a0.twimg.com/profile_images/253664272/jeroenvierkantklein_normal.jpg</t>
  </si>
  <si>
    <t>http://a0.twimg.com/profile_images/376340948/image__2__normal.jpg</t>
  </si>
  <si>
    <t>http://a0.twimg.com/profile_images/1176072116/20336_1312201199416_1062223555_964945_1782974_n_normal.jpg</t>
  </si>
  <si>
    <t>http://a3.twimg.com/profile_images/882503979/logo_verde_bonito_normal.jpg</t>
  </si>
  <si>
    <t>http://a0.twimg.com/profile_images/1185327336/image_normal.jpg</t>
  </si>
  <si>
    <t>http://a3.twimg.com/profile_images/290104439/Green_Apple_normal.gif</t>
  </si>
  <si>
    <t>http://a3.twimg.com/profile_images/66821275/unicorn-b-web-small_normal.jpg</t>
  </si>
  <si>
    <t>http://a3.twimg.com/profile_images/1175215943/sfb_infos_icon_4_normal.png</t>
  </si>
  <si>
    <t>http://a3.twimg.com/profile_images/529988327/anne_im_quadrat-73x73_normal.jpg</t>
  </si>
  <si>
    <t>http://a3.twimg.com/profile_images/1173096747/democracia_normal.jpg</t>
  </si>
  <si>
    <t>http://a3.twimg.com/profile_images/1177472175/63459194468836125_normal.jpg</t>
  </si>
  <si>
    <t>http://a0.twimg.com/profile_images/1125448992/10935_1286175308253_1046266353_921794_7861373_n_normal.jpg</t>
  </si>
  <si>
    <t>http://a0.twimg.com/profile_images/1186661532/DSC00440_normal.JPG</t>
  </si>
  <si>
    <t>http://a0.twimg.com/profile_images/1152112400/27485_700803828_1538_q_normal.jpg</t>
  </si>
  <si>
    <t>http://a0.twimg.com/profile_images/1009227788/DonSpecter_normal.bmp</t>
  </si>
  <si>
    <t>http://a3.twimg.com/profile_images/1187673643/ttvnews_censored_normal.jpg</t>
  </si>
  <si>
    <t>http://a1.twimg.com/profile_images/80052881/tweitter_normal.jpg</t>
  </si>
  <si>
    <t>http://a2.twimg.com/profile_images/1173069446/214244804_normal.jpg</t>
  </si>
  <si>
    <t>http://a0.twimg.com/profile_images/1187153748/justice_normal.png</t>
  </si>
  <si>
    <t>http://a1.twimg.com/profile_images/347363105/photo_normal.jpg</t>
  </si>
  <si>
    <t>http://a3.twimg.com/profile_images/1127570983/GrusinVisual_normal.jpg</t>
  </si>
  <si>
    <t>http://a3.twimg.com/profile_images/1105730851/CSR_logo_RGB_normal.jpg</t>
  </si>
  <si>
    <t>http://a1.twimg.com/profile_images/1185833877/3137645813_5e6ed217a8_b_normal.jpg</t>
  </si>
  <si>
    <t>http://a1.twimg.com/profile_images/1178673905/avatar_normal.JPG</t>
  </si>
  <si>
    <t>http://a2.twimg.com/profile_images/1181405054/deepgreendesign1_normal.jpg</t>
  </si>
  <si>
    <t>http://a3.twimg.com/profile_images/1087256315/me_normal.jpg</t>
  </si>
  <si>
    <t>http://a0.twimg.com/profile_images/1166056128/7330013d-2c25-4082-b296-690366a48ad3_normal.jpg</t>
  </si>
  <si>
    <t>http://a1.twimg.com/profile_images/1172607565/Photo_on_2010-11-06_at_22.06_normal.jpg</t>
  </si>
  <si>
    <t>http://a2.twimg.com/profile_images/74523594/Photo_38_normal.jpg</t>
  </si>
  <si>
    <t>http://a1.twimg.com/profile_images/928997061/garfield_centered_face_cartoon_150x150ish_normal.jpg</t>
  </si>
  <si>
    <t>http://a2.twimg.com/profile_images/489653022/tuit2_normal.jpg</t>
  </si>
  <si>
    <t>http://a1.twimg.com/profile_images/771091057/avatar2_normal.jpg</t>
  </si>
  <si>
    <t>http://a2.twimg.com/profile_images/974540070/ume_kayo_01_normal.jpg</t>
  </si>
  <si>
    <t>http://a3.twimg.com/profile_images/918969147/twitter_cap_icon_normal.jpg</t>
  </si>
  <si>
    <t>http://a3.twimg.com/profile_images/1157519375/Answer_to_Life_normal.png</t>
  </si>
  <si>
    <t>http://a1.twimg.com/profile_images/1138336165/el_charles_normal</t>
  </si>
  <si>
    <t>http://a0.twimg.com/profile_images/870161356/n581317984_2714601_2469227_normal.jpg</t>
  </si>
  <si>
    <t>http://a1.twimg.com/profile_images/555872421/twitterProfilePhoto_normal.jpg</t>
  </si>
  <si>
    <t>http://a3.twimg.com/profile_images/477255471/twitterProfilePhoto_normal.jpg</t>
  </si>
  <si>
    <t>http://a0.twimg.com/profile_images/1187623520/images5_normal.jpg</t>
  </si>
  <si>
    <t>http://a3.twimg.com/profile_images/1176380339/d1b58b65-a298-46ea-8c8e-e9ba293d411d_normal.png</t>
  </si>
  <si>
    <t>http://a3.twimg.com/profile_images/321712395/twitterProfilePhoto_normal.jpg</t>
  </si>
  <si>
    <t>http://a3.twimg.com/profile_images/1181907471/oldent_normal.jpg</t>
  </si>
  <si>
    <t>http://a2.twimg.com/profile_images/1179301622/6571f83b3de39a31a31c207d9fa61d17_normal.jpeg</t>
  </si>
  <si>
    <t>http://a2.twimg.com/profile_images/356239294/n507406263_9089_normal.jpg</t>
  </si>
  <si>
    <t>http://a1.twimg.com/profile_images/366053077/me_normal.png</t>
  </si>
  <si>
    <t>http://a3.twimg.com/profile_images/667638799/dragon_normal.GIF</t>
  </si>
  <si>
    <t>http://a2.twimg.com/profile_images/1156159958/Roy_normal.jpg</t>
  </si>
  <si>
    <t>http://a1.twimg.com/profile_images/1115207985/P1328_17-09-09_normal.JPG</t>
  </si>
  <si>
    <t>http://a2.twimg.com/profile_images/1185780550/IMG_3127_normal.JPG</t>
  </si>
  <si>
    <t>http://a0.twimg.com/profile_images/1159630912/straight_tied_normal.jpg</t>
  </si>
  <si>
    <t>http://a3.twimg.com/profile_images/882446787/ur_normal.jpg</t>
  </si>
  <si>
    <t>http://a2.twimg.com/profile_images/1131900438/profielfoto_normal.jpg</t>
  </si>
  <si>
    <t>http://s.twimg.com/a/1291318259/images/default_profile_6_normal.png</t>
  </si>
  <si>
    <t>http://a3.twimg.com/profile_images/750369551/icon_128_normal.png</t>
  </si>
  <si>
    <t>http://a0.twimg.com/profile_images/1155673216/63456696354856750_normal.jpg</t>
  </si>
  <si>
    <t>http://a3.twimg.com/profile_images/1165710783/IMAG0164b_normal.jpg</t>
  </si>
  <si>
    <t>http://s.twimg.com/a/1292022067/images/default_profile_1_normal.png</t>
  </si>
  <si>
    <t>http://a2.twimg.com/profile_images/1078125054/866e35d05878912111074f9bb9a9074c1240268132_full_normal.gif</t>
  </si>
  <si>
    <t>http://a0.twimg.com/profile_images/1186683524/afro_normal.png</t>
  </si>
  <si>
    <t>http://a3.twimg.com/profile_images/714767295/acpx8k_normal.jpg</t>
  </si>
  <si>
    <t>http://a1.twimg.com/profile_images/1125377541/IMG_0983_normal.JPG</t>
  </si>
  <si>
    <t>http://a2.twimg.com/profile_images/959491986/aa_wedding_ruju_with_balloons_normal.png</t>
  </si>
  <si>
    <t>http://a0.twimg.com/profile_images/1105857440/twitter_normal.jpg</t>
  </si>
  <si>
    <t>http://a0.twimg.com/profile_images/1131218408/pacioretty_normal.jpg</t>
  </si>
  <si>
    <t>http://a2.twimg.com/profile_images/1071310038/Jo_o_normal.JPG</t>
  </si>
  <si>
    <t>http://a0.twimg.com/profile_images/760392580/twitter_fountain_extabulary__normal.jpg</t>
  </si>
  <si>
    <t>http://a0.twimg.com/profile_images/1136608088/sainath_normal.jpg</t>
  </si>
  <si>
    <t>http://a1.twimg.com/profile_images/294465733/green_trial_normal.jpg</t>
  </si>
  <si>
    <t>http://a3.twimg.com/profile_images/1160564975/DSCF6470_normal.JPG</t>
  </si>
  <si>
    <t>http://a2.twimg.com/profile_images/1183895190/Anabel_Are_os_normal.jpg</t>
  </si>
  <si>
    <t>http://a2.twimg.com/profile_images/281068462/fabim_chapeu_normal.JPG</t>
  </si>
  <si>
    <t>http://a3.twimg.com/profile_images/1173845023/rank_63_normal.png</t>
  </si>
  <si>
    <t>http://a2.twimg.com/profile_images/1166317978/PIC_0819_normal.JPG</t>
  </si>
  <si>
    <t>http://a2.twimg.com/profile_images/1123610378/avator_twitter_300x300_normal.jpg</t>
  </si>
  <si>
    <t>http://a2.twimg.com/profile_images/729942110/temp_normal.jpg</t>
  </si>
  <si>
    <t>http://a0.twimg.com/profile_images/573025200/Me_normal.JPG</t>
  </si>
  <si>
    <t>http://a0.twimg.com/profile_images/737944896/lmlogo1_50_normal.jpg</t>
  </si>
  <si>
    <t>http://a0.twimg.com/profile_images/901612392/brvince_normal.jpg</t>
  </si>
  <si>
    <t>http://a3.twimg.com/profile_images/1173839955/cwz11_normal.png</t>
  </si>
  <si>
    <t>http://a2.twimg.com/profile_images/1179075522/cwz11_normal.png</t>
  </si>
  <si>
    <t>http://a0.twimg.com/profile_images/1105617924/Bild040_normal.jpg</t>
  </si>
  <si>
    <t>http://a2.twimg.com/profile_images/1181731974/luchito_normal.jpg</t>
  </si>
  <si>
    <t>http://a3.twimg.com/profile_images/418381483/n1762886507_3905_normal.jpg</t>
  </si>
  <si>
    <t>http://a3.twimg.com/profile_images/643963899/JerRockClimb_normal.jpg</t>
  </si>
  <si>
    <t>http://a3.twimg.com/profile_images/625006543/NCM_2010_normal.jpg</t>
  </si>
  <si>
    <t>http://a2.twimg.com/profile_images/1186508822/50103_686077209_8148619_n_normal.jpg</t>
  </si>
  <si>
    <t>http://a0.twimg.com/profile_images/1118274792/tq-200x200_text_normal.jpg</t>
  </si>
  <si>
    <t>http://a0.twimg.com/profile_images/250222036/IMG_normal.jpg</t>
  </si>
  <si>
    <t>http://a1.twimg.com/profile_images/66446305/me2_normal.jpg</t>
  </si>
  <si>
    <t>http://a2.twimg.com/profile_images/1170885038/OT_Logo_FB_normal.jpg</t>
  </si>
  <si>
    <t>http://s.twimg.com/a/1290538325/images/default_profile_3_normal.png</t>
  </si>
  <si>
    <t>http://a0.twimg.com/profile_images/73171860/julian_improved_normal.png</t>
  </si>
  <si>
    <t>http://a0.twimg.com/profile_images/133255800/profilephoto_normal.jpg</t>
  </si>
  <si>
    <t>http://a1.twimg.com/profile_images/1111984529/0606joanie2_normal.jpg</t>
  </si>
  <si>
    <t>http://a1.twimg.com/profile_images/1155998697/rick_foto_twitter_normal.jpg</t>
  </si>
  <si>
    <t>http://a1.twimg.com/profile_images/1165316565/mar_normal.jpg</t>
  </si>
  <si>
    <t>http://a2.twimg.com/profile_images/26390802/ab_normal.jpg</t>
  </si>
  <si>
    <t>http://a2.twimg.com/profile_images/1179605386/aaa_normal.png</t>
  </si>
  <si>
    <t>http://a0.twimg.com/profile_images/1160007824/Madrid-3_normal.JPG</t>
  </si>
  <si>
    <t>http://a2.twimg.com/profile_images/1112379782/q1144072146_5457_normal.jpg</t>
  </si>
  <si>
    <t>http://a3.twimg.com/profile_images/1169298767/93d0f53b-b50a-4a97-bea6-e6fdce6230b5_normal.png</t>
  </si>
  <si>
    <t>http://a2.twimg.com/profile_images/984823882/vivan-los-antagonistas-128px_normal.jpg</t>
  </si>
  <si>
    <t>http://a2.twimg.com/profile_images/56493318/david12_normal.jpg</t>
  </si>
  <si>
    <t>http://a3.twimg.com/profile_images/1167836963/9a3147a9-1039-4cb1-875e-c5df1d035148_normal.png</t>
  </si>
  <si>
    <t>http://a2.twimg.com/profile_images/1138627662/DSC00243_normal.JPG</t>
  </si>
  <si>
    <t>http://a0.twimg.com/profile_images/1009708496/Image1413_normal.jpg</t>
  </si>
  <si>
    <t>http://a0.twimg.com/profile_images/1187491784/wow2030_normal.jpg</t>
  </si>
  <si>
    <t>http://a3.twimg.com/profile_images/1137360347/IMG_5241__3__normal.JPG</t>
  </si>
  <si>
    <t>http://a0.twimg.com/profile_images/845871096/Guante_baja__normal.jpg</t>
  </si>
  <si>
    <t>http://a3.twimg.com/profile_images/139298787/Photo_0031_normal.jpg</t>
  </si>
  <si>
    <t>http://a1.twimg.com/profile_images/1174946549/4u_normal.png</t>
  </si>
  <si>
    <t>http://a3.twimg.com/profile_images/1164701095/kaskus_normal.jpg</t>
  </si>
  <si>
    <t>http://a2.twimg.com/profile_images/1186486498/sabotage_normal.gif</t>
  </si>
  <si>
    <t>http://a1.twimg.com/profile_images/1180779445/WikiLeaksLogo_normal.png</t>
  </si>
  <si>
    <t>http://a0.twimg.com/profile_images/1186440024/WikiLeaks-Logo_normal.jpg</t>
  </si>
  <si>
    <t>http://a0.twimg.com/profile_images/61613988/jorg-halloween_normal.jpg</t>
  </si>
  <si>
    <t>http://a1.twimg.com/profile_images/1165397793/6fc52878-cfad-416d-8233-aca04b67cfe2_normal.jpg</t>
  </si>
  <si>
    <t>http://a2.twimg.com/profile_images/524691134/mario_asselin_normal.jpg</t>
  </si>
  <si>
    <t>http://a0.twimg.com/profile_images/1183527600/953b9d29-d5e6-484d-aff1-e4bffc91c765_normal.png</t>
  </si>
  <si>
    <t>http://a0.twimg.com/profile_images/113064672/PatriceStraV3_normal.jpg</t>
  </si>
  <si>
    <t>http://a0.twimg.com/profile_images/1139342296/1251677876_normal.jpg</t>
  </si>
  <si>
    <t>http://a2.twimg.com/profile_images/1183329142/soniacatG_normal.jpg</t>
  </si>
  <si>
    <t>http://a3.twimg.com/profile_images/1061285115/Copia__2__de_fotosfebrer2008retall_Mitj__normal.jpg</t>
  </si>
  <si>
    <t>http://a1.twimg.com/profile_images/1147502637/Elmira27.lowres_normal.jpg</t>
  </si>
  <si>
    <t>http://a2.twimg.com/profile_images/1149191522/WittgensteinL_normal.jpg</t>
  </si>
  <si>
    <t>http://a2.twimg.com/profile_images/1166269038/-1729389127638506510_normal.jpg</t>
  </si>
  <si>
    <t>http://a2.twimg.com/profile_images/1182936514/image_normal.jpg</t>
  </si>
  <si>
    <t>http://a3.twimg.com/profile_images/1180717759/Photo_46_phixr_normal.jpg</t>
  </si>
  <si>
    <t>http://a0.twimg.com/profile_images/1140305740/eye_normal.jpg</t>
  </si>
  <si>
    <t>http://a3.twimg.com/profile_images/1161728699/foto_itau_copy_normal.jpg</t>
  </si>
  <si>
    <t>http://a3.twimg.com/profile_images/1173420175/rumos1_normal.jpg</t>
  </si>
  <si>
    <t>http://s.twimg.com/a/1292022067/images/default_profile_4_normal.png</t>
  </si>
  <si>
    <t>http://a1.twimg.com/profile_images/1185242521/profile_image_1291776303751_normal.jpg</t>
  </si>
  <si>
    <t>http://a2.twimg.com/profile_images/478006258/ted2_normal.jpg</t>
  </si>
  <si>
    <t>http://a3.twimg.com/profile_images/489782903/IMG00178_normal.jpg</t>
  </si>
  <si>
    <t>http://a0.twimg.com/profile_images/1145476356/DSC00161_normal.JPG</t>
  </si>
  <si>
    <t>http://a2.twimg.com/profile_images/62117986/Photo_120_normal.jpg</t>
  </si>
  <si>
    <t>http://a3.twimg.com/profile_images/1144055391/tempuscontextus_normal.png</t>
  </si>
  <si>
    <t>http://a0.twimg.com/profile_images/1133981996/Wendy_cropped_normal.jpg</t>
  </si>
  <si>
    <t>http://a2.twimg.com/profile_images/512553690/IMGA2225_normal.JPG</t>
  </si>
  <si>
    <t>http://a1.twimg.com/profile_images/1149975317/Bildschirmfoto_2010-10-22_um_09.19.10_normal.png</t>
  </si>
  <si>
    <t>http://a1.twimg.com/profile_images/817481781/mrtopf2010-klein_normal.jpg</t>
  </si>
  <si>
    <t>http://a0.twimg.com/profile_images/1184849072/1CO-08_normal.jpg</t>
  </si>
  <si>
    <t>http://a3.twimg.com/profile_images/288617339/IMG_0004_normal.jpg</t>
  </si>
  <si>
    <t>http://a2.twimg.com/profile_images/1147487442/image_normal.jpg</t>
  </si>
  <si>
    <t>http://a0.twimg.com/profile_images/1180274084/Picture_13_normal.png</t>
  </si>
  <si>
    <t>http://a2.twimg.com/profile_images/485695138/fatho_2Bcomplot_2Bzip_1__normal.jpg</t>
  </si>
  <si>
    <t>http://a1.twimg.com/profile_images/754754333/marea_cultural_INICIO_normal.jpg</t>
  </si>
  <si>
    <t>http://a3.twimg.com/profile_images/299686587/kim_elmose-portrait100x91_normal.jpg</t>
  </si>
  <si>
    <t>http://a3.twimg.com/profile_images/1165784659/3f96ebc1-f16b-4fcc-b569-8651f50a1c8a_normal.png</t>
  </si>
  <si>
    <t>http://a0.twimg.com/profile_images/1139604492/Picture_4_normal.png</t>
  </si>
  <si>
    <t>http://a3.twimg.com/profile_images/1180728747/34a067c7-0d37-4a51-a8bb-da18f70aeca5_normal.png</t>
  </si>
  <si>
    <t>http://a2.twimg.com/profile_images/1185973694/Smile_cropped_normal.JPG</t>
  </si>
  <si>
    <t>http://a3.twimg.com/profile_images/1183132851/Nov_20_Susan_normal.jpg</t>
  </si>
  <si>
    <t>http://a0.twimg.com/profile_images/695155364/Ontwerp_normal.jpg</t>
  </si>
  <si>
    <t>http://a3.twimg.com/profile_images/1135859751/DSC_2161a_normal.JPG</t>
  </si>
  <si>
    <t>http://a0.twimg.com/profile_images/374066828/Queen_Teuta_at_Queens_Museum_normal.jpg</t>
  </si>
  <si>
    <t>http://a2.twimg.com/profile_images/1153639310/joanne.mcneil.t_normal.jpg</t>
  </si>
  <si>
    <t>http://a2.twimg.com/profile_images/1017169058/New_Avatar_normal.jpg</t>
  </si>
  <si>
    <t>http://a2.twimg.com/profile_images/1094325726/MiszewskiMGX2010Teacher_normal.jpg</t>
  </si>
  <si>
    <t>http://a3.twimg.com/profile_images/1165464871/Hal_Headshot_normal.jpg</t>
  </si>
  <si>
    <t>http://a3.twimg.com/profile_images/1140834447/gustetic_headshot_compressed_normal.jpg</t>
  </si>
  <si>
    <t>http://a0.twimg.com/profile_images/434239424/Photo_10_normal.jpg</t>
  </si>
  <si>
    <t>http://a0.twimg.com/profile_images/75058692/Photo_4_normal.jpg</t>
  </si>
  <si>
    <t>http://a1.twimg.com/profile_images/1132588613/Awesome_Fanie_normal.jpg</t>
  </si>
  <si>
    <t>http://a2.twimg.com/profile_images/758034994/MusicTwo_normal.jpg</t>
  </si>
  <si>
    <t>http://a2.twimg.com/profile_images/208524670/bleh_normal.jpg</t>
  </si>
  <si>
    <t>http://a1.twimg.com/profile_images/1178445825/IMG00056-20100724-1807copy_normal.jpg</t>
  </si>
  <si>
    <t>http://a1.twimg.com/profile_images/379347049/newredme_normal.jpg</t>
  </si>
  <si>
    <t>http://a3.twimg.com/profile_images/371476043/doktor_m1k3y_normal.jpg</t>
  </si>
  <si>
    <t>http://a3.twimg.com/profile_images/1139208759/rafa7_normal.jpg</t>
  </si>
  <si>
    <t>http://a2.twimg.com/profile_images/1160662362/4614603a-7b4b-48d9-9c3d-f298b8d27134_normal.png</t>
  </si>
  <si>
    <t>http://a3.twimg.com/profile_images/482065767/cpcard02_normal.jpg</t>
  </si>
  <si>
    <t>http://a2.twimg.com/profile_images/32855342/for_seth_normal.jpg</t>
  </si>
  <si>
    <t>http://a2.twimg.com/profile_images/121333158/me_normal.jpg</t>
  </si>
  <si>
    <t>http://a1.twimg.com/profile_images/1150000013/me_normal.jpg</t>
  </si>
  <si>
    <t>http://a2.twimg.com/profile_images/1182024942/b19c5bd8-5744-48ca-9607-f895a0a0249b_normal.png</t>
  </si>
  <si>
    <t>http://a1.twimg.com/profile_images/214508581/trinacria_normal.gif</t>
  </si>
  <si>
    <t>http://a3.twimg.com/profile_images/1184117027/69421_1529186562335_1614855931_1301734_4490205_n_normal.jpg</t>
  </si>
  <si>
    <t>http://a1.twimg.com/profile_images/1110305841/IMG_0001_copy_normal.jpg</t>
  </si>
  <si>
    <t>http://a2.twimg.com/profile_images/1159755286/twitter-bird-2_normal.png</t>
  </si>
  <si>
    <t>http://a1.twimg.com/profile_images/1181607729/mnpflashface_normal.jpg</t>
  </si>
  <si>
    <t>http://a1.twimg.com/profile_images/1185746277/51a8cabf-a3bd-41c5-b147-044295db29dd_normal.png</t>
  </si>
  <si>
    <t>http://a3.twimg.com/profile_images/595234095/1024x768-img_1113_normal.jpg</t>
  </si>
  <si>
    <t>http://a2.twimg.com/profile_images/1187571582/nrg_normal.png</t>
  </si>
  <si>
    <t>http://a2.twimg.com/profile_images/268795418/green_7069_zim_029_3_normal.jpg</t>
  </si>
  <si>
    <t>http://a1.twimg.com/profile_images/1187614845/byrdog_normal.gif</t>
  </si>
  <si>
    <t>http://a2.twimg.com/profile_images/1104765270/262014-standard_normal.jpg</t>
  </si>
  <si>
    <t>http://a2.twimg.com/profile_images/523154506/abouticon_normal.png</t>
  </si>
  <si>
    <t>http://a3.twimg.com/profile_images/683363695/twitterProfilePhoto_normal.jpg</t>
  </si>
  <si>
    <t>http://a1.twimg.com/profile_images/422423725/orian_squished_normal.png</t>
  </si>
  <si>
    <t>http://a0.twimg.com/profile_images/981846964/bio_jeremy_normal.jpg</t>
  </si>
  <si>
    <t>http://a2.twimg.com/profile_images/1089263510/Twitter_Narm_Couch_normal.jpg</t>
  </si>
  <si>
    <t>http://a1.twimg.com/profile_images/554375873/me_normal.jpg</t>
  </si>
  <si>
    <t>http://a0.twimg.com/profile_images/1181079952/MDMbeachwithout_normal.jpg</t>
  </si>
  <si>
    <t>http://a3.twimg.com/profile_images/864672983/NYCVillage_lafayette_st_normal.jpg</t>
  </si>
  <si>
    <t>http://a0.twimg.com/profile_images/588931264/des_rioux_multi_chip_module_normal.jpg</t>
  </si>
  <si>
    <t>http://a1.twimg.com/profile_images/885315617/Photo_3_normal.jpg</t>
  </si>
  <si>
    <t>http://a1.twimg.com/profile_images/1179339561/2a68508d-f1e5-4dc3-8dab-e738c61019b1_normal.png</t>
  </si>
  <si>
    <t>http://a0.twimg.com/profile_images/1140622532/f61fddac-2a7f-4660-858a-cd5c159c7a8c_normal.png</t>
  </si>
  <si>
    <t>http://a1.twimg.com/profile_images/695345869/20262_1351638514407_1334702731_30968251_3699535_n_normal.jpg</t>
  </si>
  <si>
    <t>http://a2.twimg.com/profile_images/931337090/27297_1140790939660_1824033782_293906_7447999_n_normal.jpg</t>
  </si>
  <si>
    <t>http://a2.twimg.com/profile_images/657843078/Psychodelic2_avatar_normal.png</t>
  </si>
  <si>
    <t>http://a1.twimg.com/profile_images/1069723153/P1060966_normal.JPG</t>
  </si>
  <si>
    <t>http://a1.twimg.com/profile_images/1187842309/index_juli1_normal.jpg</t>
  </si>
  <si>
    <t>http://a1.twimg.com/profile_images/1182898857/kerze2_advent_normal.jpg</t>
  </si>
  <si>
    <t>http://a1.twimg.com/profile_images/963173825/image_normal.jpg</t>
  </si>
  <si>
    <t>http://a1.twimg.com/profile_images/1152383289/sonja_normal.jpg</t>
  </si>
  <si>
    <t>http://a1.twimg.com/profile_images/1129769117/Remains_Dark_Funeral_normal.jpg</t>
  </si>
  <si>
    <t>http://a2.twimg.com/profile_images/1158790658/socialism.rose_normal.jpg</t>
  </si>
  <si>
    <t>http://a1.twimg.com/profile_images/1187128465/zerocool_normal.jpg</t>
  </si>
  <si>
    <t>http://a1.twimg.com/profile_images/1139028629/42JsIC89CXdmkudkRk_normal.jpg</t>
  </si>
  <si>
    <t>http://a0.twimg.com/profile_images/1094957696/_2006__Never_Trust_A_Hippy_normal.jpg</t>
  </si>
  <si>
    <t>http://a0.twimg.com/profile_images/826680976/img2010-3-15-22-22-49-389_normal.png</t>
  </si>
  <si>
    <t>http://a3.twimg.com/profile_images/1182947675/20adc119-ce72-4bf4-a245-4090be01a43a_normal.png</t>
  </si>
  <si>
    <t>http://a0.twimg.com/profile_images/611081084/mri_normal.jpg</t>
  </si>
  <si>
    <t>http://a3.twimg.com/profile_images/570742159/geo-portrait-thumb-DXX_7322-1_normal.jpg</t>
  </si>
  <si>
    <t>http://a1.twimg.com/profile_images/1156690137/doctor_normal.jpg</t>
  </si>
  <si>
    <t>http://a1.twimg.com/profile_images/675483097/10120_715117846077_13600764_42064454_3970062_n_normal.jpg</t>
  </si>
  <si>
    <t>http://a3.twimg.com/profile_images/1187503303/john-lennon_normal.jpg</t>
  </si>
  <si>
    <t>http://a2.twimg.com/profile_images/1003660386/Brian6_3_normal.jpg</t>
  </si>
  <si>
    <t>http://a2.twimg.com/profile_images/1180418390/FB_image1_normal.jpg</t>
  </si>
  <si>
    <t>http://a3.twimg.com/profile_images/1158328951/banksy-mouse_normal.jpg</t>
  </si>
  <si>
    <t>http://a3.twimg.com/profile_images/1160406407/v3R38Op6_normal</t>
  </si>
  <si>
    <t>http://a2.twimg.com/profile_images/82867630/Yvette_Alberdingkthijm_normal.JPG</t>
  </si>
  <si>
    <t>http://a3.twimg.com/profile_images/312120219/corn2_normal.jpg</t>
  </si>
  <si>
    <t>http://a1.twimg.com/profile_images/113950657/SandiCUSyd_normal.jpg</t>
  </si>
  <si>
    <t>http://a3.twimg.com/profile_images/1063386091/DaddyPutsElizaToSleep_normal.jpg</t>
  </si>
  <si>
    <t>http://a2.twimg.com/profile_images/1101979350/night_normal.jpg</t>
  </si>
  <si>
    <t>http://a3.twimg.com/profile_images/527983415/Rafi_-_eyes_closed1_normal.jpg</t>
  </si>
  <si>
    <t>http://a0.twimg.com/profile_images/204428800/kurt_main_normal.jpg</t>
  </si>
  <si>
    <t>http://a0.twimg.com/profile_images/1172412492/foto0410_normal.jpg</t>
  </si>
  <si>
    <t>http://a3.twimg.com/profile_images/1106833199/twkx3_220x220_normal.png</t>
  </si>
  <si>
    <t>http://a1.twimg.com/profile_images/1150912989/NewProfileThumb_normal.png</t>
  </si>
  <si>
    <t>http://a1.twimg.com/profile_images/1134684589/Reboot_-_Panthea_Lee_-_Close_normal.JPG</t>
  </si>
  <si>
    <t>http://a1.twimg.com/profile_images/122003405/quirkface1_normal.jpg</t>
  </si>
  <si>
    <t>http://a2.twimg.com/profile_images/824598378/nuclearbunny_normal.jpg</t>
  </si>
  <si>
    <t>http://a3.twimg.com/profile_images/1187981335/Hans_normal.JPG</t>
  </si>
  <si>
    <t>http://a0.twimg.com/profile_images/428217876/Me_normal.png</t>
  </si>
  <si>
    <t>http://a1.twimg.com/profile_images/801998033/Untitled-2_normal.jpg</t>
  </si>
  <si>
    <t>http://a2.twimg.com/profile_images/1187183894/IMG_3921_normal.jpg</t>
  </si>
  <si>
    <t>http://a0.twimg.com/profile_images/1055460608/avatar_normal.jpg</t>
  </si>
  <si>
    <t>http://a3.twimg.com/profile_images/1108722623/Tomorrow_normal.jpg</t>
  </si>
  <si>
    <t>http://a3.twimg.com/profile_images/1184920883/wikileaks-india_normal.JPG</t>
  </si>
  <si>
    <t>http://a3.twimg.com/profile_images/980901363/cebollita_normal.jpg</t>
  </si>
  <si>
    <t>http://a2.twimg.com/profile_images/379969042/me_dress_normal.jpg</t>
  </si>
  <si>
    <t>http://a0.twimg.com/profile_images/1134471768/geisha_normal.jpg</t>
  </si>
  <si>
    <t>http://a2.twimg.com/profile_images/1157753630/deadbun2_bigger_bigger_normal.jpeg</t>
  </si>
  <si>
    <t>http://a0.twimg.com/profile_images/523258648/shirley_ayres_normal.gif</t>
  </si>
  <si>
    <t>http://a1.twimg.com/profile_images/1178519505/IMG_0553_normal.JPG</t>
  </si>
  <si>
    <t>http://a2.twimg.com/profile_images/1173719074/868f56eb-f829-45eb-b266-e2ba5950ce21_normal.png</t>
  </si>
  <si>
    <t>http://a3.twimg.com/profile_images/1122204939/q1569055647_5021_normal.jpg</t>
  </si>
  <si>
    <t>http://a2.twimg.com/profile_images/787430222/10428_1229391502200_1451476124_645534_4233759_n_normal.jpg</t>
  </si>
  <si>
    <t>http://a0.twimg.com/profile_images/70061956/StepanekHeadShot_normal.jpg</t>
  </si>
  <si>
    <t>http://a0.twimg.com/profile_images/294110072/8vigileigth_normal.jpg</t>
  </si>
  <si>
    <t>http://a1.twimg.com/profile_images/1186548385/gato_normal.jpg</t>
  </si>
  <si>
    <t>http://a3.twimg.com/profile_images/1129553995/me_normal.jpg</t>
  </si>
  <si>
    <t>http://a2.twimg.com/profile_images/1153732366/_taraduveanu_normal.jpg</t>
  </si>
  <si>
    <t>http://a1.twimg.com/profile_images/1185839057/4cd7a702-1b01-4f1f-beee-09d7db0cd6fa_normal.png</t>
  </si>
  <si>
    <t>http://a0.twimg.com/profile_images/61585376/of_50_332_442-1_normal.jpg</t>
  </si>
  <si>
    <t>http://a1.twimg.com/profile_images/1187694225/LeonardoDaVinciMadonnaLitta_normal.jpg</t>
  </si>
  <si>
    <t>http://a2.twimg.com/profile_images/987280922/31205_419323939179_645079179_5416985_1878390_n_normal.jpg</t>
  </si>
  <si>
    <t>http://a3.twimg.com/profile_images/1168905391/anesthesia1grown_teeth_on_my_eyes_normal.png</t>
  </si>
  <si>
    <t>http://a0.twimg.com/profile_images/1171637900/f8000df1-f27d-4fbd-9582-5b6054b31656_normal.png</t>
  </si>
  <si>
    <t>http://a1.twimg.com/profile_images/81744409/avatar_normal.jpg</t>
  </si>
  <si>
    <t>http://a2.twimg.com/profile_images/1174034526/ThorB_normal.png</t>
  </si>
  <si>
    <t>http://a2.twimg.com/profile_images/326762218/_O1G9830_normal.jpg</t>
  </si>
  <si>
    <t>http://a0.twimg.com/profile_images/125803140/bobmackin_normal.jpg</t>
  </si>
  <si>
    <t>http://a2.twimg.com/profile_images/673091258/arijit_normal.jpg</t>
  </si>
  <si>
    <t>http://s.twimg.com/a/1292022067/images/default_profile_2_normal.png</t>
  </si>
  <si>
    <t>http://a3.twimg.com/profile_images/1097608479/Eyezon_FYEAH_normal.jpg</t>
  </si>
  <si>
    <t>http://a0.twimg.com/profile_images/1064845108/my_knuth_normal.jpg</t>
  </si>
  <si>
    <t>http://a2.twimg.com/profile_images/528352606/anne_im_quadrat-73x73_normal.jpg</t>
  </si>
  <si>
    <t>http://a1.twimg.com/profile_images/1092152457/Aged_photo_with_green_eye_normal.jpg</t>
  </si>
  <si>
    <t>http://a3.twimg.com/profile_images/1164216471/08_normal.JPG</t>
  </si>
  <si>
    <t>http://a1.twimg.com/profile_images/1181055757/JA_normal.jpg</t>
  </si>
  <si>
    <t>http://a0.twimg.com/profile_images/53803376/ericandersen_normal.jpg</t>
  </si>
  <si>
    <t>http://a0.twimg.com/profile_images/491872928/IMG_4358_2_normal.jpg</t>
  </si>
  <si>
    <t>http://a2.twimg.com/profile_images/1183419258/foto_normal.jpg</t>
  </si>
  <si>
    <t>http://a1.twimg.com/profile_images/1118329641/stanislav_bozhkov_normal.jpg</t>
  </si>
  <si>
    <t>http://a2.twimg.com/profile_images/1079026330/twitter_normal.jpg</t>
  </si>
  <si>
    <t>http://a3.twimg.com/profile_images/1187688831/Untitled-12_normal.jpg</t>
  </si>
  <si>
    <t>http://a1.twimg.com/profile_images/625692149/12Jan_0001_normal.jpg</t>
  </si>
  <si>
    <t>http://a2.twimg.com/profile_images/1187453726/twitterlogo_normal.png</t>
  </si>
  <si>
    <t>http://a2.twimg.com/profile_images/1185590390/voini_078_normal.JPG</t>
  </si>
  <si>
    <t>http://a0.twimg.com/profile_images/1164840396/image_normal.jpg</t>
  </si>
  <si>
    <t>http://a1.twimg.com/profile_images/1166868953/9dfa26ad-db7e-4f99-9b6c-8535dfdf1cb7_normal.png</t>
  </si>
  <si>
    <t>http://a0.twimg.com/profile_images/1183604244/IMG00412-20101115-1141_normal.jpg</t>
  </si>
  <si>
    <t>http://a3.twimg.com/profile_images/1181889779/oie_314235601p4v7ZB_normal.jpg</t>
  </si>
  <si>
    <t>http://a2.twimg.com/profile_images/579077338/twitterProfilePhoto_normal.jpg</t>
  </si>
  <si>
    <t>http://a2.twimg.com/profile_images/1182477454/Picture0016_normal.jpg</t>
  </si>
  <si>
    <t>http://a2.twimg.com/profile_images/884087658/Inge_twitter3_normal.jpg</t>
  </si>
  <si>
    <t>http://a3.twimg.com/profile_images/1187138491/freeassange_normal.jpg</t>
  </si>
  <si>
    <t>http://a0.twimg.com/profile_images/1182998576/Wikileaks7_-_700_S21_-_super_normal.jpg</t>
  </si>
  <si>
    <t>http://a2.twimg.com/profile_images/1183490934/c26e1b16-7d94-4862-b317-792abc9c75e5_normal.png</t>
  </si>
  <si>
    <t>http://a3.twimg.com/profile_images/1183018431/7495c519-b08f-456f-bd15-8cb6f85d7d70_normal.png</t>
  </si>
  <si>
    <t>http://a3.twimg.com/profile_images/1114041063/Rich_ID_Picture_normal.jpg</t>
  </si>
  <si>
    <t>http://a2.twimg.com/profile_images/1185090670/we_love_wilileaks_normal.jpg</t>
  </si>
  <si>
    <t>http://a2.twimg.com/profile_images/74716414/dek_face_120_normal.jpg</t>
  </si>
  <si>
    <t>http://a0.twimg.com/profile_images/421427376/chairman_meow_normal.jpg</t>
  </si>
  <si>
    <t>http://a3.twimg.com/profile_images/1171320851/154224_516789439837_217600141_30801055_7148484_n_normal.jpg</t>
  </si>
  <si>
    <t>http://a0.twimg.com/profile_images/1181125328/profile_normal.png</t>
  </si>
  <si>
    <t>http://a2.twimg.com/profile_images/1180367182/DSC_8469_normal.png</t>
  </si>
  <si>
    <t>http://a0.twimg.com/profile_images/202456380/pegasus_normal.jpg</t>
  </si>
  <si>
    <t>http://a1.twimg.com/profile_images/1128729101/RM_normal.jpg</t>
  </si>
  <si>
    <t>http://a0.twimg.com/profile_images/1182033884/Screen_shot_2010-12-04_at_12.00.45_PM_normal.png</t>
  </si>
  <si>
    <t>http://a3.twimg.com/profile_images/1185327347/1fbc228d-9cfa-4556-b250-74f5fbe42919_normal.png</t>
  </si>
  <si>
    <t>http://a3.twimg.com/profile_images/1050160587/mee_normal.jpg</t>
  </si>
  <si>
    <t>http://a0.twimg.com/profile_images/1147045956/iconeThelesmi_normal.gif</t>
  </si>
  <si>
    <t>http://a0.twimg.com/profile_images/1008840700/27345_552420625_4436_n_normal.jpg</t>
  </si>
  <si>
    <t>http://a0.twimg.com/profile_images/1132655860/atheism_symbol_large_normal.gif</t>
  </si>
  <si>
    <t>http://a2.twimg.com/profile_images/1182204570/orkut_normal.jpg</t>
  </si>
  <si>
    <t>http://a2.twimg.com/profile_images/1136663210/image_normal.jpg</t>
  </si>
  <si>
    <t>http://a1.twimg.com/profile_images/718813105/xd5ixf_normal.jpg</t>
  </si>
  <si>
    <t>http://a0.twimg.com/profile_images/349441316/medogbar_normal.jpg</t>
  </si>
  <si>
    <t>http://a0.twimg.com/profile_images/494561208/photo-38863_normal.jpg</t>
  </si>
  <si>
    <t>http://a3.twimg.com/profile_images/1188000467/activateit_normal.jpg</t>
  </si>
  <si>
    <t>http://a0.twimg.com/profile_images/1153653148/twitter_normal.jpg</t>
  </si>
  <si>
    <t>http://a1.twimg.com/profile_images/1128271345/fonsklein2_normal.jpg</t>
  </si>
  <si>
    <t>http://a1.twimg.com/profile_images/835228113/Carl_normal.jpg</t>
  </si>
  <si>
    <t>http://a1.twimg.com/profile_images/1183518189/39f61fba-5397-44cf-b3a2-3eb548914c57_normal.png</t>
  </si>
  <si>
    <t>http://a3.twimg.com/profile_images/299993259/ls_4947_HairModel_normal.jpg</t>
  </si>
  <si>
    <t>http://a0.twimg.com/profile_images/955767712/summerMeSquare_normal.jpg</t>
  </si>
  <si>
    <t>http://a1.twimg.com/profile_images/330153881/DSC_0049_normal.JPG</t>
  </si>
  <si>
    <t>http://a0.twimg.com/profile_images/1163658604/Profilbild_normal.jpg</t>
  </si>
  <si>
    <t>http://a0.twimg.com/profile_images/1172771116/twitteraftersaul_normal.jpg</t>
  </si>
  <si>
    <t>http://a3.twimg.com/profile_images/263898927/h_normal.png</t>
  </si>
  <si>
    <t>http://a2.twimg.com/profile_images/1101442702/brian1111_normal.jpg</t>
  </si>
  <si>
    <t>http://a3.twimg.com/profile_images/1145625051/image_normal.jpg</t>
  </si>
  <si>
    <t>http://a0.twimg.com/profile_images/1186784132/8fc58468-c042-4ad9-93be-bc8d60a8581d_normal.png</t>
  </si>
  <si>
    <t>http://a1.twimg.com/profile_images/316182733/zombie1_normal.jpg</t>
  </si>
  <si>
    <t>http://a0.twimg.com/profile_images/1181475976/15d17bbe-8ec5-4f12-af28-9322b8f91ef3_normal.png</t>
  </si>
  <si>
    <t>http://a3.twimg.com/profile_images/1172478295/gdesouzaf_normal.jpg</t>
  </si>
  <si>
    <t>http://a0.twimg.com/profile_images/283297340/green_8956_Jean_normal.jpg</t>
  </si>
  <si>
    <t>http://s.twimg.com/a/1291253242/images/default_profile_4_normal.png</t>
  </si>
  <si>
    <t>http://a2.twimg.com/profile_images/20099522/happy_musician_normal.jpg</t>
  </si>
  <si>
    <t>http://s.twimg.com/a/1290538325/images/default_profile_0_normal.png</t>
  </si>
  <si>
    <t>http://s.twimg.com/a/1291944063/images/default_profile_6_normal.png</t>
  </si>
  <si>
    <t>http://a0.twimg.com/profile_images/1177325204/IMG01454-20101127-2331_normal.jpg</t>
  </si>
  <si>
    <t>http://a3.twimg.com/profile_images/1184885663/748b300c-2ca3-4f54-b3da-5efb665fd063_normal.png</t>
  </si>
  <si>
    <t>http://s.twimg.com/a/1292022067/images/default_profile_0_normal.png</t>
  </si>
  <si>
    <t>http://a3.twimg.com/profile_images/1167990363/photo-1_3_normal.jpeg</t>
  </si>
  <si>
    <t>http://a1.twimg.com/profile_images/790956141/n578702181_7563_normal.jpg</t>
  </si>
  <si>
    <t>http://s.twimg.com/a/1291163542/images/default_profile_0_normal.png</t>
  </si>
  <si>
    <t>http://a2.twimg.com/profile_images/673695118/Yuck_normal.jpg</t>
  </si>
  <si>
    <t>http://a3.twimg.com/profile_images/477874343/n1095685196_30213939_1935_normal.jpg</t>
  </si>
  <si>
    <t>http://a1.twimg.com/profile_images/527706105/IMG_2181_normal.jpg</t>
  </si>
  <si>
    <t>http://a3.twimg.com/profile_images/120504751/dawn-barber_normal.jpeg</t>
  </si>
  <si>
    <t>http://a1.twimg.com/profile_images/1182351717/pic_normal.jpg</t>
  </si>
  <si>
    <t>http://a3.twimg.com/profile_images/1160041431/elegant-skull_normal.png</t>
  </si>
  <si>
    <t>http://s.twimg.com/a/1291318259/images/default_profile_1_normal.png</t>
  </si>
  <si>
    <t>http://a1.twimg.com/profile_images/779585373/Photo_83_normal.jpg</t>
  </si>
  <si>
    <t>Open Twitter Page for This Person</t>
  </si>
  <si>
    <t>http://twitter.com/januarwahyu</t>
  </si>
  <si>
    <t>http://twitter.com/jonathanstray</t>
  </si>
  <si>
    <t>http://twitter.com/perkolina</t>
  </si>
  <si>
    <t>http://twitter.com/wikileaks</t>
  </si>
  <si>
    <t>http://twitter.com/m_art_</t>
  </si>
  <si>
    <t>http://twitter.com/schmitty4prez</t>
  </si>
  <si>
    <t>http://twitter.com/mlsif</t>
  </si>
  <si>
    <t>http://twitter.com/rkupiainen</t>
  </si>
  <si>
    <t>http://twitter.com/felipeacosta</t>
  </si>
  <si>
    <t>http://twitter.com/fxckingorgeous</t>
  </si>
  <si>
    <t>http://twitter.com/susaw</t>
  </si>
  <si>
    <t>http://twitter.com/orgactivist</t>
  </si>
  <si>
    <t>http://twitter.com/pirateparty_bg</t>
  </si>
  <si>
    <t>http://twitter.com/cxoeurope</t>
  </si>
  <si>
    <t>http://twitter.com/jeffjarvis</t>
  </si>
  <si>
    <t>http://twitter.com/rmack</t>
  </si>
  <si>
    <t>http://twitter.com/opbvideos</t>
  </si>
  <si>
    <t>http://twitter.com/meighanstone</t>
  </si>
  <si>
    <t>http://twitter.com/tadder_forum</t>
  </si>
  <si>
    <t>http://twitter.com/iphonelover_syd</t>
  </si>
  <si>
    <t>http://twitter.com/whistlerstories</t>
  </si>
  <si>
    <t>http://twitter.com/rumpeldealzchen</t>
  </si>
  <si>
    <t>http://twitter.com/politicaldivas</t>
  </si>
  <si>
    <t>http://twitter.com/torystephens</t>
  </si>
  <si>
    <t>http://twitter.com/tllanes</t>
  </si>
  <si>
    <t>http://twitter.com/ahnesh</t>
  </si>
  <si>
    <t>http://twitter.com/bill_gross</t>
  </si>
  <si>
    <t>http://twitter.com/davidpots</t>
  </si>
  <si>
    <t>http://twitter.com/tiaraul</t>
  </si>
  <si>
    <t>http://twitter.com/thejoedee</t>
  </si>
  <si>
    <t>http://twitter.com/saleemkhan</t>
  </si>
  <si>
    <t>http://twitter.com/kevron</t>
  </si>
  <si>
    <t>http://twitter.com/randomdeanna</t>
  </si>
  <si>
    <t>http://twitter.com/ladesbasement</t>
  </si>
  <si>
    <t>http://twitter.com/burcubaykurt</t>
  </si>
  <si>
    <t>http://twitter.com/sina42</t>
  </si>
  <si>
    <t>http://twitter.com/calixte</t>
  </si>
  <si>
    <t>http://twitter.com/99gr81</t>
  </si>
  <si>
    <t>http://twitter.com/sree</t>
  </si>
  <si>
    <t>http://twitter.com/gfmoon99</t>
  </si>
  <si>
    <t>http://twitter.com/digiphile</t>
  </si>
  <si>
    <t>http://twitter.com/anonops</t>
  </si>
  <si>
    <t>http://twitter.com/julietomlin</t>
  </si>
  <si>
    <t>http://twitter.com/emilybell</t>
  </si>
  <si>
    <t>http://twitter.com/osalazar</t>
  </si>
  <si>
    <t>http://twitter.com/sdavy</t>
  </si>
  <si>
    <t>http://twitter.com/opencongress</t>
  </si>
  <si>
    <t>http://twitter.com/nancyscola</t>
  </si>
  <si>
    <t>http://twitter.com/rasiej</t>
  </si>
  <si>
    <t>http://twitter.com/felixsalmon</t>
  </si>
  <si>
    <t>http://twitter.com/sakalli</t>
  </si>
  <si>
    <t>http://twitter.com/m_gelin</t>
  </si>
  <si>
    <t>http://twitter.com/hyperchickaisha</t>
  </si>
  <si>
    <t>http://twitter.com/nclarkjudd</t>
  </si>
  <si>
    <t>http://twitter.com/ongoliard</t>
  </si>
  <si>
    <t>http://twitter.com/gritlaura</t>
  </si>
  <si>
    <t>http://twitter.com/blueshoes55</t>
  </si>
  <si>
    <t>http://twitter.com/terrellrussell</t>
  </si>
  <si>
    <t>http://twitter.com/mathewi</t>
  </si>
  <si>
    <t>http://twitter.com/jeremyhl</t>
  </si>
  <si>
    <t>http://twitter.com/danlatorre</t>
  </si>
  <si>
    <t>http://twitter.com/heif</t>
  </si>
  <si>
    <t>http://twitter.com/jeremymeyers</t>
  </si>
  <si>
    <t>http://twitter.com/noneck</t>
  </si>
  <si>
    <t>http://twitter.com/dantresomi</t>
  </si>
  <si>
    <t>http://twitter.com/coffeehousetalk</t>
  </si>
  <si>
    <t>http://twitter.com/luismateus</t>
  </si>
  <si>
    <t>http://twitter.com/dziennikarz</t>
  </si>
  <si>
    <t>http://twitter.com/michal_kolanko</t>
  </si>
  <si>
    <t>http://twitter.com/erickschonfeld</t>
  </si>
  <si>
    <t>http://twitter.com/yofi40</t>
  </si>
  <si>
    <t>http://twitter.com/rant86</t>
  </si>
  <si>
    <t>http://twitter.com/beatbelow</t>
  </si>
  <si>
    <t>http://twitter.com/samgustin</t>
  </si>
  <si>
    <t>http://twitter.com/sdkstl</t>
  </si>
  <si>
    <t>http://twitter.com/ra_whipple</t>
  </si>
  <si>
    <t>http://twitter.com/cjk03</t>
  </si>
  <si>
    <t>http://twitter.com/jenniferjones</t>
  </si>
  <si>
    <t>http://twitter.com/dbfarber</t>
  </si>
  <si>
    <t>http://twitter.com/restructures</t>
  </si>
  <si>
    <t>http://twitter.com/hectorsalgado</t>
  </si>
  <si>
    <t>http://twitter.com/comedianisdead</t>
  </si>
  <si>
    <t>http://twitter.com/acctgwarrior</t>
  </si>
  <si>
    <t>http://twitter.com/rascality</t>
  </si>
  <si>
    <t>http://twitter.com/thedarkyew</t>
  </si>
  <si>
    <t>http://twitter.com/fjcontre35</t>
  </si>
  <si>
    <t>http://twitter.com/luiscarlos</t>
  </si>
  <si>
    <t>http://twitter.com/steph80335</t>
  </si>
  <si>
    <t>http://twitter.com/philippotto</t>
  </si>
  <si>
    <t>http://twitter.com/yuriwalravens</t>
  </si>
  <si>
    <t>http://twitter.com/whoisstan</t>
  </si>
  <si>
    <t>http://twitter.com/solino1</t>
  </si>
  <si>
    <t>http://twitter.com/juancardorje</t>
  </si>
  <si>
    <t>http://twitter.com/ekojunot</t>
  </si>
  <si>
    <t>http://twitter.com/jaysimus</t>
  </si>
  <si>
    <t>http://twitter.com/galilyou</t>
  </si>
  <si>
    <t>http://twitter.com/ninjamansam</t>
  </si>
  <si>
    <t>http://twitter.com/dirtystep</t>
  </si>
  <si>
    <t>http://twitter.com/mayplata</t>
  </si>
  <si>
    <t>http://twitter.com/planetrockwell</t>
  </si>
  <si>
    <t>http://twitter.com/dustypaws</t>
  </si>
  <si>
    <t>http://twitter.com/oneworldwiki</t>
  </si>
  <si>
    <t>http://twitter.com/sabbatical</t>
  </si>
  <si>
    <t>http://twitter.com/remarkk</t>
  </si>
  <si>
    <t>http://twitter.com/rhh</t>
  </si>
  <si>
    <t>http://twitter.com/deliagolds</t>
  </si>
  <si>
    <t>http://twitter.com/euan</t>
  </si>
  <si>
    <t>http://twitter.com/gvibmg</t>
  </si>
  <si>
    <t>http://twitter.com/johnjg57</t>
  </si>
  <si>
    <t>http://twitter.com/xclusiveprod</t>
  </si>
  <si>
    <t>http://twitter.com/ariefsunda</t>
  </si>
  <si>
    <t>http://twitter.com/yiseehun</t>
  </si>
  <si>
    <t>http://twitter.com/lyndsayfarlow</t>
  </si>
  <si>
    <t>http://twitter.com/debmorello</t>
  </si>
  <si>
    <t>http://twitter.com/rebekociu</t>
  </si>
  <si>
    <t>http://twitter.com/dinesh_pisces</t>
  </si>
  <si>
    <t>http://twitter.com/alikichapple</t>
  </si>
  <si>
    <t>http://twitter.com/mumke</t>
  </si>
  <si>
    <t>http://twitter.com/jalilmajul</t>
  </si>
  <si>
    <t>http://twitter.com/pujol</t>
  </si>
  <si>
    <t>http://twitter.com/chaoticsoul</t>
  </si>
  <si>
    <t>http://twitter.com/op_anon</t>
  </si>
  <si>
    <t>http://twitter.com/dvdvz</t>
  </si>
  <si>
    <t>http://twitter.com/virtualactivism</t>
  </si>
  <si>
    <t>http://twitter.com/archieromeo</t>
  </si>
  <si>
    <t>http://twitter.com/diegoarcega</t>
  </si>
  <si>
    <t>http://twitter.com/xeejing</t>
  </si>
  <si>
    <t>http://twitter.com/slaaper</t>
  </si>
  <si>
    <t>http://twitter.com/kimiecat</t>
  </si>
  <si>
    <t>http://twitter.com/fukumimi</t>
  </si>
  <si>
    <t>http://twitter.com/tarantindigital</t>
  </si>
  <si>
    <t>http://twitter.com/edumadhatter</t>
  </si>
  <si>
    <t>http://twitter.com/seasonsofsorrow</t>
  </si>
  <si>
    <t>http://twitter.com/akmalarif90</t>
  </si>
  <si>
    <t>http://twitter.com/yozzyrahman</t>
  </si>
  <si>
    <t>http://twitter.com/sterrenkind</t>
  </si>
  <si>
    <t>http://twitter.com/kalahiri</t>
  </si>
  <si>
    <t>http://twitter.com/kletskous</t>
  </si>
  <si>
    <t>http://twitter.com/riekyjanssen</t>
  </si>
  <si>
    <t>http://twitter.com/losindex</t>
  </si>
  <si>
    <t>http://twitter.com/cyberdoyle</t>
  </si>
  <si>
    <t>http://twitter.com/corpsepaint</t>
  </si>
  <si>
    <t>http://twitter.com/larsentweet</t>
  </si>
  <si>
    <t>http://twitter.com/marqueledicen</t>
  </si>
  <si>
    <t>http://twitter.com/rubberdck</t>
  </si>
  <si>
    <t>http://twitter.com/zbento</t>
  </si>
  <si>
    <t>http://twitter.com/bingoweb</t>
  </si>
  <si>
    <t>http://twitter.com/nubianczar</t>
  </si>
  <si>
    <t>http://twitter.com/calcetin_huacho</t>
  </si>
  <si>
    <t>http://twitter.com/rashidshahzad</t>
  </si>
  <si>
    <t>http://twitter.com/ralphsaunders</t>
  </si>
  <si>
    <t>http://twitter.com/notch</t>
  </si>
  <si>
    <t>http://twitter.com/reyes_albert</t>
  </si>
  <si>
    <t>http://twitter.com/ofutur</t>
  </si>
  <si>
    <t>http://twitter.com/koukos</t>
  </si>
  <si>
    <t>http://twitter.com/polarbearhugger</t>
  </si>
  <si>
    <t>http://twitter.com/mbelinsky</t>
  </si>
  <si>
    <t>http://twitter.com/direnation</t>
  </si>
  <si>
    <t>http://twitter.com/judge_mental</t>
  </si>
  <si>
    <t>http://twitter.com/ladyvannylla</t>
  </si>
  <si>
    <t>http://twitter.com/sargusperez</t>
  </si>
  <si>
    <t>http://twitter.com/ckliar</t>
  </si>
  <si>
    <t>http://twitter.com/jeffliwag</t>
  </si>
  <si>
    <t>http://twitter.com/_diminuta</t>
  </si>
  <si>
    <t>http://twitter.com/michaelmccarthy</t>
  </si>
  <si>
    <t>http://twitter.com/gbolles</t>
  </si>
  <si>
    <t>http://twitter.com/kevindoylejones</t>
  </si>
  <si>
    <t>http://twitter.com/ppolitics</t>
  </si>
  <si>
    <t>http://twitter.com/cjd_update</t>
  </si>
  <si>
    <t>http://twitter.com/hawk4500</t>
  </si>
  <si>
    <t>http://twitter.com/carlosjln</t>
  </si>
  <si>
    <t>http://twitter.com/rcnevada</t>
  </si>
  <si>
    <t>http://twitter.com/david_dobbs</t>
  </si>
  <si>
    <t>http://twitter.com/joonasd6</t>
  </si>
  <si>
    <t>http://twitter.com/gooliab</t>
  </si>
  <si>
    <t>http://twitter.com/milandinic</t>
  </si>
  <si>
    <t>http://twitter.com/abelschooleman</t>
  </si>
  <si>
    <t>http://twitter.com/baianoporreta</t>
  </si>
  <si>
    <t>http://twitter.com/consuelo_zapata</t>
  </si>
  <si>
    <t>http://twitter.com/ckaratnytsky</t>
  </si>
  <si>
    <t>http://twitter.com/haight68ashbury</t>
  </si>
  <si>
    <t>http://twitter.com/ldhenrywotton</t>
  </si>
  <si>
    <t>http://twitter.com/jjablonska</t>
  </si>
  <si>
    <t>http://twitter.com/stageev</t>
  </si>
  <si>
    <t>http://twitter.com/nelstel</t>
  </si>
  <si>
    <t>http://twitter.com/druummwest</t>
  </si>
  <si>
    <t>http://twitter.com/kevinalanmann</t>
  </si>
  <si>
    <t>http://twitter.com/saqeram</t>
  </si>
  <si>
    <t>http://twitter.com/brianlehrertv</t>
  </si>
  <si>
    <t>http://twitter.com/mpesce</t>
  </si>
  <si>
    <t>http://twitter.com/mariannukka</t>
  </si>
  <si>
    <t>http://twitter.com/conztand</t>
  </si>
  <si>
    <t>http://twitter.com/santipresilla</t>
  </si>
  <si>
    <t>http://twitter.com/quarkore</t>
  </si>
  <si>
    <t>http://twitter.com/lucabaptista</t>
  </si>
  <si>
    <t>http://twitter.com/dedalusjmmr</t>
  </si>
  <si>
    <t>http://twitter.com/belemparabrasil</t>
  </si>
  <si>
    <t>http://twitter.com/wiley</t>
  </si>
  <si>
    <t>http://twitter.com/jobsworth</t>
  </si>
  <si>
    <t>http://twitter.com/andrew_zolli</t>
  </si>
  <si>
    <t>http://twitter.com/brasaman65</t>
  </si>
  <si>
    <t>http://twitter.com/mariajesusv</t>
  </si>
  <si>
    <t>http://twitter.com/trecet</t>
  </si>
  <si>
    <t>http://twitter.com/imcg</t>
  </si>
  <si>
    <t>http://twitter.com/jeiffel</t>
  </si>
  <si>
    <t>http://twitter.com/antimonotonia</t>
  </si>
  <si>
    <t>http://twitter.com/stevekuncewicz</t>
  </si>
  <si>
    <t>http://twitter.com/open_sourcing</t>
  </si>
  <si>
    <t>http://twitter.com/dvdfox</t>
  </si>
  <si>
    <t>http://twitter.com/pabloimrik17</t>
  </si>
  <si>
    <t>http://twitter.com/mynameisfin</t>
  </si>
  <si>
    <t>http://twitter.com/casigoldeabreu</t>
  </si>
  <si>
    <t>http://twitter.com/_zuriki</t>
  </si>
  <si>
    <t>http://twitter.com/nomadicgeezer</t>
  </si>
  <si>
    <t>http://twitter.com/peterintherye</t>
  </si>
  <si>
    <t>http://twitter.com/imagineelection</t>
  </si>
  <si>
    <t>http://twitter.com/gudi62</t>
  </si>
  <si>
    <t>http://twitter.com/wissenssucher</t>
  </si>
  <si>
    <t>http://twitter.com/jjibarias</t>
  </si>
  <si>
    <t>http://twitter.com/thelastviceroy</t>
  </si>
  <si>
    <t>http://twitter.com/skype4vampires</t>
  </si>
  <si>
    <t>http://twitter.com/skypejournal</t>
  </si>
  <si>
    <t>http://twitter.com/evanwolf</t>
  </si>
  <si>
    <t>http://twitter.com/vetovsvictory</t>
  </si>
  <si>
    <t>http://twitter.com/erikmitk</t>
  </si>
  <si>
    <t>http://twitter.com/pickihh</t>
  </si>
  <si>
    <t>http://twitter.com/hannahlouise23</t>
  </si>
  <si>
    <t>http://twitter.com/aj00200</t>
  </si>
  <si>
    <t>http://twitter.com/mojave44</t>
  </si>
  <si>
    <t>http://twitter.com/eliaskashmir</t>
  </si>
  <si>
    <t>http://twitter.com/unknownyouser</t>
  </si>
  <si>
    <t>http://twitter.com/perocomochingan</t>
  </si>
  <si>
    <t>http://twitter.com/realmrr</t>
  </si>
  <si>
    <t>http://twitter.com/anonymous__fr</t>
  </si>
  <si>
    <t>http://twitter.com/cineversitytv</t>
  </si>
  <si>
    <t>http://twitter.com/paulfallon</t>
  </si>
  <si>
    <t>http://twitter.com/ka15er</t>
  </si>
  <si>
    <t>http://twitter.com/giulianno3000</t>
  </si>
  <si>
    <t>http://twitter.com/hamoid</t>
  </si>
  <si>
    <t>http://twitter.com/iwgo</t>
  </si>
  <si>
    <t>http://twitter.com/extrovertigo</t>
  </si>
  <si>
    <t>http://twitter.com/jrrsantacruz</t>
  </si>
  <si>
    <t>http://twitter.com/iyashinbo</t>
  </si>
  <si>
    <t>http://twitter.com/florafolia</t>
  </si>
  <si>
    <t>http://twitter.com/djinh</t>
  </si>
  <si>
    <t>http://twitter.com/culturalngineer</t>
  </si>
  <si>
    <t>http://twitter.com/gerritontour</t>
  </si>
  <si>
    <t>http://twitter.com/dowerli</t>
  </si>
  <si>
    <t>http://twitter.com/threesadtigers</t>
  </si>
  <si>
    <t>http://twitter.com/xfacto</t>
  </si>
  <si>
    <t>http://twitter.com/ditotona</t>
  </si>
  <si>
    <t>http://twitter.com/fhxoxo</t>
  </si>
  <si>
    <t>http://twitter.com/rodolfoviana</t>
  </si>
  <si>
    <t>http://twitter.com/brentoneccles</t>
  </si>
  <si>
    <t>http://twitter.com/ricdragon</t>
  </si>
  <si>
    <t>http://twitter.com/carlosaray</t>
  </si>
  <si>
    <t>http://twitter.com/cablegate_2010</t>
  </si>
  <si>
    <t>http://twitter.com/pmeese</t>
  </si>
  <si>
    <t>http://twitter.com/coloredopinions</t>
  </si>
  <si>
    <t>http://twitter.com/vialata</t>
  </si>
  <si>
    <t>http://twitter.com/flaminisaul</t>
  </si>
  <si>
    <t>http://twitter.com/mito75</t>
  </si>
  <si>
    <t>http://twitter.com/maledictvm</t>
  </si>
  <si>
    <t>http://twitter.com/doener</t>
  </si>
  <si>
    <t>http://twitter.com/rjay669</t>
  </si>
  <si>
    <t>http://twitter.com/privacycamp</t>
  </si>
  <si>
    <t>http://twitter.com/vbalasubramani</t>
  </si>
  <si>
    <t>http://twitter.com/marcojrzx</t>
  </si>
  <si>
    <t>http://twitter.com/shisza</t>
  </si>
  <si>
    <t>http://twitter.com/costadaniel</t>
  </si>
  <si>
    <t>http://twitter.com/_dknapp</t>
  </si>
  <si>
    <t>http://twitter.com/adriasoldevila</t>
  </si>
  <si>
    <t>http://twitter.com/diegosammarco</t>
  </si>
  <si>
    <t>http://twitter.com/plastik_g</t>
  </si>
  <si>
    <t>http://twitter.com/bug7659</t>
  </si>
  <si>
    <t>http://twitter.com/mirianbasso</t>
  </si>
  <si>
    <t>http://twitter.com/asw44</t>
  </si>
  <si>
    <t>http://twitter.com/artate</t>
  </si>
  <si>
    <t>http://twitter.com/mandolfi</t>
  </si>
  <si>
    <t>http://twitter.com/betsywhim</t>
  </si>
  <si>
    <t>http://twitter.com/mannina_</t>
  </si>
  <si>
    <t>http://twitter.com/y_quintana</t>
  </si>
  <si>
    <t>http://twitter.com/grega_jagodnik</t>
  </si>
  <si>
    <t>http://twitter.com/nanocruz84</t>
  </si>
  <si>
    <t>http://twitter.com/maestro_sandro</t>
  </si>
  <si>
    <t>http://twitter.com/_badwoman_</t>
  </si>
  <si>
    <t>http://twitter.com/adrianatru</t>
  </si>
  <si>
    <t>http://twitter.com/jdmartinezq</t>
  </si>
  <si>
    <t>http://twitter.com/petrogustavo</t>
  </si>
  <si>
    <t>http://twitter.com/maisangel</t>
  </si>
  <si>
    <t>http://twitter.com/raimondiand</t>
  </si>
  <si>
    <t>http://twitter.com/beforeyougo78</t>
  </si>
  <si>
    <t>http://twitter.com/wikileaktweets</t>
  </si>
  <si>
    <t>http://twitter.com/keymano</t>
  </si>
  <si>
    <t>http://twitter.com/dukeofgaming</t>
  </si>
  <si>
    <t>http://twitter.com/anonyops</t>
  </si>
  <si>
    <t>http://twitter.com/cyberwarinfo</t>
  </si>
  <si>
    <t>http://twitter.com/danielajmnz</t>
  </si>
  <si>
    <t>http://twitter.com/fotocopiado</t>
  </si>
  <si>
    <t>http://twitter.com/fredericogk</t>
  </si>
  <si>
    <t>http://twitter.com/darkker</t>
  </si>
  <si>
    <t>http://twitter.com/petragb</t>
  </si>
  <si>
    <t>http://twitter.com/beee4life</t>
  </si>
  <si>
    <t>http://twitter.com/mpf2011</t>
  </si>
  <si>
    <t>http://twitter.com/googlewaveyour</t>
  </si>
  <si>
    <t>http://twitter.com/rantorcry</t>
  </si>
  <si>
    <t>http://twitter.com/ddlys</t>
  </si>
  <si>
    <t>http://twitter.com/erikokakimoto</t>
  </si>
  <si>
    <t>http://twitter.com/ariw</t>
  </si>
  <si>
    <t>http://twitter.com/jsb</t>
  </si>
  <si>
    <t>http://twitter.com/esamu</t>
  </si>
  <si>
    <t>http://twitter.com/mscardiaw</t>
  </si>
  <si>
    <t>http://twitter.com/stmbr</t>
  </si>
  <si>
    <t>http://twitter.com/jwalaprem</t>
  </si>
  <si>
    <t>http://twitter.com/theindictment</t>
  </si>
  <si>
    <t>http://twitter.com/gutterdust</t>
  </si>
  <si>
    <t>http://twitter.com/polemist</t>
  </si>
  <si>
    <t>http://twitter.com/leighpod</t>
  </si>
  <si>
    <t>http://twitter.com/dirofblue</t>
  </si>
  <si>
    <t>http://twitter.com/kathyrushford</t>
  </si>
  <si>
    <t>http://twitter.com/balflearspgc</t>
  </si>
  <si>
    <t>http://twitter.com/bitfuzzy</t>
  </si>
  <si>
    <t>http://twitter.com/vitoria_e_certa</t>
  </si>
  <si>
    <t>http://twitter.com/netfreedom</t>
  </si>
  <si>
    <t>http://twitter.com/declankerin</t>
  </si>
  <si>
    <t>http://twitter.com/anonop_ua</t>
  </si>
  <si>
    <t>http://twitter.com/thejimmix</t>
  </si>
  <si>
    <t>http://twitter.com/taylor_owen</t>
  </si>
  <si>
    <t>http://twitter.com/estebanoli</t>
  </si>
  <si>
    <t>http://twitter.com/alihajou</t>
  </si>
  <si>
    <t>http://twitter.com/ericfromerskine</t>
  </si>
  <si>
    <t>http://twitter.com/vinsci</t>
  </si>
  <si>
    <t>http://twitter.com/ricksumner</t>
  </si>
  <si>
    <t>http://twitter.com/stevenmalatesta</t>
  </si>
  <si>
    <t>http://twitter.com/lksriv</t>
  </si>
  <si>
    <t>http://twitter.com/yakuza112</t>
  </si>
  <si>
    <t>http://twitter.com/vruz</t>
  </si>
  <si>
    <t>http://twitter.com/vahanara</t>
  </si>
  <si>
    <t>http://twitter.com/louvetremi</t>
  </si>
  <si>
    <t>http://twitter.com/wikifiltracion</t>
  </si>
  <si>
    <t>http://twitter.com/marc2b</t>
  </si>
  <si>
    <t>http://twitter.com/daaaaavesimons</t>
  </si>
  <si>
    <t>http://twitter.com/lbandouk</t>
  </si>
  <si>
    <t>http://twitter.com/swisshop</t>
  </si>
  <si>
    <t>http://twitter.com/chinatiger</t>
  </si>
  <si>
    <t>http://twitter.com/nejky</t>
  </si>
  <si>
    <t>http://twitter.com/cometsmum</t>
  </si>
  <si>
    <t>http://twitter.com/fiw8</t>
  </si>
  <si>
    <t>http://twitter.com/cpmistanbul</t>
  </si>
  <si>
    <t>http://twitter.com/dandeej78</t>
  </si>
  <si>
    <t>http://twitter.com/ericwolf2</t>
  </si>
  <si>
    <t>http://twitter.com/fishbone_</t>
  </si>
  <si>
    <t>http://twitter.com/fsasrio</t>
  </si>
  <si>
    <t>http://twitter.com/futuregov</t>
  </si>
  <si>
    <t>http://twitter.com/diego_chemo</t>
  </si>
  <si>
    <t>http://twitter.com/cyrixhero</t>
  </si>
  <si>
    <t>http://twitter.com/scheeinfo</t>
  </si>
  <si>
    <t>http://twitter.com/twocents</t>
  </si>
  <si>
    <t>http://twitter.com/enriquetat</t>
  </si>
  <si>
    <t>http://twitter.com/ideagov</t>
  </si>
  <si>
    <t>http://twitter.com/johnwonderlich</t>
  </si>
  <si>
    <t>http://twitter.com/ukgovquotes</t>
  </si>
  <si>
    <t>http://twitter.com/anaprieto</t>
  </si>
  <si>
    <t>http://twitter.com/manolo_gtz</t>
  </si>
  <si>
    <t>http://twitter.com/janpantwit</t>
  </si>
  <si>
    <t>http://twitter.com/fightagainst</t>
  </si>
  <si>
    <t>http://twitter.com/romylass</t>
  </si>
  <si>
    <t>http://twitter.com/glichfield</t>
  </si>
  <si>
    <t>http://twitter.com/mateogaleano</t>
  </si>
  <si>
    <t>http://twitter.com/julianakemi</t>
  </si>
  <si>
    <t>http://twitter.com/lisduarte</t>
  </si>
  <si>
    <t>http://twitter.com/joemccolgan</t>
  </si>
  <si>
    <t>http://twitter.com/classicdiva</t>
  </si>
  <si>
    <t>http://twitter.com/ycbayrak</t>
  </si>
  <si>
    <t>http://twitter.com/moskva_thang</t>
  </si>
  <si>
    <t>http://twitter.com/jjins</t>
  </si>
  <si>
    <t>http://twitter.com/zlouma</t>
  </si>
  <si>
    <t>http://twitter.com/vavoida</t>
  </si>
  <si>
    <t>http://twitter.com/ngc6544</t>
  </si>
  <si>
    <t>http://twitter.com/macava</t>
  </si>
  <si>
    <t>http://twitter.com/rec72</t>
  </si>
  <si>
    <t>http://twitter.com/greedoo</t>
  </si>
  <si>
    <t>http://twitter.com/suarezgolborne</t>
  </si>
  <si>
    <t>http://twitter.com/pelles</t>
  </si>
  <si>
    <t>http://twitter.com/dingsebomsen</t>
  </si>
  <si>
    <t>http://twitter.com/remmmy</t>
  </si>
  <si>
    <t>http://twitter.com/ivomacsilva</t>
  </si>
  <si>
    <t>http://twitter.com/mediatrend</t>
  </si>
  <si>
    <t>http://twitter.com/claireinparis</t>
  </si>
  <si>
    <t>http://twitter.com/lepointdufle</t>
  </si>
  <si>
    <t>http://twitter.com/benhuser</t>
  </si>
  <si>
    <t>http://twitter.com/jay_a_allen</t>
  </si>
  <si>
    <t>http://twitter.com/wdeggers</t>
  </si>
  <si>
    <t>http://twitter.com/txsusanb</t>
  </si>
  <si>
    <t>http://twitter.com/aliak</t>
  </si>
  <si>
    <t>http://twitter.com/rafaelxnunes</t>
  </si>
  <si>
    <t>http://twitter.com/identityzero</t>
  </si>
  <si>
    <t>http://twitter.com/leongreen</t>
  </si>
  <si>
    <t>http://twitter.com/laclabra</t>
  </si>
  <si>
    <t>http://twitter.com/jedmiller</t>
  </si>
  <si>
    <t>http://twitter.com/adamski8080</t>
  </si>
  <si>
    <t>http://twitter.com/cosmicstevie</t>
  </si>
  <si>
    <t>http://twitter.com/jdgalarneau</t>
  </si>
  <si>
    <t>http://twitter.com/sparky_2k9</t>
  </si>
  <si>
    <t>http://twitter.com/seegee92584</t>
  </si>
  <si>
    <t>http://twitter.com/jainrounak</t>
  </si>
  <si>
    <t>http://twitter.com/dotpeople</t>
  </si>
  <si>
    <t>http://twitter.com/jenniemacfie</t>
  </si>
  <si>
    <t>http://twitter.com/cerellec</t>
  </si>
  <si>
    <t>http://twitter.com/peterkaminski</t>
  </si>
  <si>
    <t>http://twitter.com/stequoianie</t>
  </si>
  <si>
    <t>http://twitter.com/cocreatr</t>
  </si>
  <si>
    <t>http://twitter.com/xdamman</t>
  </si>
  <si>
    <t>http://twitter.com/mireillejansma</t>
  </si>
  <si>
    <t>http://twitter.com/colin_jones</t>
  </si>
  <si>
    <t>http://twitter.com/rbongard</t>
  </si>
  <si>
    <t>http://twitter.com/daviddarts</t>
  </si>
  <si>
    <t>http://twitter.com/lriggz</t>
  </si>
  <si>
    <t>http://twitter.com/riordan</t>
  </si>
  <si>
    <t>http://twitter.com/aquiganimterr</t>
  </si>
  <si>
    <t>http://twitter.com/jonathanpberger</t>
  </si>
  <si>
    <t>http://twitter.com/jeroenbosman</t>
  </si>
  <si>
    <t>http://twitter.com/dargaf</t>
  </si>
  <si>
    <t>http://twitter.com/amareto</t>
  </si>
  <si>
    <t>http://twitter.com/wikiciudadania</t>
  </si>
  <si>
    <t>http://twitter.com/wrk3</t>
  </si>
  <si>
    <t>http://twitter.com/kally4ka</t>
  </si>
  <si>
    <t>http://twitter.com/tarkin2258</t>
  </si>
  <si>
    <t>http://twitter.com/sfbinfos</t>
  </si>
  <si>
    <t>http://twitter.com/annnalist</t>
  </si>
  <si>
    <t>http://twitter.com/fidelili</t>
  </si>
  <si>
    <t>http://twitter.com/shibu_kt</t>
  </si>
  <si>
    <t>http://twitter.com/jesabjoe</t>
  </si>
  <si>
    <t>http://twitter.com/mhmdwayne</t>
  </si>
  <si>
    <t>http://twitter.com/lordvort3x</t>
  </si>
  <si>
    <t>http://twitter.com/donspecter</t>
  </si>
  <si>
    <t>http://twitter.com/thaitvnews</t>
  </si>
  <si>
    <t>http://twitter.com/racheljo</t>
  </si>
  <si>
    <t>http://twitter.com/torrentabuse</t>
  </si>
  <si>
    <t>http://twitter.com/op_faceoff</t>
  </si>
  <si>
    <t>http://twitter.com/karassimeonov</t>
  </si>
  <si>
    <t>http://twitter.com/rgrusin</t>
  </si>
  <si>
    <t>http://twitter.com/csrcooperative</t>
  </si>
  <si>
    <t>http://twitter.com/arturofloyd</t>
  </si>
  <si>
    <t>http://twitter.com/ivanauta</t>
  </si>
  <si>
    <t>http://twitter.com/deepgreendesign</t>
  </si>
  <si>
    <t>http://twitter.com/biellacoleman</t>
  </si>
  <si>
    <t>http://twitter.com/skdadl</t>
  </si>
  <si>
    <t>http://twitter.com/marbulus</t>
  </si>
  <si>
    <t>http://twitter.com/grantron</t>
  </si>
  <si>
    <t>http://twitter.com/shava23</t>
  </si>
  <si>
    <t>http://twitter.com/kirakar</t>
  </si>
  <si>
    <t>http://twitter.com/fiopro</t>
  </si>
  <si>
    <t>http://twitter.com/crracktheskye</t>
  </si>
  <si>
    <t>http://twitter.com/capitalnewyork</t>
  </si>
  <si>
    <t>http://twitter.com/0o52</t>
  </si>
  <si>
    <t>http://twitter.com/charles_ab</t>
  </si>
  <si>
    <t>http://twitter.com/bylli7</t>
  </si>
  <si>
    <t>http://twitter.com/ladu</t>
  </si>
  <si>
    <t>http://twitter.com/drp23</t>
  </si>
  <si>
    <t>http://twitter.com/pazthorr</t>
  </si>
  <si>
    <t>http://twitter.com/dricaguzzi</t>
  </si>
  <si>
    <t>http://twitter.com/vegan_t</t>
  </si>
  <si>
    <t>http://twitter.com/drzewacz</t>
  </si>
  <si>
    <t>http://twitter.com/ssa</t>
  </si>
  <si>
    <t>http://twitter.com/oszie5</t>
  </si>
  <si>
    <t>http://twitter.com/nicholasmead</t>
  </si>
  <si>
    <t>http://twitter.com/fer_lasserre</t>
  </si>
  <si>
    <t>http://twitter.com/quijanog</t>
  </si>
  <si>
    <t>http://twitter.com/moniquebvtje</t>
  </si>
  <si>
    <t>http://twitter.com/robkoster</t>
  </si>
  <si>
    <t>http://twitter.com/teobesta</t>
  </si>
  <si>
    <t>http://twitter.com/ulrike_reinhard</t>
  </si>
  <si>
    <t>http://twitter.com/tweetedwin</t>
  </si>
  <si>
    <t>http://twitter.com/pmartinsevilla</t>
  </si>
  <si>
    <t>http://twitter.com/pahans</t>
  </si>
  <si>
    <t>http://twitter.com/mack005</t>
  </si>
  <si>
    <t>http://twitter.com/leslie</t>
  </si>
  <si>
    <t>http://twitter.com/anon_germany</t>
  </si>
  <si>
    <t>http://twitter.com/10tophentai</t>
  </si>
  <si>
    <t>http://twitter.com/kdubhimself</t>
  </si>
  <si>
    <t>http://twitter.com/xtrns</t>
  </si>
  <si>
    <t>http://twitter.com/tiffbrownolsen</t>
  </si>
  <si>
    <t>http://twitter.com/rujujasani</t>
  </si>
  <si>
    <t>http://twitter.com/agentenkind</t>
  </si>
  <si>
    <t>http://twitter.com/max_pacioretty</t>
  </si>
  <si>
    <t>http://twitter.com/jprcampos</t>
  </si>
  <si>
    <t>http://twitter.com/waterrecycler</t>
  </si>
  <si>
    <t>http://twitter.com/sainathgupta</t>
  </si>
  <si>
    <t>http://twitter.com/ecoblips</t>
  </si>
  <si>
    <t>http://twitter.com/vdiazpardo</t>
  </si>
  <si>
    <t>http://twitter.com/aarenos</t>
  </si>
  <si>
    <t>http://twitter.com/fernandesfabio</t>
  </si>
  <si>
    <t>http://twitter.com/franklinwpd</t>
  </si>
  <si>
    <t>http://twitter.com/jettzworld</t>
  </si>
  <si>
    <t>http://twitter.com/cyberacadien</t>
  </si>
  <si>
    <t>http://twitter.com/dnwltrs</t>
  </si>
  <si>
    <t>http://twitter.com/wildjunket</t>
  </si>
  <si>
    <t>http://twitter.com/lokalmagasinet</t>
  </si>
  <si>
    <t>http://twitter.com/vinceleste</t>
  </si>
  <si>
    <t>http://twitter.com/cyberwarzonecom</t>
  </si>
  <si>
    <t>http://twitter.com/cyberwarbooks</t>
  </si>
  <si>
    <t>http://twitter.com/svencahling</t>
  </si>
  <si>
    <t>http://twitter.com/luisrodevia</t>
  </si>
  <si>
    <t>http://twitter.com/dontostaco</t>
  </si>
  <si>
    <t>http://twitter.com/tummler10</t>
  </si>
  <si>
    <t>http://twitter.com/nancyclare</t>
  </si>
  <si>
    <t>http://twitter.com/davidinindy</t>
  </si>
  <si>
    <t>http://twitter.com/trendquest</t>
  </si>
  <si>
    <t>http://twitter.com/joshgrot</t>
  </si>
  <si>
    <t>http://twitter.com/willknight</t>
  </si>
  <si>
    <t>http://twitter.com/opentopic</t>
  </si>
  <si>
    <t>http://twitter.com/blueidol_kouji</t>
  </si>
  <si>
    <t>http://twitter.com/omglolwtfbbq</t>
  </si>
  <si>
    <t>http://twitter.com/nora3000</t>
  </si>
  <si>
    <t>http://twitter.com/joaniegentian</t>
  </si>
  <si>
    <t>http://twitter.com/rickhaha</t>
  </si>
  <si>
    <t>http://twitter.com/fra_ise</t>
  </si>
  <si>
    <t>http://twitter.com/andyboydnl</t>
  </si>
  <si>
    <t>http://twitter.com/sanchesfab</t>
  </si>
  <si>
    <t>http://twitter.com/norocco</t>
  </si>
  <si>
    <t>http://twitter.com/encoderx3g</t>
  </si>
  <si>
    <t>http://twitter.com/gevalien</t>
  </si>
  <si>
    <t>http://twitter.com/antagonise</t>
  </si>
  <si>
    <t>http://twitter.com/eastmad</t>
  </si>
  <si>
    <t>http://twitter.com/padbrit</t>
  </si>
  <si>
    <t>http://twitter.com/solipsis13</t>
  </si>
  <si>
    <t>http://twitter.com/mgamerz</t>
  </si>
  <si>
    <t>http://twitter.com/cyberpunk_ger</t>
  </si>
  <si>
    <t>http://twitter.com/gabrielguerrac</t>
  </si>
  <si>
    <t>http://twitter.com/olabuenaga</t>
  </si>
  <si>
    <t>http://twitter.com/penetrarthur</t>
  </si>
  <si>
    <t>http://twitter.com/apps4uco</t>
  </si>
  <si>
    <t>http://twitter.com/gilangpurnomo</t>
  </si>
  <si>
    <t>http://twitter.com/rek0nstrukt</t>
  </si>
  <si>
    <t>http://twitter.com/wikileaks2</t>
  </si>
  <si>
    <t>http://twitter.com/spiralis1337</t>
  </si>
  <si>
    <t>http://twitter.com/jramb</t>
  </si>
  <si>
    <t>http://twitter.com/cforpmultimedia</t>
  </si>
  <si>
    <t>http://twitter.com/marioasselin</t>
  </si>
  <si>
    <t>http://twitter.com/francoisguite</t>
  </si>
  <si>
    <t>http://twitter.com/ordjoun</t>
  </si>
  <si>
    <t>http://twitter.com/surfbcn10</t>
  </si>
  <si>
    <t>http://twitter.com/sonia_cat</t>
  </si>
  <si>
    <t>http://twitter.com/silviamartinez</t>
  </si>
  <si>
    <t>http://twitter.com/endeavoringe</t>
  </si>
  <si>
    <t>http://twitter.com/nihildenada</t>
  </si>
  <si>
    <t>http://twitter.com/mistergeraghty</t>
  </si>
  <si>
    <t>http://twitter.com/815wrldtrvlr</t>
  </si>
  <si>
    <t>http://twitter.com/erinshade</t>
  </si>
  <si>
    <t>http://twitter.com/jimenix</t>
  </si>
  <si>
    <t>http://twitter.com/fabiomalini</t>
  </si>
  <si>
    <t>http://twitter.com/adriaramaral</t>
  </si>
  <si>
    <t>http://twitter.com/bav0</t>
  </si>
  <si>
    <t>http://twitter.com/sidryder</t>
  </si>
  <si>
    <t>http://twitter.com/tshelton</t>
  </si>
  <si>
    <t>http://twitter.com/joanpball</t>
  </si>
  <si>
    <t>http://twitter.com/kazakvlad</t>
  </si>
  <si>
    <t>http://twitter.com/medecau</t>
  </si>
  <si>
    <t>http://twitter.com/matthew_betz</t>
  </si>
  <si>
    <t>http://twitter.com/geovalentine</t>
  </si>
  <si>
    <t>http://twitter.com/pspsup</t>
  </si>
  <si>
    <t>http://twitter.com/linuzifer</t>
  </si>
  <si>
    <t>http://twitter.com/mrtopf</t>
  </si>
  <si>
    <t>http://twitter.com/fusionwarenews</t>
  </si>
  <si>
    <t>http://twitter.com/db389</t>
  </si>
  <si>
    <t>http://twitter.com/drschefcik</t>
  </si>
  <si>
    <t>http://twitter.com/digdem</t>
  </si>
  <si>
    <t>http://twitter.com/haydeeakin</t>
  </si>
  <si>
    <t>http://twitter.com/mareacultural</t>
  </si>
  <si>
    <t>http://twitter.com/kimelmose</t>
  </si>
  <si>
    <t>http://twitter.com/celine0_</t>
  </si>
  <si>
    <t>http://twitter.com/katzy</t>
  </si>
  <si>
    <t>http://twitter.com/tobyd</t>
  </si>
  <si>
    <t>http://twitter.com/fredgarnett</t>
  </si>
  <si>
    <t>http://twitter.com/csamuels</t>
  </si>
  <si>
    <t>http://twitter.com/susanmcp1</t>
  </si>
  <si>
    <t>http://twitter.com/rycul</t>
  </si>
  <si>
    <t>http://twitter.com/rkthanjavur</t>
  </si>
  <si>
    <t>http://twitter.com/black_von</t>
  </si>
  <si>
    <t>http://twitter.com/jomc</t>
  </si>
  <si>
    <t>http://twitter.com/sidburgess</t>
  </si>
  <si>
    <t>http://twitter.com/mattmiszewski</t>
  </si>
  <si>
    <t>http://twitter.com/hal__g</t>
  </si>
  <si>
    <t>http://twitter.com/jenngustetic</t>
  </si>
  <si>
    <t>http://twitter.com/w3ace</t>
  </si>
  <si>
    <t>http://twitter.com/lisallynch</t>
  </si>
  <si>
    <t>http://twitter.com/weareu</t>
  </si>
  <si>
    <t>http://twitter.com/aakash32017</t>
  </si>
  <si>
    <t>http://twitter.com/rbrowne</t>
  </si>
  <si>
    <t>http://twitter.com/nehalhesham</t>
  </si>
  <si>
    <t>http://twitter.com/unknownbinaries</t>
  </si>
  <si>
    <t>http://twitter.com/m1k3y</t>
  </si>
  <si>
    <t>http://twitter.com/rafarubio</t>
  </si>
  <si>
    <t>http://twitter.com/leila_na</t>
  </si>
  <si>
    <t>http://twitter.com/maudelfin</t>
  </si>
  <si>
    <t>http://twitter.com/jacobksamuelson</t>
  </si>
  <si>
    <t>http://twitter.com/john95959</t>
  </si>
  <si>
    <t>http://twitter.com/_tahil</t>
  </si>
  <si>
    <t>http://twitter.com/reinikainen</t>
  </si>
  <si>
    <t>http://twitter.com/mazky</t>
  </si>
  <si>
    <t>http://twitter.com/vann58</t>
  </si>
  <si>
    <t>http://twitter.com/ellemccarthy</t>
  </si>
  <si>
    <t>http://twitter.com/all_a_twitt_r</t>
  </si>
  <si>
    <t>http://twitter.com/exiledsurfer</t>
  </si>
  <si>
    <t>http://twitter.com/rosycheekstx</t>
  </si>
  <si>
    <t>http://twitter.com/taziden</t>
  </si>
  <si>
    <t>http://twitter.com/newrightsgroup</t>
  </si>
  <si>
    <t>http://twitter.com/ianschuler</t>
  </si>
  <si>
    <t>http://twitter.com/byrdog55</t>
  </si>
  <si>
    <t>http://twitter.com/jaheppler</t>
  </si>
  <si>
    <t>http://twitter.com/stbullard</t>
  </si>
  <si>
    <t>http://twitter.com/elspethjane</t>
  </si>
  <si>
    <t>http://twitter.com/orian</t>
  </si>
  <si>
    <t>http://twitter.com/jeremyheimans</t>
  </si>
  <si>
    <t>http://twitter.com/arikia</t>
  </si>
  <si>
    <t>http://twitter.com/healtheugene</t>
  </si>
  <si>
    <t>http://twitter.com/michaelmirno</t>
  </si>
  <si>
    <t>http://twitter.com/prof_tran</t>
  </si>
  <si>
    <t>http://twitter.com/tatn</t>
  </si>
  <si>
    <t>http://twitter.com/lindaperrybarr</t>
  </si>
  <si>
    <t>http://twitter.com/kisslawsam</t>
  </si>
  <si>
    <t>http://twitter.com/mmnjug</t>
  </si>
  <si>
    <t>http://twitter.com/matthiaswagner</t>
  </si>
  <si>
    <t>http://twitter.com/gokcenertugrul</t>
  </si>
  <si>
    <t>http://twitter.com/sebastianuber</t>
  </si>
  <si>
    <t>http://twitter.com/fartingduck</t>
  </si>
  <si>
    <t>http://twitter.com/onnsoft</t>
  </si>
  <si>
    <t>http://twitter.com/inb4dashitstorm</t>
  </si>
  <si>
    <t>http://twitter.com/nele_tabler</t>
  </si>
  <si>
    <t>http://twitter.com/pkleine</t>
  </si>
  <si>
    <t>http://twitter.com/hophnung</t>
  </si>
  <si>
    <t>http://twitter.com/diogenesremains</t>
  </si>
  <si>
    <t>http://twitter.com/plungerman</t>
  </si>
  <si>
    <t>http://twitter.com/charlie_simons</t>
  </si>
  <si>
    <t>http://twitter.com/amyybabyxxx</t>
  </si>
  <si>
    <t>http://twitter.com/punk_ro0t</t>
  </si>
  <si>
    <t>http://twitter.com/lifecoachvaness</t>
  </si>
  <si>
    <t>http://twitter.com/73553h</t>
  </si>
  <si>
    <t>http://twitter.com/atavistian</t>
  </si>
  <si>
    <t>http://twitter.com/geogeller</t>
  </si>
  <si>
    <t>http://twitter.com/saperle</t>
  </si>
  <si>
    <t>http://twitter.com/lizperle</t>
  </si>
  <si>
    <t>http://twitter.com/irvingprog</t>
  </si>
  <si>
    <t>http://twitter.com/brian_frank</t>
  </si>
  <si>
    <t>http://twitter.com/cynthiabazinet</t>
  </si>
  <si>
    <t>http://twitter.com/sharinzakiu</t>
  </si>
  <si>
    <t>http://twitter.com/phelerox</t>
  </si>
  <si>
    <t>http://twitter.com/yvettethijm</t>
  </si>
  <si>
    <t>http://twitter.com/red_banana</t>
  </si>
  <si>
    <t>http://twitter.com/sandidubowski</t>
  </si>
  <si>
    <t>http://twitter.com/n8fr8</t>
  </si>
  <si>
    <t>http://twitter.com/romitbasu</t>
  </si>
  <si>
    <t>http://twitter.com/empathetics</t>
  </si>
  <si>
    <t>http://twitter.com/kdragon87</t>
  </si>
  <si>
    <t>http://twitter.com/digitalecurator</t>
  </si>
  <si>
    <t>http://twitter.com/toyotabedzrock</t>
  </si>
  <si>
    <t>http://twitter.com/zbrisson</t>
  </si>
  <si>
    <t>http://twitter.com/panthealee</t>
  </si>
  <si>
    <t>http://twitter.com/quirk</t>
  </si>
  <si>
    <t>http://twitter.com/chr15_eat0n</t>
  </si>
  <si>
    <t>http://twitter.com/buitendijks</t>
  </si>
  <si>
    <t>http://twitter.com/nomad411</t>
  </si>
  <si>
    <t>http://twitter.com/ruudprinsen</t>
  </si>
  <si>
    <t>http://twitter.com/robincaron</t>
  </si>
  <si>
    <t>http://twitter.com/tometty</t>
  </si>
  <si>
    <t>http://twitter.com/petrakramer</t>
  </si>
  <si>
    <t>http://twitter.com/wikileaks_india</t>
  </si>
  <si>
    <t>http://twitter.com/marc_cart</t>
  </si>
  <si>
    <t>http://twitter.com/yardi</t>
  </si>
  <si>
    <t>http://twitter.com/p3st</t>
  </si>
  <si>
    <t>http://twitter.com/frasku</t>
  </si>
  <si>
    <t>http://twitter.com/shirleyayres</t>
  </si>
  <si>
    <t>http://twitter.com/richardgperry</t>
  </si>
  <si>
    <t>http://twitter.com/davidwhe</t>
  </si>
  <si>
    <t>http://twitter.com/1cheerfulman</t>
  </si>
  <si>
    <t>http://twitter.com/dhgisme</t>
  </si>
  <si>
    <t>http://twitter.com/causeglobal</t>
  </si>
  <si>
    <t>http://twitter.com/redwoodhippie</t>
  </si>
  <si>
    <t>http://twitter.com/renzolinares</t>
  </si>
  <si>
    <t>http://twitter.com/alinmechenici</t>
  </si>
  <si>
    <t>http://twitter.com/taraduveanu</t>
  </si>
  <si>
    <t>http://twitter.com/mcdonald2009</t>
  </si>
  <si>
    <t>http://twitter.com/rumagin</t>
  </si>
  <si>
    <t>http://twitter.com/americaneditor</t>
  </si>
  <si>
    <t>http://twitter.com/siriusblack9999</t>
  </si>
  <si>
    <t>http://twitter.com/trishaabel</t>
  </si>
  <si>
    <t>http://twitter.com/gerpancard</t>
  </si>
  <si>
    <t>http://twitter.com/siavogel</t>
  </si>
  <si>
    <t>http://twitter.com/thorsonb</t>
  </si>
  <si>
    <t>http://twitter.com/_farflungphil</t>
  </si>
  <si>
    <t>http://twitter.com/bobmackin</t>
  </si>
  <si>
    <t>http://twitter.com/senarijit</t>
  </si>
  <si>
    <t>http://twitter.com/anonsoul</t>
  </si>
  <si>
    <t>http://twitter.com/hintsandspices</t>
  </si>
  <si>
    <t>http://twitter.com/cmdln</t>
  </si>
  <si>
    <t>http://twitter.com/anne_roth</t>
  </si>
  <si>
    <t>http://twitter.com/hclemenceau</t>
  </si>
  <si>
    <t>http://twitter.com/rad1xs</t>
  </si>
  <si>
    <t>http://twitter.com/merryfellowtb</t>
  </si>
  <si>
    <t>http://twitter.com/eric_andersen</t>
  </si>
  <si>
    <t>http://twitter.com/bobmorse</t>
  </si>
  <si>
    <t>http://twitter.com/mrpacomurillo</t>
  </si>
  <si>
    <t>http://twitter.com/stanbright</t>
  </si>
  <si>
    <t>http://twitter.com/caiotlandrade</t>
  </si>
  <si>
    <t>http://twitter.com/philip_95</t>
  </si>
  <si>
    <t>http://twitter.com/seprogerio</t>
  </si>
  <si>
    <t>http://twitter.com/leakysearch</t>
  </si>
  <si>
    <t>http://twitter.com/sonyelm</t>
  </si>
  <si>
    <t>http://twitter.com/patrickkaine</t>
  </si>
  <si>
    <t>http://twitter.com/scosteloe</t>
  </si>
  <si>
    <t>http://twitter.com/trishanderton</t>
  </si>
  <si>
    <t>http://twitter.com/baileymcc</t>
  </si>
  <si>
    <t>http://twitter.com/jkerrstevens</t>
  </si>
  <si>
    <t>http://twitter.com/k1llerzero</t>
  </si>
  <si>
    <t>http://twitter.com/issis</t>
  </si>
  <si>
    <t>http://twitter.com/prothmann</t>
  </si>
  <si>
    <t>http://twitter.com/muschelschloss</t>
  </si>
  <si>
    <t>http://twitter.com/joneireis</t>
  </si>
  <si>
    <t>http://twitter.com/nichole_lindsey</t>
  </si>
  <si>
    <t>http://twitter.com/rar624</t>
  </si>
  <si>
    <t>http://twitter.com/welovewikileaks</t>
  </si>
  <si>
    <t>http://twitter.com/dekrazee1</t>
  </si>
  <si>
    <t>http://twitter.com/kcarruthers</t>
  </si>
  <si>
    <t>http://twitter.com/capricastar</t>
  </si>
  <si>
    <t>http://twitter.com/collinvanuden</t>
  </si>
  <si>
    <t>http://twitter.com/vladnastasiu</t>
  </si>
  <si>
    <t>http://twitter.com/goldentent</t>
  </si>
  <si>
    <t>http://twitter.com/abegaza</t>
  </si>
  <si>
    <t>http://twitter.com/kihang</t>
  </si>
  <si>
    <t>http://twitter.com/lkzzang</t>
  </si>
  <si>
    <t>http://twitter.com/matt_bleak</t>
  </si>
  <si>
    <t>http://twitter.com/kauecosta</t>
  </si>
  <si>
    <t>http://twitter.com/jasonchesworth</t>
  </si>
  <si>
    <t>http://twitter.com/iphonefreakzz</t>
  </si>
  <si>
    <t>http://twitter.com/adelaidemoura</t>
  </si>
  <si>
    <t>http://twitter.com/jordancdarwin</t>
  </si>
  <si>
    <t>http://twitter.com/dmiller23</t>
  </si>
  <si>
    <t>http://twitter.com/phillipanderson</t>
  </si>
  <si>
    <t>http://twitter.com/mx510</t>
  </si>
  <si>
    <t>http://twitter.com/ban_hammer</t>
  </si>
  <si>
    <t>http://twitter.com/alangrabinsky</t>
  </si>
  <si>
    <t>http://twitter.com/fonstuinstra</t>
  </si>
  <si>
    <t>http://twitter.com/teawithcarl</t>
  </si>
  <si>
    <t>http://twitter.com/murat_gulsacan</t>
  </si>
  <si>
    <t>http://twitter.com/omangen</t>
  </si>
  <si>
    <t>http://twitter.com/andicat</t>
  </si>
  <si>
    <t>http://twitter.com/hoenikker</t>
  </si>
  <si>
    <t>http://twitter.com/9er0</t>
  </si>
  <si>
    <t>http://twitter.com/carlacasilli</t>
  </si>
  <si>
    <t>http://twitter.com/beautyon_</t>
  </si>
  <si>
    <t>http://twitter.com/signsofbrian</t>
  </si>
  <si>
    <t>http://twitter.com/mimadrenomedeja</t>
  </si>
  <si>
    <t>http://twitter.com/arnica2007</t>
  </si>
  <si>
    <t>http://twitter.com/_deadreckoning_</t>
  </si>
  <si>
    <t>http://twitter.com/surveyork</t>
  </si>
  <si>
    <t>http://twitter.com/gdesouzaf</t>
  </si>
  <si>
    <t>http://twitter.com/jeanrognetta</t>
  </si>
  <si>
    <t>http://twitter.com/joepie91</t>
  </si>
  <si>
    <t>http://twitter.com/bobcalo</t>
  </si>
  <si>
    <t>http://twitter.com/mikhail_bak</t>
  </si>
  <si>
    <t>http://twitter.com/top_tw_tech</t>
  </si>
  <si>
    <t>http://twitter.com/subbu_ss</t>
  </si>
  <si>
    <t>http://twitter.com/nikglavin</t>
  </si>
  <si>
    <t>http://twitter.com/georginanet</t>
  </si>
  <si>
    <t>http://twitter.com/juliaaloft</t>
  </si>
  <si>
    <t>http://twitter.com/millsclear</t>
  </si>
  <si>
    <t>http://twitter.com/trdeghett</t>
  </si>
  <si>
    <t>http://twitter.com/pzilla</t>
  </si>
  <si>
    <t>http://twitter.com/nostradora</t>
  </si>
  <si>
    <t>http://twitter.com/redixculous</t>
  </si>
  <si>
    <t>http://twitter.com/blogger_tips</t>
  </si>
  <si>
    <t>http://twitter.com/patratcan</t>
  </si>
  <si>
    <t>http://twitter.com/thedextriarchy</t>
  </si>
  <si>
    <t>http://twitter.com/dawntweet</t>
  </si>
  <si>
    <t>http://twitter.com/anikaanand00</t>
  </si>
  <si>
    <t>http://twitter.com/george_well</t>
  </si>
  <si>
    <t>http://twitter.com/monteriaoscura</t>
  </si>
  <si>
    <t>http://twitter.com/onecheer</t>
  </si>
  <si>
    <t>http://twitter.com/bestofdansilver</t>
  </si>
  <si>
    <t>RT @jonathanstray: Carne Ross: "I'm surprised at those who claim govts need secrecy to work without knowing what is being kept secret." #pdfleaks</t>
  </si>
  <si>
    <t>The invocation of pornographic book publishers is apt. We don't have to like what Wikileaks does to defend the ability to publish. #pdfleaks</t>
  </si>
  <si>
    <t>RT @wikileaks: Symposium on Wikileaks and Internet Freedom (live) | http://is.gd/iyX2w</t>
  </si>
  <si>
    <t>Symposium on Wikileaks and Internet Freedom (live) | http://is.gd/iyX2w</t>
  </si>
  <si>
    <t>RT @Mlsif: "If you have information, you have power. With power comes responsibility." @carneross, independent diplomat at #pdfleaks</t>
  </si>
  <si>
    <t>RT @rar624: Today only - Early registration for #pdf2011 for just $300. http://bit.ly/pdf2011 #pdfleaks</t>
  </si>
  <si>
    <t>RT @fredgarnett: RT @felipeacosta: "The net is a great illusion of democracy. It's top-down controlled" - #pdfleaks Who controls the net http://bit.ly/ew8nAQ</t>
  </si>
  <si>
    <t>#uplx and #pdfleaks is #costofopportunity made real</t>
  </si>
  <si>
    <t>RT @SuSaw: In the digital age, should all information be free? What are our internet rights? Follow the stream  #pdfleaks</t>
  </si>
  <si>
    <t>RT @jeffjarvis: Wikileaks sweets #pdfleaks RT @wikileaks: Symposium on Wikileaks+Internet Freedom (live) | http://is.gd/iyX2w</t>
  </si>
  <si>
    <t>RT @PirateParty_BG: PdF Live: A Symposium on #Wikileaks and Internet Freedom | Personal Democracy Forum -  http://ow.ly/3nDv1</t>
  </si>
  <si>
    <t>PdF Live: A Symposium on #Wikileaks and Internet Freedom | Personal Democracy Forum -  http://ow.ly/3nDv1</t>
  </si>
  <si>
    <t>RT @rmack: #pdfleaks see global network initiative principles on free expression and privacy: http://bit.ly/DBZx6 (cc @jeffjarvis) #netfree</t>
  </si>
  <si>
    <t>RT @AliaK: 1085 viewers #pdfleaks</t>
  </si>
  <si>
    <t>RT @jsb: How would #pdfleaks play out differently if held in a place other than Manhattan, USA?</t>
  </si>
  <si>
    <t>@AnonOpsNet @wikileaks @Operationpayback @Anonymous @leak_spin http://www.livestream.com/pdfleaks</t>
  </si>
  <si>
    <t>RT @Mlsif: For #pdfleaks day only, one-day special low registration price for #pdf2011. Check out our line-up of speakers: http://bit.ly/pdf2011</t>
  </si>
  <si>
    <t>Symposium on Wikileaks and Internet Freedom (live) | http://is.gd/iyX2w: RT @wikileaks: Symposium on Wikileaks ... http://twal.kr/hmz1HW</t>
  </si>
  <si>
    <t>RT @rumpeldealzchen: #wikileaks live discussion NOW http://www.livestream.com/pdfleaks</t>
  </si>
  <si>
    <t>#wikileaks live discussion NOW http://www.livestream.com/pdfleaks</t>
  </si>
  <si>
    <t>RT @janehamsher: .@jayrosen_nyu: "It takes the first stateless news organization to show our news organizations just how statist they are" #pdfleaks</t>
  </si>
  <si>
    <t>RT @Bill_Gross: About #Wikileaks @ #PDFleaks Forum, "this should not be an anti-government movement, this should be a pro-accountability movement."</t>
  </si>
  <si>
    <t>Comment made at #PDFLeaks Forum, "In the Age of Big Brother, #Wikileaks is watching."</t>
  </si>
  <si>
    <t>live stream of Personal Democracy Forum's Symposium on Wikileaks &amp; Internet Freedom http://personaldemocracy.com/pdfleaks (via @jeffjarvis)</t>
  </si>
  <si>
    <t>"Fundamentally, I don't think it's about transparency…It's about honesty, accountability, morality, and equality." [RT @thejoedee] #pdfleaks</t>
  </si>
  <si>
    <t>"If governments did not lie, than Wikileaks would not be so potent" ~ #pdfleaks</t>
  </si>
  <si>
    <t>1106ET "I don't think Wikileaks is a news organization…Wikileaks is so different from any other news organization…" @GLichfield #pdfleaks</t>
  </si>
  <si>
    <t>RT @randomdeanna: Rebecca Mackinnon: this shouldn't become an anti-gov't movement. It should be pro-accountability. #pdfleaks</t>
  </si>
  <si>
    <t>@katrinskaya: we need resilient technology #pdfleaks</t>
  </si>
  <si>
    <t>RT @BurcuBaykurt: 'We, the people of the Internet, must set the principles' says @jeffjarvis #pdfleaks</t>
  </si>
  <si>
    <t>RT @rasiej: "If you have information, you have power. With power, comes responsibility." @carneross, independent diplomat at #pdfleaks</t>
  </si>
  <si>
    <t>RT @calixte: #pdfleaks @jayrosen_nyu WikiLeaks tell you as much about the sources as they know. No difference between what they know and what they tell.</t>
  </si>
  <si>
    <t>RT @BiellaColeman: After #pdfleaks maybe @Mlsif will change 'Personal' to Public Democracy Forum. Never loved the Personal though I *love* the events!</t>
  </si>
  <si>
    <t>RT @afreecountry: At a forum with the personal democracy forum on wikileaks. Live streaming at personaldemocracyforum.com #pdfleaks</t>
  </si>
  <si>
    <t>LIVE VIDEO: terrific lineup at @rasiej PdF #Wikileaks session, incl @emilybell @jeffjarvis @rmack http://bit.ly/hrqMLC #pdfleaks</t>
  </si>
  <si>
    <t>RT @digiphile: "this should not be an anti-government movement, this should be a pro-accountability movement"-@rmack #PdFleaks HT @Bill_Gross</t>
  </si>
  <si>
    <t>#PdFLeaks Former @torproject ED @Shava23 implored press to learn about hackers, google obscurantism: http://j.mp/Obscurantism</t>
  </si>
  <si>
    <t>Internet is a big Leak With Operation Leaks &gt;&gt; http://goo.gl/cyUMH // #anonops #Wikileaks #cablegate #leakspin #ASSANGE #pdfleaks</t>
  </si>
  <si>
    <t>RT @kevglobal: Following #pdfleaks for interesting discussion of Wikileaks, democracy, press freedom and 'net freedom</t>
  </si>
  <si>
    <t>RT @rmack: #pdfleaks see global network initiative principles on free expression and privacy: http://bit.ly/DBZx6 (cc @jeffjarvis) #netfreedom</t>
  </si>
  <si>
    <t>Governments are afraid of Wikileaks as the Music Industry was when Napster appeared. #p2p-info-delivery #pdfleaks</t>
  </si>
  <si>
    <t>Yep RT @jonathanstray: @jayrosen_nyu:  "every secret that a journalist keeps poisons their relationship with the public." #pdfleaks</t>
  </si>
  <si>
    <t>@katrinskaya at #pdfleaks on the power of p2p: http://bit.ly/gs3Rwa and w/ a short history of Internet Rights: http://tinyurl.com/36wzng9</t>
  </si>
  <si>
    <t>.@katrinskaya: New 'net principles debates should build on past, "rather than reinventing wheel. For the 50th time." #pdfleaks #wikileaks</t>
  </si>
  <si>
    <t>RT @Bill_Gross: Diplomat Carne Ross passionately on why #Wikileaks is the end of #diplomacy as we know it: http://huff.to/fRAQko #PDFLeaks</t>
  </si>
  <si>
    <t>you are watching the #pdfleaks stream i hope!</t>
  </si>
  <si>
    <t>Gideon Lichfield: Wikileaks overreached and this is the backlash, but there's also a counter backlash (mirroring, Anonymous etc) #pdfleaks</t>
  </si>
  <si>
    <t>RT @octavianasr: The #pdfleaks livestream running personaldemocracy.com/pdfleaks #cablegate #wikileaks V @rmack @jilliancyork @nclarkjudd</t>
  </si>
  <si>
    <t>RT @n8fr8: glad to see @shava23 supporting @torproject and defending hacker culture at #pdfleaks</t>
  </si>
  <si>
    <t>RT @GRITlaura: That US is conducting aerial reccon of Lebanon at behest of Leb govt is destabilizing right now. Carne Ross #pdfleaks</t>
  </si>
  <si>
    <t>RT @anonops: AnonOps is Watching TOO &gt;&gt; anonops.blogspot.com - #pdfleaks live on http://livestream.com/pdfleaks</t>
  </si>
  <si>
    <t>RT @mathewi: RT @terrellrussell: says @jeffjarvis "The press must gather around to defend Wikileaks. Wikileaks is the press." #pdfleaks</t>
  </si>
  <si>
    <t>"international laws have been broken here - but not by wikileaks" #pdfleaks</t>
  </si>
  <si>
    <t>re: @rhh and his T-shirt, hemp clothing remark  :-)  RT @heif: Julian is the new Che? (future tshirts) #pdfleaks</t>
  </si>
  <si>
    <t>RT @danlatorre: #pdfleaks @jayrosen - Our watchdog is dead. Wikileaks is the 1st stateless news org; reveals how statist MSM orgs are. (Crucial last point).</t>
  </si>
  <si>
    <t>RT @rmack: RT @Katrinskaya A very short history of Internet Rights http://tinyurl.com/36wzng9 #pdfleaks #netfreedom (cc @jeffjarvis)</t>
  </si>
  <si>
    <t>RT #pdfleaks universal declaration of human rights http://www.un.org/en/documents/udhr/</t>
  </si>
  <si>
    <t>RT @riordan: Jay Rosen: we need people to provide ToS of companies in plain English so people understand what they're supporting by using it #pdfleaks</t>
  </si>
  <si>
    <t>RT @CoffeeHouseTalk: For more than 140 chars: #Assange Understands That the Future of News Is in Transparency: http://bit.ly/gERenR #pdfleaks #wikileaks</t>
  </si>
  <si>
    <t>RT @jayrosen_nyu: Watch the PDF Symposium on Wikileaks and internet freedom live from NYC: http://bit.ly/dQhYCC (I am speaking.)</t>
  </si>
  <si>
    <t>RT @michal_kolanko: koniecznie livestream http://bit.ly/dQhYCC  o Wikileaks #pdfleaks</t>
  </si>
  <si>
    <t>RT @jonathanstray: @jayrosen_nyu:  "every secret that a journalist keeps poisons their relationship with the public." #pdfleaks</t>
  </si>
  <si>
    <t>RT @Bill_Gross: Diplomat Carne Ross insists, "The information in the #Wikileaks cables is not trivial, it is totally game-changing." #PDFLeaks</t>
  </si>
  <si>
    <t>RT @thejoedee: "If governments did not lie, than Wikileaks would not be so potent" ~ #pdfleaks</t>
  </si>
  <si>
    <t>RT @gritlaura: That US is conducting aerial reccon of Lebanon at behest of Leb govt is destabilizing right now. Carne Ross #pdfleaks</t>
  </si>
  <si>
    <t>Carne Ross "if governments did not lie Wikileaks would not be so potent." but w/power comes responsibility. #pdfleaks</t>
  </si>
  <si>
    <t>RT @jeffjarvis: Wikileaks sweets #pdfleaks RT @wikileaks: Symposium on Wikileaks and Internet Freedom (live) | http://is.gd/iyX2w</t>
  </si>
  <si>
    <t>RT @emilybell: .@Rushkoff "everytime we purchase technology we affect this, we can move to an iPad world, or an open net, " #pdfleaks</t>
  </si>
  <si>
    <t>I am watching.. MT @jayrosen_nyu: Watch the PDF Symposium on Wikileaks &amp; internet freedom live from NYC: http://bit.ly/dQhYCC I am speaking.</t>
  </si>
  <si>
    <t>RT @Bill_Gross: Watching #PDFLeaks live and some of the comments about the astounding nature of the #Wikileaks from knowledgeable people are amazing.</t>
  </si>
  <si>
    <t>Carne Ross: if WL and others emerging to continue, need to develop new discourse on responsibility they must bear #pdfleaks</t>
  </si>
  <si>
    <t>RT @pacony: Govt harassment of wikileaks is new McCarthyism. #pdfleaks</t>
  </si>
  <si>
    <t>Personal Democracy Forum presents: A Symposium on Wikileaks and Internet Freedom LIVE STREAM: http://www.livestream.com/pdfleaks #Wikileaks</t>
  </si>
  <si>
    <t>RT @rascality: r @janehamsher Wikileaks symposium, @jayrosen: "Wikileaks is the first stateless news organization" #pdfleaks</t>
  </si>
  <si>
    <t>r @janehamsher Wikileaks symposium, @jayrosen: "Wikileaks is the first stateless news organization" #pdfleaks</t>
  </si>
  <si>
    <t>RT @LuisCarlos: Gente seria discutiendo sobre Wikileaks http://personaldemocracy.com/pdfleaks</t>
  </si>
  <si>
    <t>Viendo a la bella @Katrinskaya hablando de "Network Rights" en el #pdfleaks http://personaldemocracy.com/pdfleaks</t>
  </si>
  <si>
    <t>Empfehlung: Jetzt Livestream: A Symposium on Wikileaks and Internet Freedom http://bit.ly/dQhYCC #pdfleaks</t>
  </si>
  <si>
    <t>thx steve 
 - #pdfleaks live on http://livestream.com/pdfleaks</t>
  </si>
  <si>
    <t>Worth checking RT@jayrosen_nyu: Watch the PDF Symposium on Wikileaks and internet freedom live from NYC: http://bit.ly/dQhYCC</t>
  </si>
  <si>
    <t>It isn't just a battle for the future of the #internet. It's a battle for real #journalism vs #propagandism in the #press #pdfleaks</t>
  </si>
  <si>
    <t>RT @emilybell: Carne Ross: information in cables is not trivial it is game changing #pdfleaks</t>
  </si>
  <si>
    <t>Fundamentally, I don't think it's about transparency at all. It's about honesty, accountability, morality, + equality. #pdfleaks —@thejoedee</t>
  </si>
  <si>
    <t>"If you have information, you have power, and with power comes responsibility. WikiLeaks has failed in this regard." #pdfleaks</t>
  </si>
  <si>
    <t>I dislike crude metaphors, like battle &amp; war, to describe evol towards Internet freedom. #pdfleaks I think in terms of genetic diversity.</t>
  </si>
  <si>
    <t>RT @digiphile: "I don't want @Google to be the one that defends the Internet. We must be."-@JeffJarvis http://j.mp/hczeeb #pdfleaks</t>
  </si>
  <si>
    <t>people accuse me of being unreasonable expecting people to think for themselves  -@rushkoff asks if we are ready for democracy #pdfleaks</t>
  </si>
  <si>
    <t>RT @debmorello: RT @digiphile "If govts did not lie, then #Wikileaks would not be so potent" @CarneRoss - resigned from UK Gov for role in Iraq. #PdFleaks</t>
  </si>
  <si>
    <t>Forum is great! RT @digiphile More on #Wikileaks &amp; centralized controls on the Internet by @rushkoff at @CNN: http://j.mp/etbaQW #pdfleaks</t>
  </si>
  <si>
    <t>RT @ChaoticSoul: "If governments did not lie, Wikileaks would not be so potent."  #pdfleaks</t>
  </si>
  <si>
    <t>"Wikileaks is not a news organization."  #pdfleaks</t>
  </si>
  <si>
    <t>Anon ops watching too. #Wikileaks watching too http://bit.ly/hrstfU #pdfleaks</t>
  </si>
  <si>
    <t>Calling all insomniacs! RT @wikileaks: Symposium on Wikileaks and Internet Freedom (live) | http://is.gd/iyX2w</t>
  </si>
  <si>
    <t>I support assange and you RT @wikileaks: Symposium on Wikileaks and Internet Freedom (live) | http://is.gd/iyX2w http://myloc.me/faUML</t>
  </si>
  <si>
    <t>RT @kalahiri: "Wikileaks werkt omdat de gevestigde pers als waakhond dood is." #pdfleaks</t>
  </si>
  <si>
    <t>RT @petrakramer: Als we een echt vrij internet willen en een echte democratie dan moeten we af van centraal DNS-beheer. #pdfleaks</t>
  </si>
  <si>
    <t>Now watching Douglas Rushkoff live here http://is.gd/iyY9O after just seen him in a documentary about DMT #coincidence #wikileaks</t>
  </si>
  <si>
    <t>Livestream NÅ: Symposium on WikiLeaks and Internet Freedom http://bit.ly/fiGVFi</t>
  </si>
  <si>
    <t>http://www.livestream.com/pdfleaks  !</t>
  </si>
  <si>
    <t>LIVE NOW! A Symposium on Wikileaks and Internet Freedom http://personaldemocracy.com/pdfleaks</t>
  </si>
  <si>
    <t>RT @mbelinsky: "The net is a great illusion of democracy. It's top-down controlled" - @rushkoff #pdfleaks</t>
  </si>
  <si>
    <t>Hope the rest of the speakers are as good as @rmack @carneross &amp; @rushkoff or @AnonOps might get angry #pdfleaks</t>
  </si>
  <si>
    <t>RT @wikileaks Symposium on Wikileaks and Internet Freedom (live) | http://is.gd/iyX2w</t>
  </si>
  <si>
    <t>RT @jeffjarvis: New version of my proposed Bill of Rights in Cyberspace plus #pdfleaks thoughts: http://bit.ly/i3OxVh</t>
  </si>
  <si>
    <t>RT @gbolles: One reason to watch the PDF Wikileaks Forum: Many smart people much better informed than I am. http://bit.ly/eVg37F #pdfleaks</t>
  </si>
  <si>
    <t>That's what's interesting about wikileaks: Not true journalism, it's wikipress. Republishing the private, but not investigating. #pdfleaks</t>
  </si>
  <si>
    <t>RT @gritlaura: "We make a choice every time we purchase - a net that others negotiate on our behalf - or one we program our own" @Rushkoff #pdfleaks</t>
  </si>
  <si>
    <t>@emilybell @digiphile Keep up the great tweets from #pdfleaks!</t>
  </si>
  <si>
    <t>Watching "A Symposium on #Wikileaks and Internet Freedom" - streaming live now! http://bit.ly/dQhYCC</t>
  </si>
  <si>
    <t>A measured view here at the #pdfleaks symposium. Government is not the enemy. http://bit.ly/hnUZ3q</t>
  </si>
  <si>
    <t>RT @vinsci: IP addresses for all #WikiLeaks mirrors - break free from the central DNS dependency https://sites.google.com/site/wikileakshosts/ #pdfleaks</t>
  </si>
  <si>
    <t>RT @calixte: #pdfleaks @rushkoff We make a choice each time between an iPad net &amp; a real decentralized mesh network.</t>
  </si>
  <si>
    <t>«Apple is not sponsoring this event, even though it looks like it.» #pdfleaks</t>
  </si>
  <si>
    <t>Is there a double standard Re: the leaks? The NY Times has not been assailed for featuring them. Why? #pdfleaks</t>
  </si>
  <si>
    <t>I think some of the people at #pdfleaks should read @bruce_schneier here http://www.schneier.com/blog/archives/2010/12/wikileaks_1.html</t>
  </si>
  <si>
    <t>Tune in to #PDFLeaks -- live and free right now: http://bit.ly/dQhYCC, organized by  Personal Democracy Forum</t>
  </si>
  <si>
    <t>RT @mariajesusv: RT @mbelinsky "The net is a great illusion of democracy. It's top-down controlled" - @rushkoff #pdfleaks</t>
  </si>
  <si>
    <t>RT @digiphile 1000+ people watching #PdFleaks livestream &gt; @wikileaks has retweeted the link. Little Brother is watching. http://is.gd/iyX2w</t>
  </si>
  <si>
    <t>Nice! @BiellaColeman Six Anti-Theses on WikiLeaks http://cryptome.org/0003/wikileaks-six.htm #pdfleaks</t>
  </si>
  <si>
    <t>pdfleaks on livestream.com now</t>
  </si>
  <si>
    <t>RT @imagineelection: You can donate to Ku Klux Klan with MasterCard, but not Wikileaks.  Jeff Jarvis #pdfleaks</t>
  </si>
  <si>
    <t>People in forums need to respond to the remarks of others - keep the discussion going and build on it, please!! #pdfleaks</t>
  </si>
  <si>
    <t>RT @PhilippOtto: Empfehlung: Jetzt Livestream: A Symposium on Wikileaks and Internet Freedom http://bit.ly/dQhYCC #pdfleaks</t>
  </si>
  <si>
    <t>RT @mpesce: Ah, but @Rushkoff, we have to deal with the world as it is - with information running hither and yon - not as we might like. #pdfleaks</t>
  </si>
  <si>
    <t>Speaker: Wikileaks has potency because governments lie and their citizens believe it. #pdfleaks</t>
  </si>
  <si>
    <t>Ich dachte schon, @klauseck sitzt da in NY. Aber es ist Jay Rosen. :) #pdfleaks</t>
  </si>
  <si>
    <t>Phenomenal gathering of minds at PdF Symposium this a.m. Highly rec viewing/listening/engaging if you're able http://bit.ly/efLrPd #pdfleaks</t>
  </si>
  <si>
    <t>#pdfleaks Assange should get the Nobelprize for bringing out Truth.</t>
  </si>
  <si>
    <t>RT @jeffjarvis: Wikileaks sweets #pdfleaks RT @wikileaks: Symposium on Wikileaks and Internet Freedom (live) | http://bit.ly/f1uW6x</t>
  </si>
  <si>
    <t>siguiendo el #pdfleaks @ streaming</t>
  </si>
  <si>
    <t>RT @wikileaks: Symposium on Wikileaks and Internet Freedom (live) | http://is.gd/iyX2w http://myloc.me/faVmk</t>
  </si>
  <si>
    <t>RT @iyashinbo: RT @wikileaks Symposium on Wikileaks and Internet Freedom (live) | http://is.gd/iyX2w</t>
  </si>
  <si>
    <t>@rushkoff is making good points With the RPKI all 5 RIRs are implementing the net will be even more centralized http://is.gd/iyZtF #pdfleaks</t>
  </si>
  <si>
    <t>Trickle UP governance... the Commons-dedicated Account network is a catalyst for the landscape Mr. Rushkoff envisions #pdfleaks</t>
  </si>
  <si>
    <t>RT @pdf2010 PdF Live: A Symposium on Wikileaks and Internet Freedom | Personal Democracy Forum http://bit.ly/frVbOw</t>
  </si>
  <si>
    <t>Streaming live now RT @wikileaks Symposium on Wikileaks and Internet Freedom (live) | http://is.gd/iyX2w</t>
  </si>
  <si>
    <t>RT @wikileaks Symposium on Wikileaks and Internet Freedom (live) | http://t.co/fstgXXJ -via Tweetbeat Firsthand http://t.co/mDPKdx6</t>
  </si>
  <si>
    <t>RT @octavianasr: RT @nclarkjudd: The #pdfleaks livestream is now up and running personaldemocracy.com/pdfleaks #cablegate #wikileaks V @rmack @jilliancyork</t>
  </si>
  <si>
    <t>ao vivo, simpósio sobre liberdade na internet e wikileaks: http://tinyurl.com/238sf8b</t>
  </si>
  <si>
    <t>Go! RT @geogeller
wikiLeaks face behind gov/gangocracy mask &amp; asks who protects us from those who say protect us #pdfleaks @randomdeanna</t>
  </si>
  <si>
    <t>RT @cablegate_2010: Live, streaming event discussing #wikileaks and internet freedom:  http://personaldemocracy.com/pdfleaks.  #cablegate #leakspin #FreeAssange</t>
  </si>
  <si>
    <t>Live, streaming event discussing #wikileaks and internet freedom:  http://personaldemocracy.com/pdfleaks.  #cablegate #leakspin #FreeAssange</t>
  </si>
  <si>
    <t>That live-display of the current viewers is astounding. Let's see how long livestream.com holds up. http://is.gd/iyZKg #pdfleaks</t>
  </si>
  <si>
    <t>RT @anonops: A Symposium on Wikileaks and Internet Freedom (Live) &gt;&gt; http://goo.gl/cyUMH // #anonops #Wikileaks #cablegate #leakspin #ASSANGE #pdfleaks</t>
  </si>
  <si>
    <t>RT @PrivacyCamp: #pdfleaks see global network initiative principles on free expression and #privacy: http://bit.ly/DBZx6 (cc @jeffjarvis)</t>
  </si>
  <si>
    <t>@rhh yes working for me RT @PrivacyCamp watch live here http://tinyurl.com/PDFLeaks</t>
  </si>
  <si>
    <t>RT @mpesce: "#Wikileaks is the first stateless news organization" says @jayrosen_nyu at #pdfleaks</t>
  </si>
  <si>
    <t>"Never  waste a good crisis" (Katrin Verclas) #pdfleaks</t>
  </si>
  <si>
    <t>@HistComUVIC en directe, roda de premsa en defensa de la llibertat d'internet i WikiLeaks. http://personaldemocracy.com/pdfleaks</t>
  </si>
  <si>
    <t>RT @virtualactivism: watch live now RT @artate: Important #wikileaks conference - livestream now. http://bit.ly/dQhYCC #pdfleaks</t>
  </si>
  <si>
    <t>RT @Katrinskaya A very short history of Internet Rights http://tinyurl.com/36wzng9 #pdfleaks #wikileaks #netrights</t>
  </si>
  <si>
    <t>RT @Mannina_: watch live now RT @artate: Important #wikileaks conference - livestream now. http://bit.ly/dQhYCC #pdfleaks</t>
  </si>
  <si>
    <t>watch live now RT @artate: Important #wikileaks conference - livestream now. http://bit.ly/dQhYCC #pdfleaks</t>
  </si>
  <si>
    <t>RT @sree: LIVE VIDEO: terrific lineup at @rasiej PdF #Wikileaks session, incl @emilybell @jeffjarvis @rmack http://bit.ly/hrqMLC #pdfleaks</t>
  </si>
  <si>
    <t>RT @jdmartinezq: RT @wikileaks: Symposium on Wikileaks and Internet Freedom (live) | http://is.gd/iyX2w</t>
  </si>
  <si>
    <t>http://personaldemocracy.com/pdfleaks #pdfleaks Personal Democracy Forum en vivo sobre el caso #wikileaks</t>
  </si>
  <si>
    <t>RT @jdmartinezq: http://personaldemocracy.com/pdfleaks #pdfleaks Personal Democracy Forum en vivo sobre el caso #wikileaks</t>
  </si>
  <si>
    <t>RT @WikiLeakTweets: WikiLeaks Live Press Conference Streaming http://www.livestream.com/pdfleaks #cablegate #freedom #internet #Leakspin #assange</t>
  </si>
  <si>
    <t>WikiLeaks Live Press Conference Streaming http://www.livestream.com/pdfleaks #cablegate #freedom #internet #Leakspin #assange</t>
  </si>
  <si>
    <t>RT @AnonyOps: The internet is the press of the 21st century. A neat idea... #pdfleaks</t>
  </si>
  <si>
    <t>RT @terrellrussell: "international laws have been broken here - but not by wikileaks" #pdfleaks</t>
  </si>
  <si>
    <t>Join the #Wikileaks forum on http://bit.ly/hwPVu3  #pdfleaks #Assange #Julian #Cyberwarfare #Cyberwar - SUPPORT and #RETWEET</t>
  </si>
  <si>
    <t>"@wikileaks: Symposium on Wikileaks and Internet Freedom (live) | http://is.gd/iyX2w"</t>
  </si>
  <si>
    <t>Simposio sobre Wikileaks e liberdade na internet. Streaming ao vivo: http://is.gd/iyX2w #pdfleaks</t>
  </si>
  <si>
    <t>live streaming discussion about #wikileaks and internet freedom http://bit.ly/eDsSSz #pdfleaks</t>
  </si>
  <si>
    <t>RT @digiphile: "The sources are voting with their leaks"-@JayRosen_NYU. "If they trusted the newspapers more, they'd go to them." #pdfleaks</t>
  </si>
  <si>
    <t>RT @rmack: #pdfleaks universal declaration of human rights http://www.un.org/en/documents/udhr/ #netfreedom (cc @jeffjarvis)</t>
  </si>
  <si>
    <t>RT @digiphile: Provocative: @mpesce writes that Julian Assange is "the Che for a networked generation." http://j.mp/e6NqG9 #pdfleaks</t>
  </si>
  <si>
    <t>Watching PdF Live http://t.co/P2Mfhbf via @livestream #pdfleaks (bonne connexion et anglais requis)</t>
  </si>
  <si>
    <t>RT @rmack: #pdfleaks Internet Rights and Principles Coalition  http://internetrightsandprinciples.org/ #netfreedom (cc @jeffjarvis)</t>
  </si>
  <si>
    <t>#pdfleaks. Douglas rushkoff - the net today is an illusion of democracy. (via @SandiDuBowski)</t>
  </si>
  <si>
    <t>How would #pdfleaks play out differently if held in a place other than Manhattan, USA?</t>
  </si>
  <si>
    <t>RT @janehamsher: Wikileaks symposium, @jayrosen: "Wikileaks is the first stateless news organization" #pdfleaks</t>
  </si>
  <si>
    <t>RT @stbullard: For an emerging model of the "real internet" @rushkoff is talking about, see Peter Sunde's proposed p2p DNS. #pdfleaks</t>
  </si>
  <si>
    <t>RT @rmack: RT @nclarkjudd: The #pdfleaks livestream is now up and running: personaldemocracy.com/pdfleaks #cablegate #savewikileaks #wikileaks</t>
  </si>
  <si>
    <t>PdF Live: A Symposium on Wikileaks and Internet Freedom:  http://is.gd/iz0cD #wikileaks #ua</t>
  </si>
  <si>
    <t>But @jayrosen_nyu why then does wikileaks give all the data to 5 mainstream press orgs to make sense of?  #pdfleaks</t>
  </si>
  <si>
    <t>IP addresses for all #WikiLeaks mirrors - break free from the central DNS dependency https://sites.google.com/site/wikileakshosts/ #pdfleaks</t>
  </si>
  <si>
    <t>Great discussion happening right now. Personal Democracy Forum live stream: http://bit.ly/efLrPd   #pdfleaks #wikileaks</t>
  </si>
  <si>
    <t>Finally someone brings up the word "culture"-We need to understand effect on cultural identity. #pdfleaks #wikileaks @jedmiller @Katrinskaya</t>
  </si>
  <si>
    <t>http://personaldemocracy.com/pdfleaks</t>
  </si>
  <si>
    <t>Conferencia sobre WikiLeaks y la libertad de internet en directo : http://personaldemocracy.com/pdfleaks</t>
  </si>
  <si>
    <t>RT @LuisCarlos: Viendo a la bella @Katrinskaya hablando de "Network Rights" en el #pdfleaks http://personaldemocracy.com/pdfleaks</t>
  </si>
  <si>
    <t>RT @wikileaks: Symposium on #Wikileaks and Internet Freedom (live) | http://is.gd/iyX2w #cablegate</t>
  </si>
  <si>
    <t>Wikileaks live video conference http://www.livestream.com/pdfleaks</t>
  </si>
  <si>
    <t>RT @shirleyayres: Interesting discussion at the live symposium on #Wikileaks and Internet freedom at http://bit.ly/herBwu #pdfleaks via @richardgperry</t>
  </si>
  <si>
    <t>RT @puppydad: RT @scheeinfo: WikiLeaks 與網路自由（台灣）http://registrano.com/events/hdspark201012 #pdfleaks #wikileaks</t>
  </si>
  <si>
    <t>抱歉，不認識，只是覺得合適。 (via @wastemobile) 或許明年初「數位時代」可以找國內資安、政府單位和媒體業者來談。他們的資源比較夠。 #pdfleaks</t>
  </si>
  <si>
    <t>RT @digiphile: #PdFleaks: @JeffJarvis brings up the Gutenberg Parenthesis &amp; fears of a more networked world. Context: http://bit.ly/9xFLft</t>
  </si>
  <si>
    <t>RT @PrivacyCamp: #pdfleaks - wow 1595 TPH (tweet per hour) now per @Twazzup !</t>
  </si>
  <si>
    <t>@matthewburton certainly, i'm already hearing about it.  #pdfleaks</t>
  </si>
  <si>
    <t>RT @wikileaks: Symposium on Wikileaks and Internet Freedom (live) | http://is.gd/iyX2w  #pdfleaks #nowplaying</t>
  </si>
  <si>
    <t>Kijk ff mee http://bit.ly/hnUZ3q #durftevragen #pdfleaks</t>
  </si>
  <si>
    <t>RT @romylass: #pdfleaks #wikileaks will be used as an argument for centralised control of internet.</t>
  </si>
  <si>
    <t>Exposing the truth is "overreaching"?  #pdfleaks</t>
  </si>
  <si>
    <t>@ellemccarthy my point was, yes, less transparency now, but it will swing back and forth - a secrecy/transparency arms race #pdfleaks</t>
  </si>
  <si>
    <t>RT: Symposium on Wikileaks and Internet Freedom (live) | http://is.gd/iyX2w #pdfleaks</t>
  </si>
  <si>
    <t>Wikileaks ve internet özgürlüğü sempozyumu (canlı) http://personaldemocracy.com/pdfleaks</t>
  </si>
  <si>
    <t>RT @jeffjarvis: Here is my third draft of a set of principles for cyberspace--for discussion. http://bit.ly/i3OxVh #pdfleaks</t>
  </si>
  <si>
    <t>RT @mpesce: "The net is a great illusion of democracy." @Rushkoff at #Pdfleaks</t>
  </si>
  <si>
    <t>Das Internet routet um Störungen herum: wie sonst kommen Begriffe wie openleaks und pdfleaks in meine Timeline?</t>
  </si>
  <si>
    <t>Personal Democracy Forum (PDF) Video #Livestream: A Symposium on #Wikileaks &amp; Internet Freedom http://www.livestream.com/pdfleaks</t>
  </si>
  <si>
    <t>Tog alldeles för lång tid för mig att förstå att #pdfleaks inte diskuterar några nyläckta pdf:er</t>
  </si>
  <si>
    <t>RT @dingsebomsen: 'The sources are voting with their leaks', old media not trusted with leaks @jayrosen_nyu at #pdfleaks</t>
  </si>
  <si>
    <t>The sources are voting with their leaks', old media not trusted with leaks @jayrosen_nyu at #pdfleaks</t>
  </si>
  <si>
    <t>@katrinskaya from @newrightsgroup - there are economic considerations for the equivalent of a digital sit-in against corporations. @pdfleaks</t>
  </si>
  <si>
    <t>RT @clarinette02: RT @digiphile: "The revelations are remarkable, gamechanging"-Carne Ross. Destabilizing. Cites drones in Lebanon. Yemen. #PdFLeaks</t>
  </si>
  <si>
    <t>Check out @TheOzPrinciple. "This should be a pro-accountability movement"-@rmack #PdFleaks HT @Bill_Gross /via @digiphile</t>
  </si>
  <si>
    <t>RT @jeffjarvis: Carne Ross: information in cables is not trivial it is game changing #pdfleaks</t>
  </si>
  <si>
    <t>&amp; why aren't they trying to shut those media outlets down? #pdfleaks</t>
  </si>
  <si>
    <t>AnonOps is Watching TOO &gt;&gt; anonops.blogspot.com - #pdfleaks live on http://livestream.com/pdfleaks
BOB MILEY</t>
  </si>
  <si>
    <t>It's like Xmas came early for the geekerati! RT @peterdaou Wikileaks Internet Freedom symposium http://personaldemocracy.com/pdfleaks</t>
  </si>
  <si>
    <t>RT @nancyscola @katrinskaya: New net principles debate should build on past "rather than reinventing wheel for 50th time" #pdfleaks</t>
  </si>
  <si>
    <t>Go watch this now.. wikileaks! http://personaldemocracy.com/pdfleaks</t>
  </si>
  <si>
    <t>Major media player deals w/ Wikileaks-type issues. Had interesting e-mail conversation w/ Amazon this week. http://read.bi/efXAkQ #pdfleaks</t>
  </si>
  <si>
    <t>Live video from Personal Democracy Forum - http://bit.ly/hnUZ3q /via @peterkaminski #wikileaks #security #privacy #gov20 #news #isoc #policy</t>
  </si>
  <si>
    <t>#pdfleaks  Symposium audience counter whizzing up now 1138 - #pdfleaks live on http://livestream.com/pdfleaks</t>
  </si>
  <si>
    <t>Are we really ready for a decentralized internet &amp; real democracy? Rushkoff at #pdfleaks</t>
  </si>
  <si>
    <t>Good stuff on right now from Personal Democracy Forum at #pdfleaks and http://www.livestream.com/pdfleaks</t>
  </si>
  <si>
    <t>#pdfleaks meaningful that panelists r speaking in terms of discrete points?Indicates lack of coherent framework 2 conceptualize #wikileaks?</t>
  </si>
  <si>
    <t>RT @lindaperrybarr: #NYC Wikileaks &amp; Internet Freedom @PDF Symposium is streaming live http://t.co/3N9T4ya via @livestream #pdfleaks</t>
  </si>
  <si>
    <t>+1 "We need terms of services in plain English on youtube for every company" @jayrosen_nyu #pdfleaks</t>
  </si>
  <si>
    <t>Yes indeed, Jonathan Israel, great writer! #pdfleaks Thanks for reminding us!</t>
  </si>
  <si>
    <t>Watching #pdfleaks at http://www.personaldemocracy.com/pdfleakslive</t>
  </si>
  <si>
    <t>RT @Katrinskaya: A very short history of Internet Rights http://tinyurl.com/36wzng9 #pdfleaks</t>
  </si>
  <si>
    <t>RT @heif: RT #pdfleaks universal declaration of human rights http://www.un.org/en/documents/udhr/</t>
  </si>
  <si>
    <t>See Gideon Litchfield's interview with Anonymous on their wikileaks activism from @theeconomist http://econ.st/er2CAi #pdfleaks</t>
  </si>
  <si>
    <t>RT @n8fr8: props to @rushkoff for pointing out that in some ways, we were better off with Fidonet and BBSes, in terms of p2p net freedom #pdfleaks</t>
  </si>
  <si>
    <t>livestream wikileaks discussion: http://personaldemocracy.com/pdfleaks #pdfleaks #wikileaks</t>
  </si>
  <si>
    <t>RT @petrogustavo: RT @wikileaks: Symposium on Wikileaks and Internet Freedom (live) | http://is.gd/iyX2w</t>
  </si>
  <si>
    <t>RT @wikileaks: Symposium on Wikileaks and Internet Freedom (live) | http://is.gd/iyX2w // #now #enestemomento</t>
  </si>
  <si>
    <t>RT @skypejournal: Companies should YouTube their policies in plain English, says @jayrosen_nyu #pdfleaks #transparency</t>
  </si>
  <si>
    <t>Classified leaks: to prosecute the gov. has to admit validity of leak, they get to chose. What is the statute of limitations? #PdFleaks</t>
  </si>
  <si>
    <t>@imrushedfortime Bei dem #pdfleaks-Panel ist es so, und hier wäre das schon ein enormer Fortschritt #eindrittelfrauen</t>
  </si>
  <si>
    <t>@Fzuletalleras conferencia de winkileaks online ya si quieres ver,http://personaldemocracy.com/pdfleaks</t>
  </si>
  <si>
    <t>ชมถ่ายทอดสดการเสวนา A Symposium on Wikileaks and Internet Freedom จาก New York University http://bit.ly/dQhYCC</t>
  </si>
  <si>
    <t>#pdfleaks Sadly, arguments operate w/in tired antinomies of liberalism:, freedom:security,  transparency: secrecy, openness:provacy</t>
  </si>
  <si>
    <t>RT @mariajesusv: "Wikileaks es una organización de noticias que no pertenece a ningún Estado, por lo que no responde a ningun tipo de censura". #pdfleaks</t>
  </si>
  <si>
    <t>RT @MariaJesusV: Symposium on Wikileaks and Internet Freedom (live) | http://is.gd/iyX2w // Simposio sobre Wikileaks y Libertad en Internet</t>
  </si>
  <si>
    <t>RT @BiellaColeman: Watchpress died People don't see it on the check of power. @jayrosen_nyu  (spot on). new distributed check on power #pdfleaks</t>
  </si>
  <si>
    <t>RT @anonops AnonOps is Watching TOO &gt;&gt; anonops.blogspot.com - #pdfleaks live on http://livestream.com/pdfleaks</t>
  </si>
  <si>
    <t>RT @digiphile: 1000+ people watching #PdFleaks livestream: http://t.co/cckXL8q @wikileaks has retweeted the link. Little Brother is watching.</t>
  </si>
  <si>
    <t>Do we want a real internet?.. Really about do we want a real democracy- DRushkoff #pdfleaks</t>
  </si>
  <si>
    <t>@digiphile We are in the first century of multinational diplomacy - this is why bilateral was default before League of Nations #pdfleaks</t>
  </si>
  <si>
    <t>Watching #pdfleaks right now. What is Wikileaks? How should liberties on the internet be defined and regulated?</t>
  </si>
  <si>
    <t>@Mlsif says "in the age of Big Brother, Wikileaks is watching." They tweeted about today's event! Livestream: http://bit.ly/dQhYCC #pdfleaks</t>
  </si>
  <si>
    <t>"In the age of Big Brother, Wikileaks is watching." http://is.gd/iyX2w</t>
  </si>
  <si>
    <t>rt &gt; @wikileaks: Symposium on Wikileaks and Internet Freedom (live) | http://is.gd/iyX2w</t>
  </si>
  <si>
    <t>RT @anonops AnonOps is Watching TOO &gt;&gt; anonops.blogspot.com - #pdfleaks live on http://bit.ly/howidM</t>
  </si>
  <si>
    <t>RT @BiellaColeman: Six Anti-Theses on WikiLeaks http://cryptome.org/0003/wikileaks-six.htm #pdfleaks</t>
  </si>
  <si>
    <t>PdF Live: A Symposium on #Wikileaks and Internet Freedom livestre.am/vOFK via @livestream #pdfleaks #cablegate</t>
  </si>
  <si>
    <t>RT @Bill_Gross: Jay Rosen of NYU says, "it took the first State-less organization in the world to show how State-ist our regular media is." #PDFLeaks</t>
  </si>
  <si>
    <t>Symposium on #Wikileaks and Internet Freedom (live) | http://is.gd/iyX2w (via @wikileaks)</t>
  </si>
  <si>
    <t>Conferencia en vivo sobre la libertad de prensa y Wikileaks http://personaldemocracy.com/pdfleaks</t>
  </si>
  <si>
    <t>RT @digiphile: Read @ethanz: http://bit.ly/dXZr66 RT @mbelinsky "The Net is a great illusion of democracy. It's top-down controlled"-@rushkoff #pdfleaks</t>
  </si>
  <si>
    <t>RT @anonops AnonOps is Watching TOO &gt;&gt; anonops.blogspot.com - #pdfleaks live on http://livestream.com/pdfleaks #wikileaks #cablegate</t>
  </si>
  <si>
    <t>RT @rmack: #pdfleaks universal declaration of human rights http://www.un.org/en/documents/udhr/ #netfreedom</t>
  </si>
  <si>
    <t>This really is live? - #pdfleaks live on http://livestream.com/pdfleaks</t>
  </si>
  <si>
    <t>Who is talking now?
 - #pdfleaks live on http://livestream.com/pdfleaks</t>
  </si>
  <si>
    <t>RT @digiphile: MT @Bill_Gross: Diplomat @CarneRoss on why #Wikileaks is the end of #diplomacy as we know it: http://huff.to/fRAQko #PDFLeaks</t>
  </si>
  <si>
    <t>RT @digiphile "If governments did not lie, then #Wikileaks would not be so potent"-@CarneRoss. He resigned from UK role over Iraq. #PdFleaks</t>
  </si>
  <si>
    <t>PdF Live: A Symposium on Wikileaks and Internet Freedom (live now) http://bit.ly/dQhYCC</t>
  </si>
  <si>
    <t>Gideon Lichfield, deputy editor at The Economist: Wikileaks should be measured against normal human ethics &amp; do good not harm.  #pdfleaks</t>
  </si>
  <si>
    <t>Wikileaks is a red herring says WL spokesperson #pdfleaks</t>
  </si>
  <si>
    <t>@annnalist Am besten selber machen! #pdfleaks</t>
  </si>
  <si>
    <t>RT @Bill_Gross: #Wikileaks works because their promise is 2 publish ur docs &amp; keep ur identity secret. Ppl no longer trust news orgs 2 do that, @ #PDFLeaks</t>
  </si>
  <si>
    <t>.RT @Katrinskaya: A very short history of Internet Rights http://tinyurl.com/36wzng9 #pdfleaks</t>
  </si>
  <si>
    <t>RT @aarenos: RT @pdf2010 PdF En vivo: Un simposio sobre Wikileaks y la Libertad en Internet | Foro de Democraci.. http://bit.ly/frVbOw</t>
  </si>
  <si>
    <t>RT @pdf2010 PdF En vivo: Un simposio sobre Wikileaks y la Libertad en Internet | Foro de Democraci.. http://bit.ly/frVbOw</t>
  </si>
  <si>
    <t>A Symposium on Wikileaks and Internet Freedom (AO VIVO) http://livestream.com/pdfleaks</t>
  </si>
  <si>
    <t>RT @breaking_now Following #pdfleaks for interesting discussion of Wikileaks, democracy, press freedom and 'net freedom http://bit.ly/hk5v3p</t>
  </si>
  <si>
    <t>Live now, about Wikileaks http://bit.ly/dQhYCC</t>
  </si>
  <si>
    <t>RT @rar624: Confused moment as 2 Brits - @carneross and @glichfield - conferred to figure out what @Mlsif meant by "batting cleanup" #pdfleaks</t>
  </si>
  <si>
    <t>Is the Internet our new press? If so, does 1stA jurisprudence as we know it apply? Symposium: http://bit.ly/dQhYCC  #pdfleaks</t>
  </si>
  <si>
    <t>Watch live stream of Wikileaks and Internet Freedom symposium here: http://personaldemocracy.com/pdfleaks #pdfleaks via: @Jillmz</t>
  </si>
  <si>
    <t>Now: Livestream WikiLeaks discussion: http://personaldemocracy.com/pdfleaks #pdfleaks #wikileaks #OpenPrivacy</t>
  </si>
  <si>
    <t>RT @willknight: @glichfield #wikileaks has overreached and done harm. assange admits some information causes harm but how does he decide? #pdfleaks</t>
  </si>
  <si>
    <t>@glichfield #wikileaks has overreached and done harm. assange admits some information causes harm but how does he decide? #pdfleaks</t>
  </si>
  <si>
    <t>At Wikileaks forum. Watch it live: http://bit.ly/efLrPd. Fascinating discussion.</t>
  </si>
  <si>
    <t>Watching as much as I can of the #pdfleaks Symposium on Wikileaks and Internet Freedom - livestream.com/pdfleaks</t>
  </si>
  <si>
    <t>Watching #pdfleaks: http://personaldemocracy.com/pdfleaks</t>
  </si>
  <si>
    <t>still watching: RT @jayrosen_nyu: Watch the PDF Symposium on Wikileaks and internet freedom live from NYC: http://bit.ly/dQhYCC</t>
  </si>
  <si>
    <t>Symposium on Wikileaks and Internet Freedom (live) | http://is.gd/iyX2w /@wikileaks</t>
  </si>
  <si>
    <t>thinking it's ok to call for all information to be free - but how do the creators live and feed their children ? #pdfleaks</t>
  </si>
  <si>
    <t>RT @antagonise: A decentralised, worker-owned, worker-controlled communal Internet, beyond the jurisdiction of Nation States &amp; corporate interests #pdfleaks</t>
  </si>
  <si>
    <t>A decentralised, worker-owned, worker-controlled communal Internet, beyond the jurisdiction of Nation States &amp; corporate interests #pdfleaks</t>
  </si>
  <si>
    <t>LOL, I assumed #pdfleaks was just going to be Jobs complaining about Adobe.</t>
  </si>
  <si>
    <t>RT @Mgamerz: Whats your opinion on operation leakspin where we show everyone what our gov is doing? - #pdfleaks live on http://livestream.com/pdfleaks</t>
  </si>
  <si>
    <t>ANONYMOUS WONDERS WHAT YOUR OPINION ON #LEAKSPIN IS. PLEASE DELIVER
 - #pdfleaks live on http://livestream.com/pdfleaks</t>
  </si>
  <si>
    <t>what do you think about payback and leakspin. What do you think bout cryptome??
 - #pdfleaks live on http://livestream.com/pdfleaks</t>
  </si>
  <si>
    <t>RT @gilangpurnomo: #NowStreaming http://personaldemocracy.com/pdfleaks #pdfleaks right now. What is Wikileaks? How should liberties on the http://mtw.tl/lph1hm</t>
  </si>
  <si>
    <t>#Wikileaks has been pioneer for freedom information #pdfleaks</t>
  </si>
  <si>
    <t>RT @PrivacyCamp: #pdfleaks - 1500 live stream viewers (wow)</t>
  </si>
  <si>
    <t>RT @PrivacyCamp #pdfleaks - Gideon Lichfield #Economist "not helpful to call #wikileaks a news org. .. different .. it sets up expectations"</t>
  </si>
  <si>
    <t>A Symposium on Wikileaks and Internet Freedom (Live) &gt;&gt; http://goo.gl/cyUMH // #anonops #Wikileaks #cablegate #leakspin #ASSANGE #pdfleaks</t>
  </si>
  <si>
    <t>Symposium on Wikileaks and Internet Freedom (live) | http://is.gd/iyX2w (via @wikileaks)</t>
  </si>
  <si>
    <t>@FrancoisGuite Don't you think is enough opposition anyware in U.S. actually about WikiLeaks ? #pdfleaks</t>
  </si>
  <si>
    <t>Just an observation: It appears there isn't a lot of opposition to WikiLeaks in the room. #pdfleaks</t>
  </si>
  <si>
    <t>#pdfleaks http://www.livestream.com/pdfleaks thanks @lksriv cc: @scott_gilmore @aagave</t>
  </si>
  <si>
    <t>Watching PdF Live: Symposium on Wikileaks and Internet Freedom (live) | http://is.gd/iyX2w #pdfleaks #wikileaks</t>
  </si>
  <si>
    <t>#pdfleaks!  What do you think about Operation Leakspin? http://www.operationleakspin.org - offshoot of Anonymous efforts, crowd-journalism.</t>
  </si>
  <si>
    <t>#pdfleaks what does pdf think of the ddos attacks from anonymous</t>
  </si>
  <si>
    <t>#pdfleaks "Wikileaks should be measured against 'normal human ethics' and 'do good not harm' but who decides?" http://ow.ly/3nDCf</t>
  </si>
  <si>
    <t>Live session about wikileaks http://bit.ly/dQhYCC</t>
  </si>
  <si>
    <t>RT @matthew_betz: @wikileaks needs to to take the first hit to allow competitors to learn and grow--to improve the process #pdfleaks</t>
  </si>
  <si>
    <t>"Strike fear and you gain power, suppress education you maintain power, call it a religion and you legitimize the power." #pdfleaks</t>
  </si>
  <si>
    <t>RT @iRightsinfo: RT @PhilippOtto: Empfehlung: Jetzt Livestream: A Symposium on Wikileaks and Internet Freedom http://bit.ly/dQhYCC #pdfleaks</t>
  </si>
  <si>
    <t>Live-Stream hier: http://personaldemocracy.com/pdfleaks #wikileaks #pdfleaks</t>
  </si>
  <si>
    <t>RT @drschefcik: #pdfleaks Joke from Katrin Verclas about my Apple comment! Woot woot!</t>
  </si>
  <si>
    <t>#pdfleaks If anyone wants to make a point, I am in the room.</t>
  </si>
  <si>
    <t>RT @drschefcik: #pdfleaks If anyone wants to make a point, I am in the room.</t>
  </si>
  <si>
    <t>sobering RT @emilybell: .@Rushkoff "everytime we purchase technology we affect this, we cn move to an iPad world, or an open net" #pdfleaks</t>
  </si>
  <si>
    <t>@tom_watson Sorry, is it a different Tom Watson in the #pdfleaks debate? http://bit.ly/dQhYCC Agree about Suzanne's article tho</t>
  </si>
  <si>
    <t>RT @randomdeanna: @rushkoff fidonet in 80s was closer to a decentralized internet than what we have now #pdfleaks #oldschool #wishiwerethere</t>
  </si>
  <si>
    <t>PdF Live: A Symposium on Wikileaks and Internet Freedom http://j.mp/e9wQoi #pdfleaks #wikileaks</t>
  </si>
  <si>
    <t>RT @jomc: "The net is a great illusion of democracy" - @rushkoff #pdfleaks</t>
  </si>
  <si>
    <t>"The net is a great illusion of democracy" - @rushkoff #pdfleaks</t>
  </si>
  <si>
    <t>RT @JohnWonderlich: @digiphile good point.  the law is SO unclear on what's permissible here.  cf. http://to.pbs.org/eOTAhR @pdfleaks</t>
  </si>
  <si>
    <t>RT @digiphile: "It is legitimate for the public to demand to know more about what governments are doing in the foreign policy realm"-@CarneRoss #PdFleaks</t>
  </si>
  <si>
    <t>"Wikileaks wants to provoke the US into turning off its own brain in response to the threat" http://tinyurl.com/22vswmu #wikileaks #pdfleaks</t>
  </si>
  <si>
    <t>RT @BiellaColeman: Gideok Linchfield claim is that wkl overreached and yet to me, it seems that it took MASSIVE event to make an impact in media #pdfleaks</t>
  </si>
  <si>
    <t>RT @m1k3y: Oh, 'Internet Tribalist' I like that too.  #pdfleaks</t>
  </si>
  <si>
    <t>Really liked @glichfield's description of our current situation as 'birth pains' #pdfleaks</t>
  </si>
  <si>
    <t>Symposium on #Wikileaks and Internet Freedom. Streaming http://personaldemocracy.com/pdfleaks #pdfleaks (via @GladysChavez)</t>
  </si>
  <si>
    <t>Great post from Diplomat @carneross "...gvmt must close the divide b/w what they say, and what they do"  http://huff.to/fRAQko #PDFLEAKS</t>
  </si>
  <si>
    <t>RT .@jeffjarvis: Wikileaks sweets #pdfleaks RT @wikileaks: Symposium on Wikileaks and Internet Freedom (live) | http://is.gd/iyX2w</t>
  </si>
  <si>
    <t>RT @jonathanstray: @jayrosen_nyu: every secret that a journalist keeps poisons their relationship with the public. #pdfleaks via @emilybell</t>
  </si>
  <si>
    <t>Spinoza Philosophy http://en.wikipedia.org/wiki/Philosophy_of_Spinoza #pdfleaks</t>
  </si>
  <si>
    <t>wikileaks: Symposium on Wikileaks and Internet Freedom (live) | http://is.gd/iyX2w http://bit.ly/h4kDYp</t>
  </si>
  <si>
    <t>... (@glichfield cont.) so #wikilieaks essentially undermines transparency by reinforcing its own power #pdfleaks #mediastudies #ugh</t>
  </si>
  <si>
    <t>@jayrosen_nyu hi Jay loved the blogtalkradio u did w/ Fallows,Ackroyd plus your youtube post on Fox News. great great great #pdfleaks SMILE</t>
  </si>
  <si>
    <t>watching http://bit.ly/dQhYCC personal democracy's live stream on #wikileaks and the #internet nice quality. #assange #cablegate</t>
  </si>
  <si>
    <t>Get involved with #pdfleaks a symposium on #wikileaks and internet freedom. http://livestream.com/pdfleaks #assange #cablegate #leakspin</t>
  </si>
  <si>
    <t>Need more attention on mobile in #netfreedom and network rights #pdfleaks</t>
  </si>
  <si>
    <t>oh please you lost me now...color of skin? who cares who you are?
 - #pdfleaks live on http://livestream.com/pdfleaks</t>
  </si>
  <si>
    <t>Tuning in to #pdfleaks live @ http://bit.ly/eSkLRG</t>
  </si>
  <si>
    <t>For an emerging model of the "real internet" @rushkoff is talking about, see Peter Sunde's proposed p2p DNS. #pdfleaks</t>
  </si>
  <si>
    <t>#pdfleaks perhaps the concept "Obscurantism" best captures the @wikileaks situation: http://en.wikipedia.org/wiki/Obscurantism</t>
  </si>
  <si>
    <t>RT @rasiej: Over 1000 simultaneous streams now for #pdfleaks Join the party: www.personaldemocracy.com/pdfleakslive Thx 2 @Wikileaks for spike</t>
  </si>
  <si>
    <t>This conversation is moving so fast I can't even tweet without a full keyboard. Watch the livestream! #pdfleaks</t>
  </si>
  <si>
    <t>@AlterNet #Pdfleaks Live streaming: A Symposium on Wikileaks &amp; Internet Freedom | Personal Democracy Forum http://bit.ly/fb6c1U via @tatn</t>
  </si>
  <si>
    <t>#Pdfleaks Live: A Symposium on Wikileaks &amp; Internet Freedom | Personal Democracy Forum http://bit.ly/fb6c1U</t>
  </si>
  <si>
    <t>#NYC Wikileaks &amp; Internet Freedom @PDF Symposium is streaming live http://t.co/3N9T4ya via @livestream #pdfleaks</t>
  </si>
  <si>
    <t>remember, it's our freedom that's being discussed &gt;  http://personaldemocracy.com/pdfleaks  #wikileaks</t>
  </si>
  <si>
    <t>RT @heif: Julian is the new Che? (future tshirts) #pdfleaks</t>
  </si>
  <si>
    <t>RT @annnalist: Wünscht sich mal ein wichtiges Netzzeug-Podium in D, auf dem ein Drittel kompetente Frauen sitzen  #pdfleaks</t>
  </si>
  <si>
    <t>RT @rasiej: Watch the live stream of Wikileaks and Internet Freedom symposium here: www.personaldemocracy.com/pdfleakslive #pdfleaks</t>
  </si>
  <si>
    <t>RT @calixte: @hophnung http://personaldemocracy.com/pdfleaks</t>
  </si>
  <si>
    <t>Obscurantism http://bit.ly/fBYyYV  #pdfleaks</t>
  </si>
  <si>
    <t>RT @amyybabyxxx: RT @pdf2010 PdF Live: A Symposium on Wikileaks and Internet Freedom | Personal Democracy Forum http://bit.ly/frVbOw</t>
  </si>
  <si>
    <t>Ooh, hello to @shava23 on #pdfleaks. Well put and good to see ya! (Met at Gov20NE).</t>
  </si>
  <si>
    <t>#wikiLeaks window on power, gangocracy fear/belonging/propaganda will emperor &amp; we who's wearing no clothes wake up #pdfleaks</t>
  </si>
  <si>
    <t>At #pdfleaks with @lizperle. Are you watching online?</t>
  </si>
  <si>
    <t>RT @saperle: At #pdfleaks with @lizperle. Are you watching online?</t>
  </si>
  <si>
    <t>Wanted to stay out of the internet today but WikiLeaks is pulling me right back in. personaldemocracy.com/pdfleaks</t>
  </si>
  <si>
    <t>#pdfleaks This speaker is correct.  Were WL the NYT, we wouldn't be having this conversation.</t>
  </si>
  <si>
    <t>RT @calixte: #pdfleaks "If govts did not lie, then WikiLeaks would not be so potent."</t>
  </si>
  <si>
    <t>Information is power is responsibility - that includes do no harm #pdfleaks carne ross</t>
  </si>
  <si>
    <t>RT @artate: Important wikileaks conference - livestream now. http://bit.ly/dQhYCC #pdfleaks</t>
  </si>
  <si>
    <t>#pdfleaks. Look at Spinoza. Work banned for 120 yrs. Distrib by netwks that distributed porn.</t>
  </si>
  <si>
    <t>glad to see @shava23 supporting @torproject and defending hacker culture at #pdfleaks</t>
  </si>
  <si>
    <t>RT @ppolitics: @rushkoff on #wikileaks, cyberwar, corporatism, &amp; what a truly p2p Web &amp; democracy today would look like: http://bit.ly/fq3QY8 #pdfleaks</t>
  </si>
  <si>
    <t>@ppolitics @rushkoff on #wikileaks, cyberwar &amp; what a truly p2p Web &amp; democracy today would look like: http://bit.ly/fq3QY8 #pdfleaks</t>
  </si>
  <si>
    <t>@imagineelection Then we have to physically take the info, their choice  #pdfleaks</t>
  </si>
  <si>
    <t>#pdfleaks - thus far a great summary of best thinking from western intellectual elite. Still waiting for something truly original #cablegate</t>
  </si>
  <si>
    <t>RT @artate: RT @Katrinskaya A very short history of Internet Rights http://tinyurl.com/36wzng9 #pdfleaks #wikileaks #netrights</t>
  </si>
  <si>
    <t>durp RT @BoingBoing: Anonymous isn't: LOIC leaks internet address of user http://bit.ly/ePGIH6 #Pdfleaks</t>
  </si>
  <si>
    <t>.@rushkoff: we don't have the real decentralized net we want. it's completely top down. wikileaks makes visible the net we want. #pdfleaks</t>
  </si>
  <si>
    <t>Obscurantism: http://bit.ly/fzn19T #WikiLeaks Go watch http://bit.ly/eSkLRG</t>
  </si>
  <si>
    <t>#censuur #rechtsstaat #bruin1 RT @TomEtty: Kijk mee, mocht je de tijd hebben: RT: @PrivacyCamp #pdfleaks - live here http://bit.ly/dQhYCC</t>
  </si>
  <si>
    <t>Mooi, wijze van verspreiden boeken Spinoza wordt vergeleken met peer-to-peer netwerken. #pdfleaks</t>
  </si>
  <si>
    <t>Zodra een vrouw het woord neemt laat de anonchat zien dat ze eigenlijk gewoon een stel idiote kutmongolen zijn. #pdfleaks</t>
  </si>
  <si>
    <t>#pdfleaks is too fast for me to follow remotely. Ironically, will just have to wait for a blog post covering it. :)</t>
  </si>
  <si>
    <t>Interesting discussion at the live symposium on #Wikileaks and Internet freedom at http://bit.ly/herBwu #pdfleaks via @richardgperry</t>
  </si>
  <si>
    <t>Live symposium on Wikileaks and Internet freedom at http://bit.ly/herBwu  #pdfleaks</t>
  </si>
  <si>
    <t>fascinating #wikileaks discussion, highly encourage you to watch if you get a chance. live streaming here: http://bit.ly/gqWEes  #pdfleaks</t>
  </si>
  <si>
    <t>Gideon Litchfield, deputy digital editor of Economist: #pdfleaks "These are birth pains; wikileaks over-reached"</t>
  </si>
  <si>
    <t>RT @maudelfin: RT @anonops AnonOps is Watching TOO &gt;&gt; anonops.blogspot.com - #pdfleaks live on http://livestream.com/pdfleaks</t>
  </si>
  <si>
    <t>RT @taraduveanu: http://personaldemocracy.com/pdfleaks now streaming live #pdfleaks</t>
  </si>
  <si>
    <t>http://personaldemocracy.com/pdfleaks now streaming live #pdfleaks</t>
  </si>
  <si>
    <t>RT @Wikileaks2: RT @PrivacyCamp #pdfleaks - 1500 live stream viewers (wow) @wikileaks @wikileaksAR @wikileaksUSA @wikileaksLatino @wikileaksAus</t>
  </si>
  <si>
    <t>RT @artate: "One hopeful outcome of #wikileaks is that govs better alight what they do in private w what they say in public." #pdfleaks #publicdiplomacy</t>
  </si>
  <si>
    <t>i applaud this speaker #pdfleaks</t>
  </si>
  <si>
    <t>RT @opentopic: At Wikileaks forum. Watch it live: http://bit.ly/efLrPd. Fascinating discussion.</t>
  </si>
  <si>
    <t>♺ @wikileaks: Symposium on Wikileaks and Internet Freedom (live) | http://is.gd/iyX2w</t>
  </si>
  <si>
    <t>RT @Rasiej Over 1K simultaneous streams now for #pdfleaks Join the party: www.personaldemocracy.com/pdfleakslive Thx 2 @Wikileaks for spike</t>
  </si>
  <si>
    <t>Is Operation Leakspin going to be effective within a multitude of information? #pdfleaks - #pdfleaks live on http://livestream.com/pdfleaks</t>
  </si>
  <si>
    <t>Thoughts on Google finally launching its book store complete. #tclp Pausing to scan tweets from #PdfLeaks, interesting stuff.</t>
  </si>
  <si>
    <t>Douglas Rushkoff @rushkoff: Do our iPads with their glass touch screens allow us to re-configure our DNS entries? I don't think so #pdfleaks</t>
  </si>
  <si>
    <t>Obscurantism - #wikileaks #pdfleaks - are you watching online? - http://en.wikipedia.org/wiki/Obscurantism</t>
  </si>
  <si>
    <t>Symposium on #Wikileaks and Internet Freedom (live) | http://is.gd/iyX2w #FreeAssange #leakspin</t>
  </si>
  <si>
    <t>RT @digiphile: Essential reading: @rmack on #WikiLeaks, @Amazon &amp; the new threat to internet speech: http://j.mp/e8Gstw #PdFleaks #NetFreedom</t>
  </si>
  <si>
    <t>Search Wikileaks Cables at www.leakysearch.com #pdfleaks</t>
  </si>
  <si>
    <t>Watching Live #pdfleaks http://t.co/SooCh96 via @livestream</t>
  </si>
  <si>
    <t>If WikiLeaks was the NY Times, it would be protected under the first amendment.  They have not been convicted of any crime. #pdfleaks</t>
  </si>
  <si>
    <t>@jayrosen_NYU "The sources are voting w their leaks" #pdfleaks &gt;&gt; But really it's a huge leak by one source, non? (via @daviddarts)</t>
  </si>
  <si>
    <t>RT @jonathanstray: @jayrosen_nyu: "it takes the world's first stateless news organization to show us how statist our news organizations are." #pdfleaks</t>
  </si>
  <si>
    <t>RT @BoingBoing: Anonymous isn't: LOIC leaks internet address of user http://bit.ly/ePGIH6 #Pdfleaks</t>
  </si>
  <si>
    <t>RT @prothmann: @jeffjarvis "The room is the panel". Its like a description of internet and transparency. I'm also part of the room via livestream #pdfleaks</t>
  </si>
  <si>
    <t>NOW #LIVE +++ Personal Democracy Forum presents: A Symposium on #Wikileaks and Internet #Freedom http://www.livestream.com/pdfleaks #PdF</t>
  </si>
  <si>
    <t>RT @PrivacyCamp: RT @WikileaksAus: RT @mpesce: Just one hour until #pdfleaks - listen live at  http://www.personaldemocracy.com/pdfleakslive #wikileaks</t>
  </si>
  <si>
    <t>Today only - Early registration for #pdf2011 for just $300. http://bit.ly/pdf2011 #pdfleaks</t>
  </si>
  <si>
    <t>RT @wikileaks: Symposium on Wikileaks and Internet Freedom (live) | http://is.gd/iyX2w http://bit.ly/g611x5</t>
  </si>
  <si>
    <t>Yep RT @mpesce: "The net is a great illusion of democracy." @Rushkoff at #Pdfleaks</t>
  </si>
  <si>
    <t>RT @AndeGregson: http://tcrn.ch/eur3au // Letter From Canada: Why Is America So Furious About Wikileaks? #pdfleaks</t>
  </si>
  <si>
    <t>RT @kcarruthers: RT @saleemkhan: "The press must gather around to defend Wikileaks. Wikileaks is the press." @JeffJarvis #pdfleaks #pressfreedom</t>
  </si>
  <si>
    <t>#pdfleaks watchers might enjoy the origin of the word "terrorism": http://www.etymonline.com/index.php?term=terrorism</t>
  </si>
  <si>
    <t>V @DigiDem: Our @mbelinsky is participating in the #pdfleaks discussion today. Watch live: http://www.personaldemocracy.com/pdfleakslive</t>
  </si>
  <si>
    <t>#pdfleaks dude in audience giving odd lecture on due process.</t>
  </si>
  <si>
    <t>태그는 #pdfleaks RT @royalwine: 지금은 1,400명. 이런 시도 너무 좋아요. :) RT @Kihang: 위키릭스와 인터넷의 자유에 관한 심포지움 라이브. 현재 900여명이 시청중  http://livestre.am/vOFK</t>
  </si>
  <si>
    <t>less talk more ACTION!! - #pdfleaks live on http://livestream.com/pdfleaks</t>
  </si>
  <si>
    <t>Any thoughts on how ACTA and Wikileaks will end up informing "net neutrality" for citizens in the coming years? #pdfleaks #acta #copyright</t>
  </si>
  <si>
    <t>Live wikileaks conferentie     http://is.gd/iyX2w</t>
  </si>
  <si>
    <t>RT @phillipanderson: #FAIL RT @n8fr8: are you kidding me? doh RT @BoingBoing: Anonymous isn't: LOIC leaks internet address of user http://bit.ly/ePGIH6 #Pdfleaks</t>
  </si>
  <si>
    <t>#FAIL RT @n8fr8: are you kidding me? doh RT @BoingBoing: Anonymous isn't: LOIC leaks internet address of user http://bit.ly/ePGIH6 #Pdfleaks</t>
  </si>
  <si>
    <t>RT @leakysearch: Search Wikileaks Cables at www.leakysearch.com #pdfleaks</t>
  </si>
  <si>
    <t>PROOF that America NOT subverting China by criticizing human rights - we heavily criticize our own govt, #pdfleaks
http://bit.ly/hsVvLb</t>
  </si>
  <si>
    <t>#pdfleaks hint: the second third and fourth time something is retweeted, it doesn't need the tag... :) be kind to remote participants!</t>
  </si>
  <si>
    <t>Rushkoff harping on centralization of internet architecture. #pdfleaks</t>
  </si>
  <si>
    <t>Warum nicht? RT @annnalist Wünscht sich mal ein wichtiges Netzzeug-Podium in D, auf dem ein Drittel kompetente Frauen sitzen #pdfleaks</t>
  </si>
  <si>
    <t>Exttremely distrubing statists http://bit.ly/ftbBaV do not understand what rights are! #pdfleaks</t>
  </si>
  <si>
    <t>A symposium on WikiLeaks and Internet Freedom https://personaldemocracy.com/pdfleaks #WikiLeaks #FreeAssange #LeakSpin #cablegate</t>
  </si>
  <si>
    <t>RT @kcarruthers: RT @AndeGregson: http://tcrn.ch/eur3au // Letter From Canada: Why Is America So Furious About Wikileaks? #pdfleaks</t>
  </si>
  <si>
    <t>RT @calixte: #pdfleaks @jayrosen_nyu Our watchdog press died under Bush.</t>
  </si>
  <si>
    <t>LIVE SYMPOSIUM on Wikileaks and Internet Freedom http://www.livestream.com/pdfleaks #infodeath #wikileaks #freedom</t>
  </si>
  <si>
    <t>#pdfleaks 1660 viewers. If this were a tv show, it would be cancelled. also wish these folks would talk to each other, in stead of orate</t>
  </si>
  <si>
    <t>http://www.livestream.com/pdfleaks #charity #imsoglad</t>
  </si>
  <si>
    <t>watching wikileaks and internet freedom symposium live stream http://personaldemocracy.com/pdfleaks</t>
  </si>
  <si>
    <t>who would appose freedom of speech ? - #pdfleaks live on http://livestream.com/pdfleaks</t>
  </si>
  <si>
    <t>RT @lucaslanza: PdF Live: A Symposium on Wikileaks and Internet Freedom http://personaldemocracy.com/pdfleaks #pdfleaks</t>
  </si>
  <si>
    <t>If wikileaks had not "overreached" no one would be paying attention. Only way to get people to pay attention to anything is drama #pdfleaks</t>
  </si>
  <si>
    <t>wikileaks forum being flooded by tweets.
http://personaldemocracy.com/pdfleaks</t>
  </si>
  <si>
    <t>watching #pdfleaks</t>
  </si>
  <si>
    <t>symposium on wikileaks and internet freedom is streaming live http://bit.ly/dQhYCC</t>
  </si>
  <si>
    <t>My latest love affair, wikileaks. my concubine is on a pedestal and is a great conversation piecehttp://personaldemocracy.com/pdfleaks WATCH</t>
  </si>
  <si>
    <t>RT @felipeacosta2010Why #pdfleaks is not yet at Twitter Trends?!</t>
  </si>
  <si>
    <t>Very interesting! - #pdfleaks live on http://livestream.com/pdfleaks</t>
  </si>
  <si>
    <t>Douglas Rushkoff: "The net is a great illusion of democracy." #pdfleaks</t>
  </si>
  <si>
    <t>do we want a real internet? are we ready for real democracy? @rushkoff #pdfleaks</t>
  </si>
  <si>
    <t>Douglas Rushkoff says wikileaks boils down to two questions: Do we want real internet, i.e. do we want real democracy? #pdfleaks</t>
  </si>
  <si>
    <t>indymedia.org pre-dates wikileaks as a stateless news organization #pdfleaks</t>
  </si>
  <si>
    <t>Simposio sobre la libertad en internet http://www.livestream.com/pdfleaks</t>
  </si>
  <si>
    <t>pdfleaks</t>
  </si>
  <si>
    <t>Graph Type</t>
  </si>
  <si>
    <t>Vertices</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</si>
  <si>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</si>
  <si>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</si>
  <si>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</si>
  <si>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</si>
  <si>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</si>
  <si>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</si>
  <si>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</si>
  <si>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</si>
  <si>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</si>
  <si>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</si>
  <si>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</si>
  <si>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NodeXL Version</t>
  </si>
  <si>
    <t>1.0.1.157</t>
  </si>
  <si>
    <t>Show Group Graph Metrics</t>
  </si>
  <si>
    <t>"thx steve 
 - #pdfleaks live on http://livestream.com/pdfleaks"</t>
  </si>
  <si>
    <t>"Go! RT @geogeller
wikiLeaks face behind gov/gangocracy mask &amp; asks who protects us from those who say protect us #pdfleaks @randomdeanna"</t>
  </si>
  <si>
    <t>"AnonOps is Watching TOO &gt;&gt; anonops.blogspot.com - #pdfleaks live on http://livestream.com/pdfleaks
BOB MILEY"</t>
  </si>
  <si>
    <t>"Who is talking now?
 - #pdfleaks live on http://livestream.com/pdfleaks"</t>
  </si>
  <si>
    <t>"ANONYMOUS WONDERS WHAT YOUR OPINION ON #LEAKSPIN IS. PLEASE DELIVER
 - #pdfleaks live on http://livestream.com/pdfleaks"</t>
  </si>
  <si>
    <t>"what do you think about payback and leakspin. What do you think bout cryptome??
 - #pdfleaks live on http://livestream.com/pdfleaks"</t>
  </si>
  <si>
    <t>"oh please you lost me now...color of skin? who cares who you are?
 - #pdfleaks live on http://livestream.com/pdfleaks"</t>
  </si>
  <si>
    <t>"PROOF that America NOT subverting China by criticizing human rights - we heavily criticize our own govt, #pdfleaks
http://bit.ly/hsVvLb"</t>
  </si>
  <si>
    <t>"wikileaks forum being flooded by tweets.
http://personaldemocracy.com/pdfleaks"</t>
  </si>
  <si>
    <t>▓0▓0▓0▓True▓Black▓Black▓▓▓0▓0▓0▓0▓0▓▓0▓0▓0▓0▓0▓▓0▓0▓0▓True▓Black▓Black▓▓Followers▓0▓13.1359289475758▓0▓1.5▓10▓Followers▓0▓506829▓0▓100▓64▓▓0▓0▓0▓0▓0▓▓0▓0▓0▓0▓0</t>
  </si>
  <si>
    <t>G1</t>
  </si>
  <si>
    <t>G2</t>
  </si>
  <si>
    <t>G3</t>
  </si>
  <si>
    <t>G4</t>
  </si>
  <si>
    <t>G5</t>
  </si>
  <si>
    <t>G6</t>
  </si>
  <si>
    <t>G7</t>
  </si>
  <si>
    <t>G8</t>
  </si>
  <si>
    <t>G9</t>
  </si>
  <si>
    <t>G10</t>
  </si>
  <si>
    <t>G11</t>
  </si>
  <si>
    <t>G12</t>
  </si>
  <si>
    <t>G13</t>
  </si>
  <si>
    <t>G14</t>
  </si>
  <si>
    <t>Blue</t>
  </si>
  <si>
    <t>Orange</t>
  </si>
  <si>
    <t>Lime</t>
  </si>
  <si>
    <t>Magenta</t>
  </si>
  <si>
    <t>Yellow</t>
  </si>
  <si>
    <t>Cyan</t>
  </si>
  <si>
    <t>Collapsed?</t>
  </si>
  <si>
    <t>Vertex ID</t>
  </si>
  <si>
    <t>Marked?</t>
  </si>
  <si>
    <t>Edges</t>
  </si>
  <si>
    <t>Vertices[Tweet Date (UTC)]</t>
  </si>
</sst>
</file>

<file path=xl/styles.xml><?xml version="1.0" encoding="utf-8"?>
<styleSheet xmlns="http://schemas.openxmlformats.org/spreadsheetml/2006/main">
  <numFmts count="4">
    <numFmt numFmtId="164" formatCode="0.0"/>
    <numFmt numFmtId="165" formatCode="#,##0.0"/>
    <numFmt numFmtId="166" formatCode="#,##0.000"/>
    <numFmt numFmtId="167" formatCode="0.000"/>
  </numFmts>
  <fonts count="10">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family val="2"/>
    </font>
    <font>
      <sz val="11"/>
      <color theme="1"/>
      <name val="Calibri"/>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s>
  <cellStyleXfs count="9">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cellStyleXfs>
  <cellXfs count="99">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1" fontId="0" fillId="0" borderId="0" xfId="0" applyNumberFormat="1" applyBorder="1"/>
    <xf numFmtId="0" fontId="0" fillId="0" borderId="0" xfId="0" applyAlignment="1">
      <alignment wrapText="1"/>
    </xf>
    <xf numFmtId="0" fontId="0" fillId="2" borderId="1" xfId="1" applyNumberFormat="1" applyFont="1"/>
    <xf numFmtId="0" fontId="0" fillId="0" borderId="0" xfId="2" applyNumberFormat="1" applyFont="1"/>
    <xf numFmtId="49" fontId="0" fillId="0" borderId="0" xfId="3" applyNumberFormat="1" applyFont="1"/>
    <xf numFmtId="0" fontId="0" fillId="5" borderId="1" xfId="4" applyNumberFormat="1" applyFont="1"/>
    <xf numFmtId="164" fontId="0" fillId="5" borderId="1" xfId="4" applyNumberFormat="1" applyFont="1"/>
    <xf numFmtId="1" fontId="0" fillId="5" borderId="1" xfId="4" applyNumberFormat="1" applyFont="1"/>
    <xf numFmtId="164" fontId="0" fillId="3" borderId="1" xfId="7" applyNumberFormat="1" applyFont="1"/>
    <xf numFmtId="165" fontId="0" fillId="3" borderId="1" xfId="7" applyNumberFormat="1" applyFont="1"/>
    <xf numFmtId="0" fontId="0" fillId="3" borderId="1" xfId="7" applyNumberFormat="1" applyFont="1"/>
    <xf numFmtId="166" fontId="0" fillId="3" borderId="1" xfId="7" applyNumberFormat="1" applyFont="1"/>
    <xf numFmtId="49" fontId="6" fillId="6" borderId="1" xfId="6" applyNumberFormat="1"/>
    <xf numFmtId="0"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5" fillId="4" borderId="2"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1" fontId="5" fillId="4" borderId="1" xfId="5" applyNumberFormat="1"/>
    <xf numFmtId="167" fontId="5" fillId="4" borderId="1" xfId="5" applyNumberFormat="1"/>
    <xf numFmtId="0" fontId="9" fillId="5" borderId="1" xfId="4" applyNumberFormat="1" applyFont="1"/>
    <xf numFmtId="49" fontId="0" fillId="0" borderId="0" xfId="3" applyNumberFormat="1" applyFont="1" applyBorder="1"/>
    <xf numFmtId="0" fontId="0" fillId="5" borderId="8" xfId="4" applyNumberFormat="1" applyFont="1" applyBorder="1"/>
    <xf numFmtId="164" fontId="0" fillId="5" borderId="8" xfId="4" applyNumberFormat="1" applyFont="1" applyBorder="1"/>
    <xf numFmtId="0" fontId="9" fillId="5" borderId="8" xfId="4" applyNumberFormat="1" applyFont="1" applyBorder="1"/>
    <xf numFmtId="1" fontId="0" fillId="5" borderId="8" xfId="4" applyNumberFormat="1" applyFont="1" applyBorder="1"/>
    <xf numFmtId="49" fontId="6" fillId="6" borderId="8" xfId="6" applyNumberFormat="1" applyBorder="1"/>
    <xf numFmtId="0" fontId="0" fillId="2" borderId="8" xfId="1" applyNumberFormat="1" applyFont="1" applyBorder="1"/>
    <xf numFmtId="0" fontId="0" fillId="0" borderId="0" xfId="2" applyNumberFormat="1" applyFont="1" applyBorder="1"/>
    <xf numFmtId="49" fontId="0" fillId="0" borderId="0" xfId="3" applyNumberFormat="1" applyFont="1" applyAlignment="1"/>
    <xf numFmtId="49" fontId="0" fillId="0" borderId="0" xfId="3" applyNumberFormat="1" applyFont="1" applyBorder="1" applyAlignment="1"/>
    <xf numFmtId="0" fontId="0" fillId="0" borderId="0" xfId="0" applyAlignment="1"/>
    <xf numFmtId="0" fontId="0" fillId="0" borderId="0" xfId="0" applyFill="1" applyAlignment="1"/>
    <xf numFmtId="0" fontId="0" fillId="0" borderId="0" xfId="0" applyFill="1" applyBorder="1" applyAlignment="1"/>
    <xf numFmtId="22" fontId="0" fillId="0" borderId="0" xfId="0" applyNumberFormat="1" applyAlignment="1"/>
    <xf numFmtId="22" fontId="0" fillId="0" borderId="0" xfId="0" applyNumberFormat="1" applyFill="1" applyAlignment="1"/>
    <xf numFmtId="22" fontId="0" fillId="0" borderId="0" xfId="0" applyNumberFormat="1" applyFill="1" applyBorder="1" applyAlignment="1"/>
    <xf numFmtId="49" fontId="9" fillId="0" borderId="0" xfId="3" applyNumberFormat="1" applyFont="1"/>
    <xf numFmtId="1" fontId="5" fillId="4" borderId="1" xfId="5" applyNumberFormat="1" applyAlignment="1"/>
    <xf numFmtId="167" fontId="5" fillId="4" borderId="1" xfId="5" applyNumberFormat="1" applyAlignment="1"/>
    <xf numFmtId="49" fontId="9" fillId="0" borderId="0" xfId="3" applyNumberFormat="1" applyFont="1" applyBorder="1"/>
    <xf numFmtId="1" fontId="5" fillId="4" borderId="8" xfId="5" applyNumberFormat="1" applyBorder="1" applyAlignment="1"/>
    <xf numFmtId="167" fontId="5" fillId="4" borderId="8" xfId="5" applyNumberFormat="1" applyBorder="1" applyAlignment="1"/>
    <xf numFmtId="0" fontId="6" fillId="6" borderId="8" xfId="6" applyNumberFormat="1" applyBorder="1"/>
    <xf numFmtId="164" fontId="0" fillId="3" borderId="8" xfId="7" applyNumberFormat="1" applyFont="1" applyBorder="1"/>
    <xf numFmtId="165" fontId="0" fillId="3" borderId="8" xfId="7" applyNumberFormat="1" applyFont="1" applyBorder="1"/>
    <xf numFmtId="0" fontId="0" fillId="3" borderId="8" xfId="7" applyNumberFormat="1" applyFont="1" applyBorder="1"/>
    <xf numFmtId="166" fontId="0" fillId="3" borderId="8" xfId="7" applyNumberFormat="1" applyFont="1" applyBorder="1"/>
    <xf numFmtId="0" fontId="0" fillId="5" borderId="1" xfId="4" applyNumberFormat="1" applyFont="1" applyAlignment="1"/>
    <xf numFmtId="0" fontId="0" fillId="5" borderId="8" xfId="4" applyNumberFormat="1" applyFont="1" applyBorder="1" applyAlignment="1"/>
    <xf numFmtId="0" fontId="0" fillId="0" borderId="0" xfId="0" quotePrefix="1" applyAlignment="1"/>
    <xf numFmtId="0" fontId="5" fillId="5" borderId="1" xfId="8" applyNumberFormat="1" applyAlignment="1"/>
    <xf numFmtId="0" fontId="5" fillId="4" borderId="1" xfId="5" applyNumberFormat="1" applyAlignment="1">
      <alignment wrapText="1"/>
    </xf>
    <xf numFmtId="1" fontId="5" fillId="4" borderId="1" xfId="5" applyNumberFormat="1" applyBorder="1" applyAlignment="1"/>
    <xf numFmtId="49" fontId="6" fillId="6" borderId="1" xfId="6" applyNumberFormat="1" applyAlignment="1">
      <alignment wrapText="1"/>
    </xf>
    <xf numFmtId="167" fontId="5" fillId="4" borderId="1" xfId="5" applyNumberFormat="1" applyBorder="1" applyAlignment="1"/>
    <xf numFmtId="0" fontId="5" fillId="5" borderId="1" xfId="4" applyNumberFormat="1" applyAlignment="1">
      <alignment wrapText="1"/>
    </xf>
    <xf numFmtId="1" fontId="5" fillId="5" borderId="1" xfId="4" applyNumberFormat="1" applyAlignment="1"/>
    <xf numFmtId="0" fontId="0" fillId="0" borderId="0" xfId="0" quotePrefix="1" applyNumberFormat="1" applyAlignment="1"/>
  </cellXfs>
  <cellStyles count="9">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102">
    <dxf>
      <numFmt numFmtId="0" formatCode="General"/>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1" formatCode="0"/>
      <alignment horizontal="general" vertical="bottom" textRotation="0" wrapText="0" indent="0" relativeIndent="255" justifyLastLine="0" shrinkToFit="0" mergeCell="0" readingOrder="0"/>
    </dxf>
    <dxf>
      <numFmt numFmtId="167" formatCode="0.000"/>
      <alignment horizontal="general" vertical="bottom" textRotation="0" wrapText="0" indent="0" relativeIndent="255" justifyLastLine="0" shrinkToFit="0" mergeCell="0" readingOrder="0"/>
      <border outline="0">
        <right style="thin">
          <color theme="0"/>
        </right>
      </border>
    </dxf>
    <dxf>
      <numFmt numFmtId="0" formatCode="General"/>
      <alignment horizontal="general" vertical="bottom" textRotation="0" wrapText="0" indent="0" relativeIndent="255" justifyLastLine="0" shrinkToFit="0" mergeCell="0" readingOrder="0"/>
    </dxf>
    <dxf>
      <numFmt numFmtId="0" formatCode="General"/>
      <alignment horizontal="general" vertical="bottom" textRotation="0" wrapText="0" indent="0" relativeIndent="255" justifyLastLine="0" shrinkToFit="0" mergeCell="0" readingOrder="0"/>
    </dxf>
    <dxf>
      <numFmt numFmtId="30" formatCode="@"/>
      <alignment horizontal="general" vertical="bottom" textRotation="0" wrapText="0" indent="0" relativeIndent="255" justifyLastLine="0" shrinkToFit="0" mergeCell="0" readingOrder="0"/>
    </dxf>
    <dxf>
      <numFmt numFmtId="167" formatCode="0.000"/>
      <alignment horizontal="general" vertical="bottom" textRotation="0" wrapText="0" indent="0" relativeIndent="255" justifyLastLine="0" shrinkToFit="0" mergeCell="0" readingOrder="0"/>
    </dxf>
    <dxf>
      <numFmt numFmtId="167" formatCode="0.000"/>
      <alignment horizontal="general" vertical="bottom" textRotation="0" wrapText="0" indent="0" relativeIndent="255" justifyLastLine="0" shrinkToFit="0" mergeCell="0" readingOrder="0"/>
      <border outline="0">
        <left style="thin">
          <color theme="0"/>
        </lef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0" formatCode="General"/>
      <border outline="0">
        <left style="thin">
          <color theme="0"/>
        </left>
      </border>
    </dxf>
    <dxf>
      <numFmt numFmtId="167" formatCode="0.00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numFmt numFmtId="1" formatCode="0"/>
      <alignment horizontal="general" vertical="bottom" textRotation="0" wrapText="0" indent="0" relativeIndent="255" justifyLastLine="0" shrinkToFit="0" mergeCell="0" readingOrder="0"/>
      <border outline="0">
        <right style="thin">
          <color theme="0"/>
        </right>
      </border>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0" formatCode="General"/>
      <alignment horizontal="general" vertical="bottom" textRotation="0" wrapText="0" indent="0" relativeIndent="255" justifyLastLine="0" shrinkToFit="0" mergeCell="0" readingOrder="0"/>
    </dxf>
    <dxf>
      <numFmt numFmtId="0" formatCode="General"/>
      <border outline="0">
        <left style="thin">
          <color theme="0"/>
        </left>
      </border>
    </dxf>
    <dxf>
      <numFmt numFmtId="1" formatCode="0"/>
      <border outline="0">
        <right style="thin">
          <color theme="0"/>
        </right>
      </border>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0" formatCode="General"/>
    </dxf>
    <dxf>
      <alignment horizontal="general" vertical="bottom" textRotation="0" wrapText="0" indent="0" relativeIndent="255" justifyLastLine="0" shrinkToFit="0" mergeCell="0" readingOrder="0"/>
    </dxf>
    <dxf>
      <alignment horizontal="general" vertical="bottom" textRotation="0" wrapText="0" indent="0" relativeIndent="255" justifyLastLine="0" shrinkToFit="0" mergeCell="0" readingOrder="0"/>
    </dxf>
    <dxf>
      <numFmt numFmtId="0" formatCode="General"/>
    </dxf>
    <dxf>
      <numFmt numFmtId="30" formatCode="@"/>
      <alignment horizontal="general" vertical="bottom" textRotation="0" wrapText="0" indent="0" relativeIndent="255" justifyLastLine="0" shrinkToFit="0" mergeCell="0" readingOrder="0"/>
    </dxf>
    <dxf>
      <numFmt numFmtId="0" formatCode="General"/>
    </dxf>
    <dxf>
      <numFmt numFmtId="30" formatCode="@"/>
      <alignment horizontal="general" vertical="bottom" textRotation="0" wrapText="0" indent="0" relativeIndent="255" justifyLastLine="0" shrinkToFit="0" mergeCell="0" readingOrder="0"/>
    </dxf>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1"/>
        <name val="Calibri"/>
        <scheme val="minor"/>
      </font>
      <alignment horizontal="general" vertical="bottom" textRotation="0" wrapText="1" indent="0" relativeIndent="0" justifyLastLine="0" shrinkToFit="0" mergeCell="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alignment horizontal="general" vertical="bottom" textRotation="0" wrapText="0" indent="0" relativeIndent="255" justifyLastLine="0" shrinkToFit="0" mergeCell="0" readingOrder="0"/>
    </dxf>
    <dxf>
      <numFmt numFmtId="30" formatCode="@"/>
    </dxf>
    <dxf>
      <numFmt numFmtId="30" formatCode="@"/>
    </dxf>
    <dxf>
      <numFmt numFmtId="0" formatCode="General"/>
    </dxf>
    <dxf>
      <numFmt numFmtId="0" formatCode="General"/>
    </dxf>
    <dxf>
      <numFmt numFmtId="166" formatCode="#,##0.000"/>
    </dxf>
    <dxf>
      <numFmt numFmtId="166" formatCode="#,##0.000"/>
    </dxf>
    <dxf>
      <numFmt numFmtId="0" formatCode="General"/>
    </dxf>
    <dxf>
      <numFmt numFmtId="165" formatCode="#,##0.0"/>
    </dxf>
    <dxf>
      <numFmt numFmtId="165" formatCode="#,##0.0"/>
    </dxf>
    <dxf>
      <numFmt numFmtId="164" formatCode="0.0"/>
    </dxf>
    <dxf>
      <numFmt numFmtId="30" formatCode="@"/>
    </dxf>
    <dxf>
      <numFmt numFmtId="0" formatCode="General"/>
    </dxf>
    <dxf>
      <numFmt numFmtId="0" formatCode="General"/>
    </dxf>
    <dxf>
      <numFmt numFmtId="30" formatCode="@"/>
    </dxf>
    <dxf>
      <numFmt numFmtId="164" formatCode="0.0"/>
    </dxf>
    <dxf>
      <numFmt numFmtId="0" formatCode="General"/>
    </dxf>
    <dxf>
      <font>
        <b val="0"/>
        <i val="0"/>
        <strike val="0"/>
        <condense val="0"/>
        <extend val="0"/>
        <outline val="0"/>
        <shadow val="0"/>
        <u val="none"/>
        <vertAlign val="baseline"/>
        <sz val="11"/>
        <color theme="1"/>
        <name val="Calibri"/>
        <scheme val="minor"/>
      </font>
      <numFmt numFmtId="30" formatCode="@"/>
    </dxf>
    <dxf>
      <numFmt numFmtId="30" formatCode="@"/>
    </dxf>
    <dxf>
      <numFmt numFmtId="30" formatCode="@"/>
    </dxf>
    <dxf>
      <numFmt numFmtId="30" formatCode="@"/>
      <alignment horizontal="general" vertical="bottom" textRotation="0" wrapText="1" indent="0" relativeIndent="255" justifyLastLine="0" shrinkToFit="0" mergeCell="0" readingOrder="0"/>
    </dxf>
    <dxf>
      <numFmt numFmtId="0" formatCode="General"/>
    </dxf>
    <dxf>
      <numFmt numFmtId="0" formatCode="General"/>
    </dxf>
    <dxf>
      <numFmt numFmtId="30" formatCode="@"/>
    </dxf>
    <dxf>
      <numFmt numFmtId="0" formatCode="General"/>
    </dxf>
    <dxf>
      <numFmt numFmtId="1" formatCode="0"/>
    </dxf>
    <dxf>
      <font>
        <b val="0"/>
        <i val="0"/>
        <strike val="0"/>
        <condense val="0"/>
        <extend val="0"/>
        <outline val="0"/>
        <shadow val="0"/>
        <u val="none"/>
        <vertAlign val="baseline"/>
        <sz val="11"/>
        <color theme="1"/>
        <name val="Calibri"/>
        <scheme val="minor"/>
      </font>
      <numFmt numFmtId="0" formatCode="General"/>
    </dxf>
    <dxf>
      <numFmt numFmtId="164" formatCode="0.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9" defaultPivotStyle="PivotStyleLight16">
    <tableStyle name="NodeXL Table" pivot="0" count="1">
      <tableStyleElement type="headerRow" dxfId="101"/>
    </tableStyle>
  </tableStyle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Metrics'!$F$2</c:f>
              <c:strCache>
                <c:ptCount val="1"/>
                <c:pt idx="0">
                  <c:v>#REF!</c:v>
                </c:pt>
              </c:strCache>
            </c:strRef>
          </c:tx>
          <c:spPr>
            <a:solidFill>
              <a:schemeClr val="accent1"/>
            </a:solidFill>
          </c:spPr>
          <c:cat>
            <c:numRef>
              <c:f>'Overall Metrics'!$E$2:$E$45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Metrics'!$F$2:$F$45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er>
        <c:gapWidth val="0"/>
        <c:axId val="79235712"/>
        <c:axId val="81462400"/>
      </c:barChart>
      <c:catAx>
        <c:axId val="79235712"/>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title>
        <c:numFmt formatCode="#,##0.00" sourceLinked="1"/>
        <c:tickLblPos val="none"/>
        <c:crossAx val="81462400"/>
        <c:crosses val="autoZero"/>
        <c:auto val="1"/>
        <c:lblAlgn val="ctr"/>
        <c:lblOffset val="100"/>
      </c:catAx>
      <c:valAx>
        <c:axId val="81462400"/>
        <c:scaling>
          <c:orientation val="minMax"/>
        </c:scaling>
        <c:axPos val="l"/>
        <c:majorGridlines/>
        <c:title>
          <c:tx>
            <c:rich>
              <a:bodyPr rot="-5400000" vert="horz"/>
              <a:lstStyle/>
              <a:p>
                <a:pPr>
                  <a:defRPr/>
                </a:pPr>
                <a:r>
                  <a:rPr lang="en-US"/>
                  <a:t>Frequency</a:t>
                </a:r>
              </a:p>
            </c:rich>
          </c:tx>
        </c:title>
        <c:numFmt formatCode="General" sourceLinked="1"/>
        <c:tickLblPos val="nextTo"/>
        <c:crossAx val="79235712"/>
        <c:crosses val="autoZero"/>
        <c:crossBetween val="between"/>
      </c:valAx>
    </c:plotArea>
  </c:chart>
  <c:printSettings>
    <c:headerFooter/>
    <c:pageMargins b="0.75000000000000722" l="0.70000000000000062" r="0.70000000000000062" t="0.750000000000007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Metrics'!$H$2</c:f>
              <c:strCache>
                <c:ptCount val="1"/>
                <c:pt idx="0">
                  <c:v>729</c:v>
                </c:pt>
              </c:strCache>
            </c:strRef>
          </c:tx>
          <c:spPr>
            <a:solidFill>
              <a:schemeClr val="accent1"/>
            </a:solidFill>
          </c:spPr>
          <c:cat>
            <c:numRef>
              <c:f>'Overall Metrics'!$G$2:$G$45</c:f>
              <c:numCache>
                <c:formatCode>#,##0.00</c:formatCode>
                <c:ptCount val="44"/>
                <c:pt idx="0">
                  <c:v>0</c:v>
                </c:pt>
                <c:pt idx="1">
                  <c:v>12.627906976744185</c:v>
                </c:pt>
                <c:pt idx="2">
                  <c:v>25.255813953488371</c:v>
                </c:pt>
                <c:pt idx="3">
                  <c:v>37.883720930232556</c:v>
                </c:pt>
                <c:pt idx="4">
                  <c:v>50.511627906976742</c:v>
                </c:pt>
                <c:pt idx="5">
                  <c:v>63.139534883720927</c:v>
                </c:pt>
                <c:pt idx="6">
                  <c:v>75.767441860465112</c:v>
                </c:pt>
                <c:pt idx="7">
                  <c:v>88.395348837209298</c:v>
                </c:pt>
                <c:pt idx="8">
                  <c:v>101.02325581395348</c:v>
                </c:pt>
                <c:pt idx="9">
                  <c:v>113.65116279069767</c:v>
                </c:pt>
                <c:pt idx="10">
                  <c:v>126.27906976744185</c:v>
                </c:pt>
                <c:pt idx="11">
                  <c:v>138.90697674418604</c:v>
                </c:pt>
                <c:pt idx="12">
                  <c:v>151.53488372093022</c:v>
                </c:pt>
                <c:pt idx="13">
                  <c:v>164.16279069767441</c:v>
                </c:pt>
                <c:pt idx="14">
                  <c:v>176.7906976744186</c:v>
                </c:pt>
                <c:pt idx="15">
                  <c:v>189.41860465116278</c:v>
                </c:pt>
                <c:pt idx="16">
                  <c:v>202.04651162790697</c:v>
                </c:pt>
                <c:pt idx="17">
                  <c:v>214.67441860465115</c:v>
                </c:pt>
                <c:pt idx="18">
                  <c:v>227.30232558139534</c:v>
                </c:pt>
                <c:pt idx="19">
                  <c:v>239.93023255813952</c:v>
                </c:pt>
                <c:pt idx="20">
                  <c:v>252.55813953488371</c:v>
                </c:pt>
                <c:pt idx="21">
                  <c:v>265.18604651162786</c:v>
                </c:pt>
                <c:pt idx="22">
                  <c:v>277.81395348837202</c:v>
                </c:pt>
                <c:pt idx="23">
                  <c:v>290.44186046511618</c:v>
                </c:pt>
                <c:pt idx="24">
                  <c:v>303.06976744186034</c:v>
                </c:pt>
                <c:pt idx="25">
                  <c:v>315.69767441860449</c:v>
                </c:pt>
                <c:pt idx="26">
                  <c:v>328.32558139534865</c:v>
                </c:pt>
                <c:pt idx="27">
                  <c:v>340.95348837209281</c:v>
                </c:pt>
                <c:pt idx="28">
                  <c:v>353.58139534883696</c:v>
                </c:pt>
                <c:pt idx="29">
                  <c:v>366.20930232558112</c:v>
                </c:pt>
                <c:pt idx="30">
                  <c:v>378.83720930232528</c:v>
                </c:pt>
                <c:pt idx="31">
                  <c:v>391.46511627906943</c:v>
                </c:pt>
                <c:pt idx="32">
                  <c:v>404.09302325581359</c:v>
                </c:pt>
                <c:pt idx="33">
                  <c:v>416.72093023255775</c:v>
                </c:pt>
                <c:pt idx="34">
                  <c:v>429.34883720930191</c:v>
                </c:pt>
                <c:pt idx="35">
                  <c:v>441.97674418604606</c:v>
                </c:pt>
                <c:pt idx="36">
                  <c:v>454.60465116279022</c:v>
                </c:pt>
                <c:pt idx="37">
                  <c:v>467.23255813953438</c:v>
                </c:pt>
                <c:pt idx="38">
                  <c:v>479.86046511627853</c:v>
                </c:pt>
                <c:pt idx="39">
                  <c:v>492.48837209302269</c:v>
                </c:pt>
                <c:pt idx="40">
                  <c:v>505.11627906976685</c:v>
                </c:pt>
                <c:pt idx="41">
                  <c:v>517.744186046511</c:v>
                </c:pt>
                <c:pt idx="42">
                  <c:v>530.37209302325516</c:v>
                </c:pt>
                <c:pt idx="43">
                  <c:v>543</c:v>
                </c:pt>
              </c:numCache>
            </c:numRef>
          </c:cat>
          <c:val>
            <c:numRef>
              <c:f>'Overall Metrics'!$H$2:$H$45</c:f>
              <c:numCache>
                <c:formatCode>General</c:formatCode>
                <c:ptCount val="44"/>
                <c:pt idx="0">
                  <c:v>729</c:v>
                </c:pt>
                <c:pt idx="1">
                  <c:v>32</c:v>
                </c:pt>
                <c:pt idx="2">
                  <c:v>5</c:v>
                </c:pt>
                <c:pt idx="3">
                  <c:v>6</c:v>
                </c:pt>
                <c:pt idx="4">
                  <c:v>1</c:v>
                </c:pt>
                <c:pt idx="5">
                  <c:v>3</c:v>
                </c:pt>
                <c:pt idx="6">
                  <c:v>1</c:v>
                </c:pt>
                <c:pt idx="7">
                  <c:v>1</c:v>
                </c:pt>
                <c:pt idx="8">
                  <c:v>0</c:v>
                </c:pt>
                <c:pt idx="9">
                  <c:v>0</c:v>
                </c:pt>
                <c:pt idx="10">
                  <c:v>0</c:v>
                </c:pt>
                <c:pt idx="11">
                  <c:v>0</c:v>
                </c:pt>
                <c:pt idx="12">
                  <c:v>0</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81482880"/>
        <c:axId val="81484800"/>
      </c:barChart>
      <c:catAx>
        <c:axId val="81482880"/>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title>
        <c:numFmt formatCode="#,##0.00" sourceLinked="1"/>
        <c:tickLblPos val="none"/>
        <c:crossAx val="81484800"/>
        <c:crosses val="autoZero"/>
        <c:auto val="1"/>
        <c:lblAlgn val="ctr"/>
        <c:lblOffset val="100"/>
      </c:catAx>
      <c:valAx>
        <c:axId val="81484800"/>
        <c:scaling>
          <c:orientation val="minMax"/>
        </c:scaling>
        <c:axPos val="l"/>
        <c:majorGridlines/>
        <c:title>
          <c:tx>
            <c:rich>
              <a:bodyPr rot="-5400000" vert="horz"/>
              <a:lstStyle/>
              <a:p>
                <a:pPr>
                  <a:defRPr/>
                </a:pPr>
                <a:r>
                  <a:rPr lang="en-US"/>
                  <a:t>Frequency</a:t>
                </a:r>
              </a:p>
            </c:rich>
          </c:tx>
        </c:title>
        <c:numFmt formatCode="General" sourceLinked="1"/>
        <c:tickLblPos val="nextTo"/>
        <c:crossAx val="81482880"/>
        <c:crosses val="autoZero"/>
        <c:crossBetween val="between"/>
      </c:valAx>
    </c:plotArea>
  </c:chart>
  <c:printSettings>
    <c:headerFooter/>
    <c:pageMargins b="0.75000000000000744" l="0.70000000000000062" r="0.70000000000000062" t="0.750000000000007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Metrics'!$J$2</c:f>
              <c:strCache>
                <c:ptCount val="1"/>
                <c:pt idx="0">
                  <c:v>298</c:v>
                </c:pt>
              </c:strCache>
            </c:strRef>
          </c:tx>
          <c:spPr>
            <a:solidFill>
              <a:schemeClr val="accent1"/>
            </a:solidFill>
          </c:spPr>
          <c:cat>
            <c:numRef>
              <c:f>'Overall Metrics'!$I$2:$I$45</c:f>
              <c:numCache>
                <c:formatCode>#,##0.00</c:formatCode>
                <c:ptCount val="44"/>
                <c:pt idx="0">
                  <c:v>0</c:v>
                </c:pt>
                <c:pt idx="1">
                  <c:v>1.0930232558139534</c:v>
                </c:pt>
                <c:pt idx="2">
                  <c:v>2.1860465116279069</c:v>
                </c:pt>
                <c:pt idx="3">
                  <c:v>3.2790697674418601</c:v>
                </c:pt>
                <c:pt idx="4">
                  <c:v>4.3720930232558137</c:v>
                </c:pt>
                <c:pt idx="5">
                  <c:v>5.4651162790697674</c:v>
                </c:pt>
                <c:pt idx="6">
                  <c:v>6.558139534883721</c:v>
                </c:pt>
                <c:pt idx="7">
                  <c:v>7.6511627906976747</c:v>
                </c:pt>
                <c:pt idx="8">
                  <c:v>8.7441860465116275</c:v>
                </c:pt>
                <c:pt idx="9">
                  <c:v>9.8372093023255811</c:v>
                </c:pt>
                <c:pt idx="10">
                  <c:v>10.930232558139535</c:v>
                </c:pt>
                <c:pt idx="11">
                  <c:v>12.023255813953488</c:v>
                </c:pt>
                <c:pt idx="12">
                  <c:v>13.116279069767442</c:v>
                </c:pt>
                <c:pt idx="13">
                  <c:v>14.209302325581396</c:v>
                </c:pt>
                <c:pt idx="14">
                  <c:v>15.302325581395349</c:v>
                </c:pt>
                <c:pt idx="15">
                  <c:v>16.395348837209301</c:v>
                </c:pt>
                <c:pt idx="16">
                  <c:v>17.488372093023255</c:v>
                </c:pt>
                <c:pt idx="17">
                  <c:v>18.581395348837209</c:v>
                </c:pt>
                <c:pt idx="18">
                  <c:v>19.674418604651162</c:v>
                </c:pt>
                <c:pt idx="19">
                  <c:v>20.767441860465116</c:v>
                </c:pt>
                <c:pt idx="20">
                  <c:v>21.86046511627907</c:v>
                </c:pt>
                <c:pt idx="21">
                  <c:v>22.953488372093023</c:v>
                </c:pt>
                <c:pt idx="22">
                  <c:v>24.046511627906977</c:v>
                </c:pt>
                <c:pt idx="23">
                  <c:v>25.13953488372093</c:v>
                </c:pt>
                <c:pt idx="24">
                  <c:v>26.232558139534884</c:v>
                </c:pt>
                <c:pt idx="25">
                  <c:v>27.325581395348838</c:v>
                </c:pt>
                <c:pt idx="26">
                  <c:v>28.418604651162791</c:v>
                </c:pt>
                <c:pt idx="27">
                  <c:v>29.511627906976745</c:v>
                </c:pt>
                <c:pt idx="28">
                  <c:v>30.604651162790699</c:v>
                </c:pt>
                <c:pt idx="29">
                  <c:v>31.697674418604652</c:v>
                </c:pt>
                <c:pt idx="30">
                  <c:v>32.790697674418603</c:v>
                </c:pt>
                <c:pt idx="31">
                  <c:v>33.883720930232556</c:v>
                </c:pt>
                <c:pt idx="32">
                  <c:v>34.97674418604651</c:v>
                </c:pt>
                <c:pt idx="33">
                  <c:v>36.069767441860463</c:v>
                </c:pt>
                <c:pt idx="34">
                  <c:v>37.162790697674417</c:v>
                </c:pt>
                <c:pt idx="35">
                  <c:v>38.255813953488371</c:v>
                </c:pt>
                <c:pt idx="36">
                  <c:v>39.348837209302324</c:v>
                </c:pt>
                <c:pt idx="37">
                  <c:v>40.441860465116278</c:v>
                </c:pt>
                <c:pt idx="38">
                  <c:v>41.534883720930232</c:v>
                </c:pt>
                <c:pt idx="39">
                  <c:v>42.627906976744185</c:v>
                </c:pt>
                <c:pt idx="40">
                  <c:v>43.720930232558139</c:v>
                </c:pt>
                <c:pt idx="41">
                  <c:v>44.813953488372093</c:v>
                </c:pt>
                <c:pt idx="42">
                  <c:v>45.906976744186046</c:v>
                </c:pt>
                <c:pt idx="43">
                  <c:v>47</c:v>
                </c:pt>
              </c:numCache>
            </c:numRef>
          </c:cat>
          <c:val>
            <c:numRef>
              <c:f>'Overall Metrics'!$J$2:$J$45</c:f>
              <c:numCache>
                <c:formatCode>General</c:formatCode>
                <c:ptCount val="44"/>
                <c:pt idx="0">
                  <c:v>298</c:v>
                </c:pt>
                <c:pt idx="1">
                  <c:v>149</c:v>
                </c:pt>
                <c:pt idx="2">
                  <c:v>79</c:v>
                </c:pt>
                <c:pt idx="3">
                  <c:v>61</c:v>
                </c:pt>
                <c:pt idx="4">
                  <c:v>40</c:v>
                </c:pt>
                <c:pt idx="5">
                  <c:v>25</c:v>
                </c:pt>
                <c:pt idx="6">
                  <c:v>21</c:v>
                </c:pt>
                <c:pt idx="7">
                  <c:v>16</c:v>
                </c:pt>
                <c:pt idx="8">
                  <c:v>9</c:v>
                </c:pt>
                <c:pt idx="9">
                  <c:v>9</c:v>
                </c:pt>
                <c:pt idx="10">
                  <c:v>17</c:v>
                </c:pt>
                <c:pt idx="11">
                  <c:v>7</c:v>
                </c:pt>
                <c:pt idx="12">
                  <c:v>5</c:v>
                </c:pt>
                <c:pt idx="13">
                  <c:v>6</c:v>
                </c:pt>
                <c:pt idx="14">
                  <c:v>2</c:v>
                </c:pt>
                <c:pt idx="15">
                  <c:v>4</c:v>
                </c:pt>
                <c:pt idx="16">
                  <c:v>2</c:v>
                </c:pt>
                <c:pt idx="17">
                  <c:v>8</c:v>
                </c:pt>
                <c:pt idx="18">
                  <c:v>2</c:v>
                </c:pt>
                <c:pt idx="19">
                  <c:v>3</c:v>
                </c:pt>
                <c:pt idx="20">
                  <c:v>1</c:v>
                </c:pt>
                <c:pt idx="21">
                  <c:v>5</c:v>
                </c:pt>
                <c:pt idx="22">
                  <c:v>2</c:v>
                </c:pt>
                <c:pt idx="23">
                  <c:v>1</c:v>
                </c:pt>
                <c:pt idx="24">
                  <c:v>0</c:v>
                </c:pt>
                <c:pt idx="25">
                  <c:v>1</c:v>
                </c:pt>
                <c:pt idx="26">
                  <c:v>1</c:v>
                </c:pt>
                <c:pt idx="27">
                  <c:v>1</c:v>
                </c:pt>
                <c:pt idx="28">
                  <c:v>0</c:v>
                </c:pt>
                <c:pt idx="29">
                  <c:v>1</c:v>
                </c:pt>
                <c:pt idx="30">
                  <c:v>0</c:v>
                </c:pt>
                <c:pt idx="31">
                  <c:v>0</c:v>
                </c:pt>
                <c:pt idx="32">
                  <c:v>2</c:v>
                </c:pt>
                <c:pt idx="33">
                  <c:v>0</c:v>
                </c:pt>
                <c:pt idx="34">
                  <c:v>0</c:v>
                </c:pt>
                <c:pt idx="35">
                  <c:v>0</c:v>
                </c:pt>
                <c:pt idx="36">
                  <c:v>0</c:v>
                </c:pt>
                <c:pt idx="37">
                  <c:v>0</c:v>
                </c:pt>
                <c:pt idx="38">
                  <c:v>0</c:v>
                </c:pt>
                <c:pt idx="39">
                  <c:v>0</c:v>
                </c:pt>
                <c:pt idx="40">
                  <c:v>0</c:v>
                </c:pt>
                <c:pt idx="41">
                  <c:v>0</c:v>
                </c:pt>
                <c:pt idx="42">
                  <c:v>1</c:v>
                </c:pt>
                <c:pt idx="43">
                  <c:v>1</c:v>
                </c:pt>
              </c:numCache>
            </c:numRef>
          </c:val>
        </c:ser>
        <c:gapWidth val="0"/>
        <c:axId val="81517568"/>
        <c:axId val="87102592"/>
      </c:barChart>
      <c:catAx>
        <c:axId val="81517568"/>
        <c:scaling>
          <c:orientation val="minMax"/>
        </c:scaling>
        <c:delete val="1"/>
        <c:axPos val="b"/>
        <c:title>
          <c:tx>
            <c:rich>
              <a:bodyPr/>
              <a:lstStyle/>
              <a:p>
                <a:pPr>
                  <a:defRPr/>
                </a:pPr>
                <a:r>
                  <a:rPr lang="en-US"/>
                  <a:t>Out-Degree</a:t>
                </a:r>
              </a:p>
            </c:rich>
          </c:tx>
          <c:layout>
            <c:manualLayout>
              <c:xMode val="edge"/>
              <c:yMode val="edge"/>
              <c:x val="0.41379516818709683"/>
              <c:y val="0.8089889086444898"/>
            </c:manualLayout>
          </c:layout>
        </c:title>
        <c:numFmt formatCode="#,##0.00" sourceLinked="1"/>
        <c:tickLblPos val="none"/>
        <c:crossAx val="87102592"/>
        <c:crosses val="autoZero"/>
        <c:auto val="1"/>
        <c:lblAlgn val="ctr"/>
        <c:lblOffset val="100"/>
      </c:catAx>
      <c:valAx>
        <c:axId val="87102592"/>
        <c:scaling>
          <c:orientation val="minMax"/>
        </c:scaling>
        <c:axPos val="l"/>
        <c:majorGridlines/>
        <c:title>
          <c:tx>
            <c:rich>
              <a:bodyPr rot="-5400000" vert="horz"/>
              <a:lstStyle/>
              <a:p>
                <a:pPr>
                  <a:defRPr/>
                </a:pPr>
                <a:r>
                  <a:rPr lang="en-US"/>
                  <a:t>Frequency</a:t>
                </a:r>
              </a:p>
            </c:rich>
          </c:tx>
        </c:title>
        <c:numFmt formatCode="General" sourceLinked="1"/>
        <c:tickLblPos val="nextTo"/>
        <c:crossAx val="81517568"/>
        <c:crosses val="autoZero"/>
        <c:crossBetween val="between"/>
      </c:valAx>
    </c:plotArea>
  </c:chart>
  <c:printSettings>
    <c:headerFooter/>
    <c:pageMargins b="0.75000000000000744" l="0.70000000000000062" r="0.70000000000000062" t="0.750000000000007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Metrics'!$L$2</c:f>
              <c:strCache>
                <c:ptCount val="1"/>
                <c:pt idx="0">
                  <c:v>776</c:v>
                </c:pt>
              </c:strCache>
            </c:strRef>
          </c:tx>
          <c:spPr>
            <a:solidFill>
              <a:schemeClr val="accent1"/>
            </a:solidFill>
          </c:spPr>
          <c:cat>
            <c:numRef>
              <c:f>'Overall Metrics'!$K$2:$K$45</c:f>
              <c:numCache>
                <c:formatCode>#,##0.00</c:formatCode>
                <c:ptCount val="44"/>
                <c:pt idx="0">
                  <c:v>0</c:v>
                </c:pt>
                <c:pt idx="1">
                  <c:v>10581.438020116278</c:v>
                </c:pt>
                <c:pt idx="2">
                  <c:v>21162.876040232557</c:v>
                </c:pt>
                <c:pt idx="3">
                  <c:v>31744.314060348835</c:v>
                </c:pt>
                <c:pt idx="4">
                  <c:v>42325.752080465114</c:v>
                </c:pt>
                <c:pt idx="5">
                  <c:v>52907.190100581392</c:v>
                </c:pt>
                <c:pt idx="6">
                  <c:v>63488.628120697671</c:v>
                </c:pt>
                <c:pt idx="7">
                  <c:v>74070.066140813957</c:v>
                </c:pt>
                <c:pt idx="8">
                  <c:v>84651.504160930228</c:v>
                </c:pt>
                <c:pt idx="9">
                  <c:v>95232.942181046499</c:v>
                </c:pt>
                <c:pt idx="10">
                  <c:v>105814.38020116277</c:v>
                </c:pt>
                <c:pt idx="11">
                  <c:v>116395.81822127904</c:v>
                </c:pt>
                <c:pt idx="12">
                  <c:v>126977.25624139531</c:v>
                </c:pt>
                <c:pt idx="13">
                  <c:v>137558.69426151158</c:v>
                </c:pt>
                <c:pt idx="14">
                  <c:v>148140.13228162786</c:v>
                </c:pt>
                <c:pt idx="15">
                  <c:v>158721.57030174413</c:v>
                </c:pt>
                <c:pt idx="16">
                  <c:v>169303.0083218604</c:v>
                </c:pt>
                <c:pt idx="17">
                  <c:v>179884.44634197667</c:v>
                </c:pt>
                <c:pt idx="18">
                  <c:v>190465.88436209294</c:v>
                </c:pt>
                <c:pt idx="19">
                  <c:v>201047.32238220921</c:v>
                </c:pt>
                <c:pt idx="20">
                  <c:v>211628.76040232548</c:v>
                </c:pt>
                <c:pt idx="21">
                  <c:v>222210.19842244175</c:v>
                </c:pt>
                <c:pt idx="22">
                  <c:v>232791.63644255803</c:v>
                </c:pt>
                <c:pt idx="23">
                  <c:v>243373.0744626743</c:v>
                </c:pt>
                <c:pt idx="24">
                  <c:v>253954.51248279057</c:v>
                </c:pt>
                <c:pt idx="25">
                  <c:v>264535.95050290687</c:v>
                </c:pt>
                <c:pt idx="26">
                  <c:v>275117.38852302317</c:v>
                </c:pt>
                <c:pt idx="27">
                  <c:v>285698.82654313947</c:v>
                </c:pt>
                <c:pt idx="28">
                  <c:v>296280.26456325577</c:v>
                </c:pt>
                <c:pt idx="29">
                  <c:v>306861.70258337207</c:v>
                </c:pt>
                <c:pt idx="30">
                  <c:v>317443.14060348837</c:v>
                </c:pt>
                <c:pt idx="31">
                  <c:v>328024.57862360467</c:v>
                </c:pt>
                <c:pt idx="32">
                  <c:v>338606.01664372097</c:v>
                </c:pt>
                <c:pt idx="33">
                  <c:v>349187.45466383727</c:v>
                </c:pt>
                <c:pt idx="34">
                  <c:v>359768.89268395357</c:v>
                </c:pt>
                <c:pt idx="35">
                  <c:v>370350.33070406987</c:v>
                </c:pt>
                <c:pt idx="36">
                  <c:v>380931.76872418617</c:v>
                </c:pt>
                <c:pt idx="37">
                  <c:v>391513.20674430247</c:v>
                </c:pt>
                <c:pt idx="38">
                  <c:v>402094.64476441877</c:v>
                </c:pt>
                <c:pt idx="39">
                  <c:v>412676.08278453507</c:v>
                </c:pt>
                <c:pt idx="40">
                  <c:v>423257.52080465137</c:v>
                </c:pt>
                <c:pt idx="41">
                  <c:v>433838.95882476767</c:v>
                </c:pt>
                <c:pt idx="42">
                  <c:v>444420.39684488397</c:v>
                </c:pt>
                <c:pt idx="43">
                  <c:v>455001.83486499998</c:v>
                </c:pt>
              </c:numCache>
            </c:numRef>
          </c:cat>
          <c:val>
            <c:numRef>
              <c:f>'Overall Metrics'!$L$2:$L$45</c:f>
              <c:numCache>
                <c:formatCode>General</c:formatCode>
                <c:ptCount val="44"/>
                <c:pt idx="0">
                  <c:v>776</c:v>
                </c:pt>
                <c:pt idx="1">
                  <c:v>1</c:v>
                </c:pt>
                <c:pt idx="2">
                  <c:v>1</c:v>
                </c:pt>
                <c:pt idx="3">
                  <c:v>0</c:v>
                </c:pt>
                <c:pt idx="4">
                  <c:v>0</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87131264"/>
        <c:axId val="87133184"/>
      </c:barChart>
      <c:catAx>
        <c:axId val="87131264"/>
        <c:scaling>
          <c:orientation val="minMax"/>
        </c:scaling>
        <c:delete val="1"/>
        <c:axPos val="b"/>
        <c:title>
          <c:tx>
            <c:rich>
              <a:bodyPr/>
              <a:lstStyle/>
              <a:p>
                <a:pPr>
                  <a:defRPr/>
                </a:pPr>
                <a:r>
                  <a:rPr lang="en-US"/>
                  <a:t>Betweenness Centrality</a:t>
                </a:r>
              </a:p>
            </c:rich>
          </c:tx>
          <c:layout>
            <c:manualLayout>
              <c:xMode val="edge"/>
              <c:yMode val="edge"/>
              <c:x val="0.32728710116055165"/>
              <c:y val="0.82619320971975252"/>
            </c:manualLayout>
          </c:layout>
        </c:title>
        <c:numFmt formatCode="#,##0.00" sourceLinked="1"/>
        <c:tickLblPos val="none"/>
        <c:crossAx val="87133184"/>
        <c:crosses val="autoZero"/>
        <c:auto val="1"/>
        <c:lblAlgn val="ctr"/>
        <c:lblOffset val="100"/>
      </c:catAx>
      <c:valAx>
        <c:axId val="87133184"/>
        <c:scaling>
          <c:orientation val="minMax"/>
        </c:scaling>
        <c:axPos val="l"/>
        <c:majorGridlines/>
        <c:title>
          <c:tx>
            <c:rich>
              <a:bodyPr rot="-5400000" vert="horz"/>
              <a:lstStyle/>
              <a:p>
                <a:pPr>
                  <a:defRPr/>
                </a:pPr>
                <a:r>
                  <a:rPr lang="en-US"/>
                  <a:t>Frequency</a:t>
                </a:r>
              </a:p>
            </c:rich>
          </c:tx>
        </c:title>
        <c:numFmt formatCode="General" sourceLinked="1"/>
        <c:tickLblPos val="nextTo"/>
        <c:crossAx val="87131264"/>
        <c:crosses val="autoZero"/>
        <c:crossBetween val="between"/>
      </c:valAx>
    </c:plotArea>
  </c:chart>
  <c:printSettings>
    <c:headerFooter/>
    <c:pageMargins b="0.75000000000000744" l="0.70000000000000062" r="0.70000000000000062" t="0.750000000000007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Metrics'!$N$2</c:f>
              <c:strCache>
                <c:ptCount val="1"/>
                <c:pt idx="0">
                  <c:v>22</c:v>
                </c:pt>
              </c:strCache>
            </c:strRef>
          </c:tx>
          <c:spPr>
            <a:solidFill>
              <a:schemeClr val="accent1"/>
            </a:solidFill>
          </c:spPr>
          <c:cat>
            <c:numRef>
              <c:f>'Overall Metrics'!$M$2:$M$45</c:f>
              <c:numCache>
                <c:formatCode>#,##0.00</c:formatCode>
                <c:ptCount val="44"/>
                <c:pt idx="0">
                  <c:v>0</c:v>
                </c:pt>
                <c:pt idx="1">
                  <c:v>2.33953488372093E-5</c:v>
                </c:pt>
                <c:pt idx="2">
                  <c:v>4.6790697674418601E-5</c:v>
                </c:pt>
                <c:pt idx="3">
                  <c:v>7.0186046511627905E-5</c:v>
                </c:pt>
                <c:pt idx="4">
                  <c:v>9.3581395348837202E-5</c:v>
                </c:pt>
                <c:pt idx="5">
                  <c:v>1.169767441860465E-4</c:v>
                </c:pt>
                <c:pt idx="6">
                  <c:v>1.4037209302325581E-4</c:v>
                </c:pt>
                <c:pt idx="7">
                  <c:v>1.6376744186046512E-4</c:v>
                </c:pt>
                <c:pt idx="8">
                  <c:v>1.8716279069767443E-4</c:v>
                </c:pt>
                <c:pt idx="9">
                  <c:v>2.1055813953488374E-4</c:v>
                </c:pt>
                <c:pt idx="10">
                  <c:v>2.3395348837209305E-4</c:v>
                </c:pt>
                <c:pt idx="11">
                  <c:v>2.5734883720930234E-4</c:v>
                </c:pt>
                <c:pt idx="12">
                  <c:v>2.8074418604651162E-4</c:v>
                </c:pt>
                <c:pt idx="13">
                  <c:v>3.041395348837209E-4</c:v>
                </c:pt>
                <c:pt idx="14">
                  <c:v>3.2753488372093019E-4</c:v>
                </c:pt>
                <c:pt idx="15">
                  <c:v>3.5093023255813947E-4</c:v>
                </c:pt>
                <c:pt idx="16">
                  <c:v>3.7432558139534875E-4</c:v>
                </c:pt>
                <c:pt idx="17">
                  <c:v>3.9772093023255804E-4</c:v>
                </c:pt>
                <c:pt idx="18">
                  <c:v>4.2111627906976732E-4</c:v>
                </c:pt>
                <c:pt idx="19">
                  <c:v>4.445116279069766E-4</c:v>
                </c:pt>
                <c:pt idx="20">
                  <c:v>4.6790697674418589E-4</c:v>
                </c:pt>
                <c:pt idx="21">
                  <c:v>4.9130232558139517E-4</c:v>
                </c:pt>
                <c:pt idx="22">
                  <c:v>5.1469767441860445E-4</c:v>
                </c:pt>
                <c:pt idx="23">
                  <c:v>5.3809302325581374E-4</c:v>
                </c:pt>
                <c:pt idx="24">
                  <c:v>5.6148837209302302E-4</c:v>
                </c:pt>
                <c:pt idx="25">
                  <c:v>5.848837209302323E-4</c:v>
                </c:pt>
                <c:pt idx="26">
                  <c:v>6.0827906976744159E-4</c:v>
                </c:pt>
                <c:pt idx="27">
                  <c:v>6.3167441860465087E-4</c:v>
                </c:pt>
                <c:pt idx="28">
                  <c:v>6.5506976744186016E-4</c:v>
                </c:pt>
                <c:pt idx="29">
                  <c:v>6.7846511627906944E-4</c:v>
                </c:pt>
                <c:pt idx="30">
                  <c:v>7.0186046511627872E-4</c:v>
                </c:pt>
                <c:pt idx="31">
                  <c:v>7.2525581395348801E-4</c:v>
                </c:pt>
                <c:pt idx="32">
                  <c:v>7.4865116279069729E-4</c:v>
                </c:pt>
                <c:pt idx="33">
                  <c:v>7.7204651162790657E-4</c:v>
                </c:pt>
                <c:pt idx="34">
                  <c:v>7.9544186046511586E-4</c:v>
                </c:pt>
                <c:pt idx="35">
                  <c:v>8.1883720930232514E-4</c:v>
                </c:pt>
                <c:pt idx="36">
                  <c:v>8.4223255813953442E-4</c:v>
                </c:pt>
                <c:pt idx="37">
                  <c:v>8.6562790697674371E-4</c:v>
                </c:pt>
                <c:pt idx="38">
                  <c:v>8.8902325581395299E-4</c:v>
                </c:pt>
                <c:pt idx="39">
                  <c:v>9.1241860465116227E-4</c:v>
                </c:pt>
                <c:pt idx="40">
                  <c:v>9.3581395348837156E-4</c:v>
                </c:pt>
                <c:pt idx="41">
                  <c:v>9.5920930232558084E-4</c:v>
                </c:pt>
                <c:pt idx="42">
                  <c:v>9.8260465116279012E-4</c:v>
                </c:pt>
                <c:pt idx="43">
                  <c:v>1.0059999999999999E-3</c:v>
                </c:pt>
              </c:numCache>
            </c:numRef>
          </c:cat>
          <c:val>
            <c:numRef>
              <c:f>'Overall Metrics'!$N$2:$N$45</c:f>
              <c:numCache>
                <c:formatCode>General</c:formatCode>
                <c:ptCount val="44"/>
                <c:pt idx="0">
                  <c:v>22</c:v>
                </c:pt>
                <c:pt idx="1">
                  <c:v>0</c:v>
                </c:pt>
                <c:pt idx="2">
                  <c:v>0</c:v>
                </c:pt>
                <c:pt idx="3">
                  <c:v>0</c:v>
                </c:pt>
                <c:pt idx="4">
                  <c:v>0</c:v>
                </c:pt>
                <c:pt idx="5">
                  <c:v>0</c:v>
                </c:pt>
                <c:pt idx="6">
                  <c:v>0</c:v>
                </c:pt>
                <c:pt idx="7">
                  <c:v>0</c:v>
                </c:pt>
                <c:pt idx="8">
                  <c:v>0</c:v>
                </c:pt>
                <c:pt idx="9">
                  <c:v>0</c:v>
                </c:pt>
                <c:pt idx="10">
                  <c:v>1</c:v>
                </c:pt>
                <c:pt idx="11">
                  <c:v>0</c:v>
                </c:pt>
                <c:pt idx="12">
                  <c:v>0</c:v>
                </c:pt>
                <c:pt idx="13">
                  <c:v>3</c:v>
                </c:pt>
                <c:pt idx="14">
                  <c:v>3</c:v>
                </c:pt>
                <c:pt idx="15">
                  <c:v>10</c:v>
                </c:pt>
                <c:pt idx="16">
                  <c:v>5</c:v>
                </c:pt>
                <c:pt idx="17">
                  <c:v>14</c:v>
                </c:pt>
                <c:pt idx="18">
                  <c:v>51</c:v>
                </c:pt>
                <c:pt idx="19">
                  <c:v>30</c:v>
                </c:pt>
                <c:pt idx="20">
                  <c:v>62</c:v>
                </c:pt>
                <c:pt idx="21">
                  <c:v>29</c:v>
                </c:pt>
                <c:pt idx="22">
                  <c:v>3</c:v>
                </c:pt>
                <c:pt idx="23">
                  <c:v>3</c:v>
                </c:pt>
                <c:pt idx="24">
                  <c:v>383</c:v>
                </c:pt>
                <c:pt idx="25">
                  <c:v>77</c:v>
                </c:pt>
                <c:pt idx="26">
                  <c:v>62</c:v>
                </c:pt>
                <c:pt idx="27">
                  <c:v>18</c:v>
                </c:pt>
                <c:pt idx="28">
                  <c:v>2</c:v>
                </c:pt>
                <c:pt idx="29">
                  <c:v>0</c:v>
                </c:pt>
                <c:pt idx="30">
                  <c:v>0</c:v>
                </c:pt>
                <c:pt idx="31">
                  <c:v>1</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87149568"/>
        <c:axId val="87159936"/>
      </c:barChart>
      <c:catAx>
        <c:axId val="87149568"/>
        <c:scaling>
          <c:orientation val="minMax"/>
        </c:scaling>
        <c:delete val="1"/>
        <c:axPos val="b"/>
        <c:title>
          <c:tx>
            <c:rich>
              <a:bodyPr/>
              <a:lstStyle/>
              <a:p>
                <a:pPr>
                  <a:defRPr/>
                </a:pPr>
                <a:r>
                  <a:rPr lang="en-US"/>
                  <a:t>Closeness Centrality</a:t>
                </a:r>
              </a:p>
            </c:rich>
          </c:tx>
          <c:layout>
            <c:manualLayout>
              <c:xMode val="edge"/>
              <c:yMode val="edge"/>
              <c:x val="0.35406086287407329"/>
              <c:y val="0.82619320971975252"/>
            </c:manualLayout>
          </c:layout>
        </c:title>
        <c:numFmt formatCode="#,##0.00" sourceLinked="1"/>
        <c:tickLblPos val="none"/>
        <c:crossAx val="87159936"/>
        <c:crosses val="autoZero"/>
        <c:auto val="1"/>
        <c:lblAlgn val="ctr"/>
        <c:lblOffset val="100"/>
      </c:catAx>
      <c:valAx>
        <c:axId val="87159936"/>
        <c:scaling>
          <c:orientation val="minMax"/>
        </c:scaling>
        <c:axPos val="l"/>
        <c:majorGridlines/>
        <c:title>
          <c:tx>
            <c:rich>
              <a:bodyPr rot="-5400000" vert="horz"/>
              <a:lstStyle/>
              <a:p>
                <a:pPr>
                  <a:defRPr/>
                </a:pPr>
                <a:r>
                  <a:rPr lang="en-US"/>
                  <a:t>Frequency</a:t>
                </a:r>
              </a:p>
            </c:rich>
          </c:tx>
        </c:title>
        <c:numFmt formatCode="General" sourceLinked="1"/>
        <c:tickLblPos val="nextTo"/>
        <c:crossAx val="87149568"/>
        <c:crosses val="autoZero"/>
        <c:crossBetween val="between"/>
      </c:valAx>
    </c:plotArea>
  </c:chart>
  <c:printSettings>
    <c:headerFooter/>
    <c:pageMargins b="0.75000000000000766" l="0.70000000000000062" r="0.70000000000000062" t="0.750000000000007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Metrics'!$P$2</c:f>
              <c:strCache>
                <c:ptCount val="1"/>
                <c:pt idx="0">
                  <c:v>122</c:v>
                </c:pt>
              </c:strCache>
            </c:strRef>
          </c:tx>
          <c:spPr>
            <a:solidFill>
              <a:schemeClr val="accent1"/>
            </a:solidFill>
          </c:spPr>
          <c:cat>
            <c:numRef>
              <c:f>'Overall Metrics'!$O$2:$O$45</c:f>
              <c:numCache>
                <c:formatCode>#,##0.00</c:formatCode>
                <c:ptCount val="44"/>
                <c:pt idx="0">
                  <c:v>0</c:v>
                </c:pt>
                <c:pt idx="1">
                  <c:v>5.6195348837209311E-4</c:v>
                </c:pt>
                <c:pt idx="2">
                  <c:v>1.1239069767441862E-3</c:v>
                </c:pt>
                <c:pt idx="3">
                  <c:v>1.6858604651162792E-3</c:v>
                </c:pt>
                <c:pt idx="4">
                  <c:v>2.2478139534883724E-3</c:v>
                </c:pt>
                <c:pt idx="5">
                  <c:v>2.8097674418604657E-3</c:v>
                </c:pt>
                <c:pt idx="6">
                  <c:v>3.3717209302325589E-3</c:v>
                </c:pt>
                <c:pt idx="7">
                  <c:v>3.9336744186046517E-3</c:v>
                </c:pt>
                <c:pt idx="8">
                  <c:v>4.4956279069767449E-3</c:v>
                </c:pt>
                <c:pt idx="9">
                  <c:v>5.0575813953488381E-3</c:v>
                </c:pt>
                <c:pt idx="10">
                  <c:v>5.6195348837209313E-3</c:v>
                </c:pt>
                <c:pt idx="11">
                  <c:v>6.1814883720930245E-3</c:v>
                </c:pt>
                <c:pt idx="12">
                  <c:v>6.7434418604651178E-3</c:v>
                </c:pt>
                <c:pt idx="13">
                  <c:v>7.305395348837211E-3</c:v>
                </c:pt>
                <c:pt idx="14">
                  <c:v>7.8673488372093033E-3</c:v>
                </c:pt>
                <c:pt idx="15">
                  <c:v>8.4293023255813965E-3</c:v>
                </c:pt>
                <c:pt idx="16">
                  <c:v>8.9912558139534898E-3</c:v>
                </c:pt>
                <c:pt idx="17">
                  <c:v>9.553209302325583E-3</c:v>
                </c:pt>
                <c:pt idx="18">
                  <c:v>1.0115162790697676E-2</c:v>
                </c:pt>
                <c:pt idx="19">
                  <c:v>1.0677116279069769E-2</c:v>
                </c:pt>
                <c:pt idx="20">
                  <c:v>1.1239069767441863E-2</c:v>
                </c:pt>
                <c:pt idx="21">
                  <c:v>1.1801023255813956E-2</c:v>
                </c:pt>
                <c:pt idx="22">
                  <c:v>1.2362976744186049E-2</c:v>
                </c:pt>
                <c:pt idx="23">
                  <c:v>1.2924930232558142E-2</c:v>
                </c:pt>
                <c:pt idx="24">
                  <c:v>1.3486883720930236E-2</c:v>
                </c:pt>
                <c:pt idx="25">
                  <c:v>1.4048837209302329E-2</c:v>
                </c:pt>
                <c:pt idx="26">
                  <c:v>1.4610790697674422E-2</c:v>
                </c:pt>
                <c:pt idx="27">
                  <c:v>1.5172744186046515E-2</c:v>
                </c:pt>
                <c:pt idx="28">
                  <c:v>1.5734697674418607E-2</c:v>
                </c:pt>
                <c:pt idx="29">
                  <c:v>1.62966511627907E-2</c:v>
                </c:pt>
                <c:pt idx="30">
                  <c:v>1.6858604651162793E-2</c:v>
                </c:pt>
                <c:pt idx="31">
                  <c:v>1.7420558139534886E-2</c:v>
                </c:pt>
                <c:pt idx="32">
                  <c:v>1.798251162790698E-2</c:v>
                </c:pt>
                <c:pt idx="33">
                  <c:v>1.8544465116279073E-2</c:v>
                </c:pt>
                <c:pt idx="34">
                  <c:v>1.9106418604651166E-2</c:v>
                </c:pt>
                <c:pt idx="35">
                  <c:v>1.9668372093023259E-2</c:v>
                </c:pt>
                <c:pt idx="36">
                  <c:v>2.0230325581395352E-2</c:v>
                </c:pt>
                <c:pt idx="37">
                  <c:v>2.0792279069767446E-2</c:v>
                </c:pt>
                <c:pt idx="38">
                  <c:v>2.1354232558139539E-2</c:v>
                </c:pt>
                <c:pt idx="39">
                  <c:v>2.1916186046511632E-2</c:v>
                </c:pt>
                <c:pt idx="40">
                  <c:v>2.2478139534883725E-2</c:v>
                </c:pt>
                <c:pt idx="41">
                  <c:v>2.3040093023255818E-2</c:v>
                </c:pt>
                <c:pt idx="42">
                  <c:v>2.3602046511627912E-2</c:v>
                </c:pt>
                <c:pt idx="43">
                  <c:v>2.4164000000000001E-2</c:v>
                </c:pt>
              </c:numCache>
            </c:numRef>
          </c:cat>
          <c:val>
            <c:numRef>
              <c:f>'Overall Metrics'!$P$2:$P$45</c:f>
              <c:numCache>
                <c:formatCode>General</c:formatCode>
                <c:ptCount val="44"/>
                <c:pt idx="0">
                  <c:v>122</c:v>
                </c:pt>
                <c:pt idx="1">
                  <c:v>418</c:v>
                </c:pt>
                <c:pt idx="2">
                  <c:v>106</c:v>
                </c:pt>
                <c:pt idx="3">
                  <c:v>47</c:v>
                </c:pt>
                <c:pt idx="4">
                  <c:v>22</c:v>
                </c:pt>
                <c:pt idx="5">
                  <c:v>18</c:v>
                </c:pt>
                <c:pt idx="6">
                  <c:v>13</c:v>
                </c:pt>
                <c:pt idx="7">
                  <c:v>5</c:v>
                </c:pt>
                <c:pt idx="8">
                  <c:v>10</c:v>
                </c:pt>
                <c:pt idx="9">
                  <c:v>6</c:v>
                </c:pt>
                <c:pt idx="10">
                  <c:v>3</c:v>
                </c:pt>
                <c:pt idx="11">
                  <c:v>1</c:v>
                </c:pt>
                <c:pt idx="12">
                  <c:v>1</c:v>
                </c:pt>
                <c:pt idx="13">
                  <c:v>2</c:v>
                </c:pt>
                <c:pt idx="14">
                  <c:v>0</c:v>
                </c:pt>
                <c:pt idx="15">
                  <c:v>1</c:v>
                </c:pt>
                <c:pt idx="16">
                  <c:v>2</c:v>
                </c:pt>
                <c:pt idx="17">
                  <c:v>0</c:v>
                </c:pt>
                <c:pt idx="18">
                  <c:v>0</c:v>
                </c:pt>
                <c:pt idx="19">
                  <c:v>1</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87188608"/>
        <c:axId val="87190528"/>
      </c:barChart>
      <c:catAx>
        <c:axId val="87188608"/>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2267"/>
              <c:y val="0.82619320971975252"/>
            </c:manualLayout>
          </c:layout>
        </c:title>
        <c:numFmt formatCode="#,##0.00" sourceLinked="1"/>
        <c:tickLblPos val="none"/>
        <c:crossAx val="87190528"/>
        <c:crosses val="autoZero"/>
        <c:auto val="1"/>
        <c:lblAlgn val="ctr"/>
        <c:lblOffset val="100"/>
      </c:catAx>
      <c:valAx>
        <c:axId val="87190528"/>
        <c:scaling>
          <c:orientation val="minMax"/>
        </c:scaling>
        <c:axPos val="l"/>
        <c:majorGridlines/>
        <c:title>
          <c:tx>
            <c:rich>
              <a:bodyPr rot="-5400000" vert="horz"/>
              <a:lstStyle/>
              <a:p>
                <a:pPr>
                  <a:defRPr/>
                </a:pPr>
                <a:r>
                  <a:rPr lang="en-US"/>
                  <a:t>Frequency</a:t>
                </a:r>
              </a:p>
            </c:rich>
          </c:tx>
        </c:title>
        <c:numFmt formatCode="General" sourceLinked="1"/>
        <c:tickLblPos val="nextTo"/>
        <c:crossAx val="87188608"/>
        <c:crosses val="autoZero"/>
        <c:crossBetween val="between"/>
      </c:valAx>
    </c:plotArea>
  </c:chart>
  <c:printSettings>
    <c:headerFooter/>
    <c:pageMargins b="0.75000000000000788" l="0.70000000000000062" r="0.70000000000000062" t="0.750000000000007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Metrics'!$T$2</c:f>
              <c:strCache>
                <c:ptCount val="1"/>
                <c:pt idx="0">
                  <c:v>315</c:v>
                </c:pt>
              </c:strCache>
            </c:strRef>
          </c:tx>
          <c:spPr>
            <a:solidFill>
              <a:schemeClr val="accent1"/>
            </a:solidFill>
          </c:spPr>
          <c:cat>
            <c:numRef>
              <c:f>'Overall Metrics'!$S$2:$S$45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Metrics'!$T$2:$T$45</c:f>
              <c:numCache>
                <c:formatCode>General</c:formatCode>
                <c:ptCount val="44"/>
                <c:pt idx="0">
                  <c:v>315</c:v>
                </c:pt>
                <c:pt idx="1">
                  <c:v>2</c:v>
                </c:pt>
                <c:pt idx="2">
                  <c:v>6</c:v>
                </c:pt>
                <c:pt idx="3">
                  <c:v>17</c:v>
                </c:pt>
                <c:pt idx="4">
                  <c:v>14</c:v>
                </c:pt>
                <c:pt idx="5">
                  <c:v>13</c:v>
                </c:pt>
                <c:pt idx="6">
                  <c:v>21</c:v>
                </c:pt>
                <c:pt idx="7">
                  <c:v>61</c:v>
                </c:pt>
                <c:pt idx="8">
                  <c:v>16</c:v>
                </c:pt>
                <c:pt idx="9">
                  <c:v>11</c:v>
                </c:pt>
                <c:pt idx="10">
                  <c:v>26</c:v>
                </c:pt>
                <c:pt idx="11">
                  <c:v>11</c:v>
                </c:pt>
                <c:pt idx="12">
                  <c:v>17</c:v>
                </c:pt>
                <c:pt idx="13">
                  <c:v>6</c:v>
                </c:pt>
                <c:pt idx="14">
                  <c:v>53</c:v>
                </c:pt>
                <c:pt idx="15">
                  <c:v>12</c:v>
                </c:pt>
                <c:pt idx="16">
                  <c:v>2</c:v>
                </c:pt>
                <c:pt idx="17">
                  <c:v>18</c:v>
                </c:pt>
                <c:pt idx="18">
                  <c:v>5</c:v>
                </c:pt>
                <c:pt idx="19">
                  <c:v>5</c:v>
                </c:pt>
                <c:pt idx="20">
                  <c:v>0</c:v>
                </c:pt>
                <c:pt idx="21">
                  <c:v>114</c:v>
                </c:pt>
                <c:pt idx="22">
                  <c:v>4</c:v>
                </c:pt>
                <c:pt idx="23">
                  <c:v>2</c:v>
                </c:pt>
                <c:pt idx="24">
                  <c:v>4</c:v>
                </c:pt>
                <c:pt idx="25">
                  <c:v>7</c:v>
                </c:pt>
                <c:pt idx="26">
                  <c:v>0</c:v>
                </c:pt>
                <c:pt idx="27">
                  <c:v>1</c:v>
                </c:pt>
                <c:pt idx="28">
                  <c:v>4</c:v>
                </c:pt>
                <c:pt idx="29">
                  <c:v>0</c:v>
                </c:pt>
                <c:pt idx="30">
                  <c:v>1</c:v>
                </c:pt>
                <c:pt idx="31">
                  <c:v>0</c:v>
                </c:pt>
                <c:pt idx="32">
                  <c:v>2</c:v>
                </c:pt>
                <c:pt idx="33">
                  <c:v>0</c:v>
                </c:pt>
                <c:pt idx="34">
                  <c:v>0</c:v>
                </c:pt>
                <c:pt idx="35">
                  <c:v>1</c:v>
                </c:pt>
                <c:pt idx="36">
                  <c:v>0</c:v>
                </c:pt>
                <c:pt idx="37">
                  <c:v>0</c:v>
                </c:pt>
                <c:pt idx="38">
                  <c:v>1</c:v>
                </c:pt>
                <c:pt idx="39">
                  <c:v>0</c:v>
                </c:pt>
                <c:pt idx="40">
                  <c:v>0</c:v>
                </c:pt>
                <c:pt idx="41">
                  <c:v>0</c:v>
                </c:pt>
                <c:pt idx="42">
                  <c:v>0</c:v>
                </c:pt>
                <c:pt idx="43">
                  <c:v>8</c:v>
                </c:pt>
              </c:numCache>
            </c:numRef>
          </c:val>
        </c:ser>
        <c:gapWidth val="0"/>
        <c:axId val="87206912"/>
        <c:axId val="87229568"/>
      </c:barChart>
      <c:catAx>
        <c:axId val="87206912"/>
        <c:scaling>
          <c:orientation val="minMax"/>
        </c:scaling>
        <c:delete val="1"/>
        <c:axPos val="b"/>
        <c:title>
          <c:tx>
            <c:rich>
              <a:bodyPr/>
              <a:lstStyle/>
              <a:p>
                <a:pPr>
                  <a:defRPr/>
                </a:pPr>
                <a:r>
                  <a:rPr lang="en-US"/>
                  <a:t>Clustering Coefficient</a:t>
                </a:r>
              </a:p>
            </c:rich>
          </c:tx>
          <c:layout>
            <c:manualLayout>
              <c:xMode val="edge"/>
              <c:yMode val="edge"/>
              <c:x val="0.33732726180312289"/>
              <c:y val="0.82619320971975252"/>
            </c:manualLayout>
          </c:layout>
        </c:title>
        <c:numFmt formatCode="#,##0.00" sourceLinked="1"/>
        <c:tickLblPos val="none"/>
        <c:crossAx val="87229568"/>
        <c:crosses val="autoZero"/>
        <c:auto val="1"/>
        <c:lblAlgn val="ctr"/>
        <c:lblOffset val="100"/>
      </c:catAx>
      <c:valAx>
        <c:axId val="87229568"/>
        <c:scaling>
          <c:orientation val="minMax"/>
        </c:scaling>
        <c:axPos val="l"/>
        <c:majorGridlines/>
        <c:title>
          <c:tx>
            <c:rich>
              <a:bodyPr rot="-5400000" vert="horz"/>
              <a:lstStyle/>
              <a:p>
                <a:pPr>
                  <a:defRPr/>
                </a:pPr>
                <a:r>
                  <a:rPr lang="en-US"/>
                  <a:t>Frequency</a:t>
                </a:r>
              </a:p>
            </c:rich>
          </c:tx>
        </c:title>
        <c:numFmt formatCode="General" sourceLinked="1"/>
        <c:tickLblPos val="nextTo"/>
        <c:crossAx val="87206912"/>
        <c:crosses val="autoZero"/>
        <c:crossBetween val="between"/>
      </c:valAx>
    </c:plotArea>
  </c:chart>
  <c:printSettings>
    <c:headerFooter/>
    <c:pageMargins b="0.7500000000000081" l="0.70000000000000062" r="0.70000000000000062" t="0.750000000000008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1"/>
          <c:order val="0"/>
          <c:tx>
            <c:strRef>
              <c:f>'Overall Metrics'!$R$2</c:f>
              <c:strCache>
                <c:ptCount val="1"/>
                <c:pt idx="0">
                  <c:v>742</c:v>
                </c:pt>
              </c:strCache>
            </c:strRef>
          </c:tx>
          <c:spPr>
            <a:solidFill>
              <a:schemeClr val="accent1"/>
            </a:solidFill>
          </c:spPr>
          <c:cat>
            <c:numRef>
              <c:f>'Overall Metrics'!$S$2:$S$45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Metrics'!$R$2:$R$45</c:f>
              <c:numCache>
                <c:formatCode>General</c:formatCode>
                <c:ptCount val="44"/>
                <c:pt idx="0">
                  <c:v>742</c:v>
                </c:pt>
                <c:pt idx="1">
                  <c:v>26</c:v>
                </c:pt>
                <c:pt idx="2">
                  <c:v>6</c:v>
                </c:pt>
                <c:pt idx="3">
                  <c:v>3</c:v>
                </c:pt>
                <c:pt idx="4">
                  <c:v>0</c:v>
                </c:pt>
                <c:pt idx="5">
                  <c:v>0</c:v>
                </c:pt>
                <c:pt idx="6">
                  <c:v>0</c:v>
                </c:pt>
                <c:pt idx="7">
                  <c:v>1</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ser>
        <c:gapWidth val="0"/>
        <c:axId val="87254144"/>
        <c:axId val="87256064"/>
      </c:barChart>
      <c:catAx>
        <c:axId val="87254144"/>
        <c:scaling>
          <c:orientation val="minMax"/>
        </c:scaling>
        <c:delete val="1"/>
        <c:axPos val="b"/>
        <c:title>
          <c:tx>
            <c:rich>
              <a:bodyPr/>
              <a:lstStyle/>
              <a:p>
                <a:pPr>
                  <a:defRPr/>
                </a:pPr>
                <a:r>
                  <a:rPr lang="en-US"/>
                  <a:t>PageRank</a:t>
                </a:r>
              </a:p>
            </c:rich>
          </c:tx>
          <c:layout>
            <c:manualLayout>
              <c:xMode val="edge"/>
              <c:yMode val="edge"/>
              <c:x val="0.41764854694368031"/>
              <c:y val="0.82619320971975252"/>
            </c:manualLayout>
          </c:layout>
        </c:title>
        <c:numFmt formatCode="#,##0.00" sourceLinked="1"/>
        <c:tickLblPos val="none"/>
        <c:crossAx val="87256064"/>
        <c:crosses val="autoZero"/>
        <c:auto val="1"/>
        <c:lblAlgn val="ctr"/>
        <c:lblOffset val="100"/>
      </c:catAx>
      <c:valAx>
        <c:axId val="87256064"/>
        <c:scaling>
          <c:orientation val="minMax"/>
        </c:scaling>
        <c:axPos val="l"/>
        <c:majorGridlines/>
        <c:title>
          <c:tx>
            <c:rich>
              <a:bodyPr rot="-5400000" vert="horz"/>
              <a:lstStyle/>
              <a:p>
                <a:pPr>
                  <a:defRPr/>
                </a:pPr>
                <a:r>
                  <a:rPr lang="en-US"/>
                  <a:t>Frequency</a:t>
                </a:r>
              </a:p>
            </c:rich>
          </c:tx>
        </c:title>
        <c:numFmt formatCode="General" sourceLinked="1"/>
        <c:tickLblPos val="nextTo"/>
        <c:crossAx val="87254144"/>
        <c:crosses val="autoZero"/>
        <c:crossBetween val="between"/>
      </c:valAx>
    </c:plotArea>
  </c:chart>
  <c:printSettings>
    <c:headerFooter/>
    <c:pageMargins b="0.75000000000000833" l="0.70000000000000062" r="0.70000000000000062" t="0.750000000000008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2.7639579878386065E-3"/>
          <c:y val="8.0430855234004828E-3"/>
          <c:w val="0.99723592884222301"/>
          <c:h val="0.9839124654872623"/>
        </c:manualLayout>
      </c:layout>
      <c:barChart>
        <c:barDir val="col"/>
        <c:grouping val="clustered"/>
        <c:ser>
          <c:idx val="1"/>
          <c:order val="0"/>
          <c:tx>
            <c:strRef>
              <c:f>'Overall Metrics'!$V$2</c:f>
              <c:strCache>
                <c:ptCount val="1"/>
                <c:pt idx="0">
                  <c:v>9</c:v>
                </c:pt>
              </c:strCache>
            </c:strRef>
          </c:tx>
          <c:spPr>
            <a:solidFill>
              <a:schemeClr val="accent1"/>
            </a:solidFill>
          </c:spPr>
          <c:cat>
            <c:numRef>
              <c:f>'Overall Metrics'!$U$2:$U$45</c:f>
              <c:numCache>
                <c:formatCode>#,##0.00</c:formatCode>
                <c:ptCount val="44"/>
                <c:pt idx="0">
                  <c:v>40523.654097222221</c:v>
                </c:pt>
                <c:pt idx="1">
                  <c:v>40523.654722222222</c:v>
                </c:pt>
                <c:pt idx="2">
                  <c:v>40523.655347222222</c:v>
                </c:pt>
                <c:pt idx="3">
                  <c:v>40523.655972222223</c:v>
                </c:pt>
                <c:pt idx="4">
                  <c:v>40523.656597222223</c:v>
                </c:pt>
                <c:pt idx="5">
                  <c:v>40523.657222222224</c:v>
                </c:pt>
                <c:pt idx="6">
                  <c:v>40523.657847222225</c:v>
                </c:pt>
                <c:pt idx="7">
                  <c:v>40523.658472222225</c:v>
                </c:pt>
                <c:pt idx="8">
                  <c:v>40523.659097222226</c:v>
                </c:pt>
                <c:pt idx="9">
                  <c:v>40523.659722222226</c:v>
                </c:pt>
                <c:pt idx="10">
                  <c:v>40523.660347222227</c:v>
                </c:pt>
                <c:pt idx="11">
                  <c:v>40523.660972222227</c:v>
                </c:pt>
                <c:pt idx="12">
                  <c:v>40523.661597222228</c:v>
                </c:pt>
                <c:pt idx="13">
                  <c:v>40523.662222222229</c:v>
                </c:pt>
                <c:pt idx="14">
                  <c:v>40523.662847222229</c:v>
                </c:pt>
                <c:pt idx="15">
                  <c:v>40523.66347222223</c:v>
                </c:pt>
                <c:pt idx="16">
                  <c:v>40523.66409722223</c:v>
                </c:pt>
                <c:pt idx="17">
                  <c:v>40523.664722222231</c:v>
                </c:pt>
                <c:pt idx="18">
                  <c:v>40523.665347222232</c:v>
                </c:pt>
                <c:pt idx="19">
                  <c:v>40523.665972222232</c:v>
                </c:pt>
                <c:pt idx="20">
                  <c:v>40523.666597222233</c:v>
                </c:pt>
                <c:pt idx="21">
                  <c:v>40523.667222222233</c:v>
                </c:pt>
                <c:pt idx="22">
                  <c:v>40523.667847222234</c:v>
                </c:pt>
                <c:pt idx="23">
                  <c:v>40523.668472222234</c:v>
                </c:pt>
                <c:pt idx="24">
                  <c:v>40523.669097222235</c:v>
                </c:pt>
                <c:pt idx="25">
                  <c:v>40523.669722222236</c:v>
                </c:pt>
                <c:pt idx="26">
                  <c:v>40523.670347222236</c:v>
                </c:pt>
                <c:pt idx="27">
                  <c:v>40523.670972222237</c:v>
                </c:pt>
                <c:pt idx="28">
                  <c:v>40523.671597222237</c:v>
                </c:pt>
                <c:pt idx="29">
                  <c:v>40523.672222222238</c:v>
                </c:pt>
                <c:pt idx="30">
                  <c:v>40523.672847222238</c:v>
                </c:pt>
                <c:pt idx="31">
                  <c:v>40523.673472222239</c:v>
                </c:pt>
                <c:pt idx="32">
                  <c:v>40523.67409722224</c:v>
                </c:pt>
                <c:pt idx="33">
                  <c:v>40523.67472222224</c:v>
                </c:pt>
                <c:pt idx="34">
                  <c:v>40523.675347222241</c:v>
                </c:pt>
                <c:pt idx="35">
                  <c:v>40523.675972222241</c:v>
                </c:pt>
                <c:pt idx="36">
                  <c:v>40523.676597222242</c:v>
                </c:pt>
                <c:pt idx="37">
                  <c:v>40523.677222222243</c:v>
                </c:pt>
                <c:pt idx="38">
                  <c:v>40523.677847222243</c:v>
                </c:pt>
                <c:pt idx="39">
                  <c:v>40523.678472222244</c:v>
                </c:pt>
                <c:pt idx="40">
                  <c:v>40523.679097222244</c:v>
                </c:pt>
                <c:pt idx="41">
                  <c:v>40523.679722222245</c:v>
                </c:pt>
                <c:pt idx="42">
                  <c:v>40523.680347222245</c:v>
                </c:pt>
                <c:pt idx="43">
                  <c:v>40523.680972222224</c:v>
                </c:pt>
              </c:numCache>
            </c:numRef>
          </c:cat>
          <c:val>
            <c:numRef>
              <c:f>'Overall Metrics'!$V$2:$V$45</c:f>
              <c:numCache>
                <c:formatCode>General</c:formatCode>
                <c:ptCount val="44"/>
                <c:pt idx="0">
                  <c:v>9</c:v>
                </c:pt>
                <c:pt idx="1">
                  <c:v>5</c:v>
                </c:pt>
                <c:pt idx="2">
                  <c:v>5</c:v>
                </c:pt>
                <c:pt idx="3">
                  <c:v>7</c:v>
                </c:pt>
                <c:pt idx="4">
                  <c:v>2</c:v>
                </c:pt>
                <c:pt idx="5">
                  <c:v>6</c:v>
                </c:pt>
                <c:pt idx="6">
                  <c:v>6</c:v>
                </c:pt>
                <c:pt idx="7">
                  <c:v>4</c:v>
                </c:pt>
                <c:pt idx="8">
                  <c:v>8</c:v>
                </c:pt>
                <c:pt idx="9">
                  <c:v>9</c:v>
                </c:pt>
                <c:pt idx="10">
                  <c:v>8</c:v>
                </c:pt>
                <c:pt idx="11">
                  <c:v>6</c:v>
                </c:pt>
                <c:pt idx="12">
                  <c:v>12</c:v>
                </c:pt>
                <c:pt idx="13">
                  <c:v>18</c:v>
                </c:pt>
                <c:pt idx="14">
                  <c:v>23</c:v>
                </c:pt>
                <c:pt idx="15">
                  <c:v>35</c:v>
                </c:pt>
                <c:pt idx="16">
                  <c:v>23</c:v>
                </c:pt>
                <c:pt idx="17">
                  <c:v>30</c:v>
                </c:pt>
                <c:pt idx="18">
                  <c:v>20</c:v>
                </c:pt>
                <c:pt idx="19">
                  <c:v>26</c:v>
                </c:pt>
                <c:pt idx="20">
                  <c:v>24</c:v>
                </c:pt>
                <c:pt idx="21">
                  <c:v>18</c:v>
                </c:pt>
                <c:pt idx="22">
                  <c:v>18</c:v>
                </c:pt>
                <c:pt idx="23">
                  <c:v>20</c:v>
                </c:pt>
                <c:pt idx="24">
                  <c:v>20</c:v>
                </c:pt>
                <c:pt idx="25">
                  <c:v>25</c:v>
                </c:pt>
                <c:pt idx="26">
                  <c:v>19</c:v>
                </c:pt>
                <c:pt idx="27">
                  <c:v>16</c:v>
                </c:pt>
                <c:pt idx="28">
                  <c:v>20</c:v>
                </c:pt>
                <c:pt idx="29">
                  <c:v>26</c:v>
                </c:pt>
                <c:pt idx="30">
                  <c:v>19</c:v>
                </c:pt>
                <c:pt idx="31">
                  <c:v>27</c:v>
                </c:pt>
                <c:pt idx="32">
                  <c:v>22</c:v>
                </c:pt>
                <c:pt idx="33">
                  <c:v>23</c:v>
                </c:pt>
                <c:pt idx="34">
                  <c:v>21</c:v>
                </c:pt>
                <c:pt idx="35">
                  <c:v>19</c:v>
                </c:pt>
                <c:pt idx="36">
                  <c:v>15</c:v>
                </c:pt>
                <c:pt idx="37">
                  <c:v>28</c:v>
                </c:pt>
                <c:pt idx="38">
                  <c:v>28</c:v>
                </c:pt>
                <c:pt idx="39">
                  <c:v>24</c:v>
                </c:pt>
                <c:pt idx="40">
                  <c:v>31</c:v>
                </c:pt>
                <c:pt idx="41">
                  <c:v>28</c:v>
                </c:pt>
                <c:pt idx="42">
                  <c:v>26</c:v>
                </c:pt>
                <c:pt idx="43">
                  <c:v>1</c:v>
                </c:pt>
              </c:numCache>
            </c:numRef>
          </c:val>
        </c:ser>
        <c:gapWidth val="0"/>
        <c:axId val="79059968"/>
        <c:axId val="79090432"/>
      </c:barChart>
      <c:catAx>
        <c:axId val="79059968"/>
        <c:scaling>
          <c:orientation val="minMax"/>
        </c:scaling>
        <c:delete val="1"/>
        <c:axPos val="b"/>
        <c:numFmt formatCode="#,##0.00" sourceLinked="1"/>
        <c:tickLblPos val="none"/>
        <c:crossAx val="79090432"/>
        <c:crosses val="autoZero"/>
        <c:auto val="1"/>
        <c:lblAlgn val="ctr"/>
        <c:lblOffset val="100"/>
      </c:catAx>
      <c:valAx>
        <c:axId val="79090432"/>
        <c:scaling>
          <c:orientation val="minMax"/>
        </c:scaling>
        <c:delete val="1"/>
        <c:axPos val="l"/>
        <c:numFmt formatCode="General" sourceLinked="1"/>
        <c:tickLblPos val="none"/>
        <c:crossAx val="79059968"/>
        <c:crosses val="autoZero"/>
        <c:crossBetween val="between"/>
      </c:valAx>
      <c:spPr>
        <a:solidFill>
          <a:schemeClr val="bg1">
            <a:lumMod val="85000"/>
          </a:schemeClr>
        </a:solidFill>
        <a:ln>
          <a:noFill/>
        </a:ln>
      </c:spPr>
    </c:plotArea>
  </c:chart>
  <c:spPr>
    <a:noFill/>
    <a:ln>
      <a:noFill/>
    </a:ln>
  </c:spPr>
  <c:printSettings>
    <c:headerFooter/>
    <c:pageMargins b="0.75000000000000855" l="0.70000000000000062" r="0.70000000000000062" t="0.75000000000000855" header="0.30000000000000032" footer="0.30000000000000032"/>
    <c:pageSetup/>
  </c:printSettings>
</c:chartSpace>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531" Type="http://schemas.openxmlformats.org/officeDocument/2006/relationships/image" Target="../media/image531.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00" Type="http://schemas.openxmlformats.org/officeDocument/2006/relationships/image" Target="../media/image500.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261" Type="http://schemas.openxmlformats.org/officeDocument/2006/relationships/image" Target="../media/image261.png"/><Relationship Id="rId499" Type="http://schemas.openxmlformats.org/officeDocument/2006/relationships/image" Target="../media/image499.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230" Type="http://schemas.openxmlformats.org/officeDocument/2006/relationships/image" Target="../media/image230.png"/><Relationship Id="rId251" Type="http://schemas.openxmlformats.org/officeDocument/2006/relationships/image" Target="../media/image251.png"/><Relationship Id="rId468" Type="http://schemas.openxmlformats.org/officeDocument/2006/relationships/image" Target="../media/image468.png"/><Relationship Id="rId489" Type="http://schemas.openxmlformats.org/officeDocument/2006/relationships/image" Target="../media/image489.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514" Type="http://schemas.openxmlformats.org/officeDocument/2006/relationships/image" Target="../media/image514.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458" Type="http://schemas.openxmlformats.org/officeDocument/2006/relationships/image" Target="../media/image458.png"/><Relationship Id="rId479" Type="http://schemas.openxmlformats.org/officeDocument/2006/relationships/image" Target="../media/image4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25" Type="http://schemas.openxmlformats.org/officeDocument/2006/relationships/image" Target="../media/image525.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pn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80" Type="http://schemas.openxmlformats.org/officeDocument/2006/relationships/image" Target="../media/image480.png"/><Relationship Id="rId515" Type="http://schemas.openxmlformats.org/officeDocument/2006/relationships/image" Target="../media/image515.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470" Type="http://schemas.openxmlformats.org/officeDocument/2006/relationships/image" Target="../media/image470.png"/><Relationship Id="rId491" Type="http://schemas.openxmlformats.org/officeDocument/2006/relationships/image" Target="../media/image491.png"/><Relationship Id="rId505" Type="http://schemas.openxmlformats.org/officeDocument/2006/relationships/image" Target="../media/image505.png"/><Relationship Id="rId526" Type="http://schemas.openxmlformats.org/officeDocument/2006/relationships/image" Target="../media/image52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481" Type="http://schemas.openxmlformats.org/officeDocument/2006/relationships/image" Target="../media/image481.png"/><Relationship Id="rId516" Type="http://schemas.openxmlformats.org/officeDocument/2006/relationships/image" Target="../media/image516.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png"/><Relationship Id="rId471" Type="http://schemas.openxmlformats.org/officeDocument/2006/relationships/image" Target="../media/image471.png"/><Relationship Id="rId506" Type="http://schemas.openxmlformats.org/officeDocument/2006/relationships/image" Target="../media/image506.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492" Type="http://schemas.openxmlformats.org/officeDocument/2006/relationships/image" Target="../media/image492.png"/><Relationship Id="rId527" Type="http://schemas.openxmlformats.org/officeDocument/2006/relationships/image" Target="../media/image527.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461" Type="http://schemas.openxmlformats.org/officeDocument/2006/relationships/image" Target="../media/image461.png"/><Relationship Id="rId482" Type="http://schemas.openxmlformats.org/officeDocument/2006/relationships/image" Target="../media/image482.png"/><Relationship Id="rId517" Type="http://schemas.openxmlformats.org/officeDocument/2006/relationships/image" Target="../media/image517.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png"/><Relationship Id="rId472" Type="http://schemas.openxmlformats.org/officeDocument/2006/relationships/image" Target="../media/image472.png"/><Relationship Id="rId493" Type="http://schemas.openxmlformats.org/officeDocument/2006/relationships/image" Target="../media/image493.png"/><Relationship Id="rId507" Type="http://schemas.openxmlformats.org/officeDocument/2006/relationships/image" Target="../media/image507.png"/><Relationship Id="rId528" Type="http://schemas.openxmlformats.org/officeDocument/2006/relationships/image" Target="../media/image528.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62" Type="http://schemas.openxmlformats.org/officeDocument/2006/relationships/image" Target="../media/image462.png"/><Relationship Id="rId483" Type="http://schemas.openxmlformats.org/officeDocument/2006/relationships/image" Target="../media/image483.png"/><Relationship Id="rId518" Type="http://schemas.openxmlformats.org/officeDocument/2006/relationships/image" Target="../media/image518.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473" Type="http://schemas.openxmlformats.org/officeDocument/2006/relationships/image" Target="../media/image473.png"/><Relationship Id="rId494" Type="http://schemas.openxmlformats.org/officeDocument/2006/relationships/image" Target="../media/image494.png"/><Relationship Id="rId508" Type="http://schemas.openxmlformats.org/officeDocument/2006/relationships/image" Target="../media/image508.png"/><Relationship Id="rId529" Type="http://schemas.openxmlformats.org/officeDocument/2006/relationships/image" Target="../media/image529.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463" Type="http://schemas.openxmlformats.org/officeDocument/2006/relationships/image" Target="../media/image463.png"/><Relationship Id="rId484" Type="http://schemas.openxmlformats.org/officeDocument/2006/relationships/image" Target="../media/image484.png"/><Relationship Id="rId519" Type="http://schemas.openxmlformats.org/officeDocument/2006/relationships/image" Target="../media/image519.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530" Type="http://schemas.openxmlformats.org/officeDocument/2006/relationships/image" Target="../media/image530.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474" Type="http://schemas.openxmlformats.org/officeDocument/2006/relationships/image" Target="../media/image474.png"/><Relationship Id="rId509" Type="http://schemas.openxmlformats.org/officeDocument/2006/relationships/image" Target="../media/image509.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520" Type="http://schemas.openxmlformats.org/officeDocument/2006/relationships/image" Target="../media/image520.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271" Type="http://schemas.openxmlformats.org/officeDocument/2006/relationships/image" Target="../media/image27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240" Type="http://schemas.openxmlformats.org/officeDocument/2006/relationships/image" Target="../media/image240.pn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405</xdr:row>
      <xdr:rowOff>25400</xdr:rowOff>
    </xdr:from>
    <xdr:to>
      <xdr:col>1</xdr:col>
      <xdr:colOff>604519</xdr:colOff>
      <xdr:row>405</xdr:row>
      <xdr:rowOff>406400</xdr:rowOff>
    </xdr:to>
    <xdr:pic>
      <xdr:nvPicPr>
        <xdr:cNvPr id="2" name="Subgraph-januarwahyu" descr="januarwahyu.png"/>
        <xdr:cNvPicPr>
          <a:picLocks/>
        </xdr:cNvPicPr>
      </xdr:nvPicPr>
      <xdr:blipFill>
        <a:blip xmlns:r="http://schemas.openxmlformats.org/officeDocument/2006/relationships" r:embed="rId1" cstate="print"/>
        <a:stretch>
          <a:fillRect/>
        </a:stretch>
      </xdr:blipFill>
      <xdr:spPr>
        <a:xfrm>
          <a:off x="650240" y="589280"/>
          <a:ext cx="579119" cy="381000"/>
        </a:xfrm>
        <a:prstGeom prst="rect">
          <a:avLst/>
        </a:prstGeom>
      </xdr:spPr>
    </xdr:pic>
    <xdr:clientData/>
  </xdr:twoCellAnchor>
  <xdr:twoCellAnchor editAs="oneCell">
    <xdr:from>
      <xdr:col>1</xdr:col>
      <xdr:colOff>25400</xdr:colOff>
      <xdr:row>25</xdr:row>
      <xdr:rowOff>25400</xdr:rowOff>
    </xdr:from>
    <xdr:to>
      <xdr:col>1</xdr:col>
      <xdr:colOff>604519</xdr:colOff>
      <xdr:row>25</xdr:row>
      <xdr:rowOff>406400</xdr:rowOff>
    </xdr:to>
    <xdr:pic>
      <xdr:nvPicPr>
        <xdr:cNvPr id="3" name="Subgraph-jonathanstray" descr="jonathanstray.png"/>
        <xdr:cNvPicPr>
          <a:picLocks/>
        </xdr:cNvPicPr>
      </xdr:nvPicPr>
      <xdr:blipFill>
        <a:blip xmlns:r="http://schemas.openxmlformats.org/officeDocument/2006/relationships" r:embed="rId2" cstate="print"/>
        <a:stretch>
          <a:fillRect/>
        </a:stretch>
      </xdr:blipFill>
      <xdr:spPr>
        <a:xfrm>
          <a:off x="650240" y="1016000"/>
          <a:ext cx="579119" cy="381000"/>
        </a:xfrm>
        <a:prstGeom prst="rect">
          <a:avLst/>
        </a:prstGeom>
      </xdr:spPr>
    </xdr:pic>
    <xdr:clientData/>
  </xdr:twoCellAnchor>
  <xdr:twoCellAnchor editAs="oneCell">
    <xdr:from>
      <xdr:col>1</xdr:col>
      <xdr:colOff>25400</xdr:colOff>
      <xdr:row>406</xdr:row>
      <xdr:rowOff>25399</xdr:rowOff>
    </xdr:from>
    <xdr:to>
      <xdr:col>1</xdr:col>
      <xdr:colOff>604519</xdr:colOff>
      <xdr:row>406</xdr:row>
      <xdr:rowOff>406399</xdr:rowOff>
    </xdr:to>
    <xdr:pic>
      <xdr:nvPicPr>
        <xdr:cNvPr id="4" name="Subgraph-perkolina" descr="perkolina.png"/>
        <xdr:cNvPicPr>
          <a:picLocks/>
        </xdr:cNvPicPr>
      </xdr:nvPicPr>
      <xdr:blipFill>
        <a:blip xmlns:r="http://schemas.openxmlformats.org/officeDocument/2006/relationships" r:embed="rId1" cstate="print"/>
        <a:stretch>
          <a:fillRect/>
        </a:stretch>
      </xdr:blipFill>
      <xdr:spPr>
        <a:xfrm>
          <a:off x="650240" y="1442719"/>
          <a:ext cx="579119" cy="381000"/>
        </a:xfrm>
        <a:prstGeom prst="rect">
          <a:avLst/>
        </a:prstGeom>
      </xdr:spPr>
    </xdr:pic>
    <xdr:clientData/>
  </xdr:twoCellAnchor>
  <xdr:twoCellAnchor editAs="oneCell">
    <xdr:from>
      <xdr:col>1</xdr:col>
      <xdr:colOff>25400</xdr:colOff>
      <xdr:row>2</xdr:row>
      <xdr:rowOff>25399</xdr:rowOff>
    </xdr:from>
    <xdr:to>
      <xdr:col>1</xdr:col>
      <xdr:colOff>604519</xdr:colOff>
      <xdr:row>2</xdr:row>
      <xdr:rowOff>406399</xdr:rowOff>
    </xdr:to>
    <xdr:pic>
      <xdr:nvPicPr>
        <xdr:cNvPr id="5" name="Subgraph-wikileaks" descr="wikileaks.png"/>
        <xdr:cNvPicPr>
          <a:picLocks/>
        </xdr:cNvPicPr>
      </xdr:nvPicPr>
      <xdr:blipFill>
        <a:blip xmlns:r="http://schemas.openxmlformats.org/officeDocument/2006/relationships" r:embed="rId3" cstate="print"/>
        <a:stretch>
          <a:fillRect/>
        </a:stretch>
      </xdr:blipFill>
      <xdr:spPr>
        <a:xfrm>
          <a:off x="650240" y="1869439"/>
          <a:ext cx="579119" cy="381000"/>
        </a:xfrm>
        <a:prstGeom prst="rect">
          <a:avLst/>
        </a:prstGeom>
      </xdr:spPr>
    </xdr:pic>
    <xdr:clientData/>
  </xdr:twoCellAnchor>
  <xdr:twoCellAnchor editAs="oneCell">
    <xdr:from>
      <xdr:col>1</xdr:col>
      <xdr:colOff>25400</xdr:colOff>
      <xdr:row>407</xdr:row>
      <xdr:rowOff>25400</xdr:rowOff>
    </xdr:from>
    <xdr:to>
      <xdr:col>1</xdr:col>
      <xdr:colOff>604519</xdr:colOff>
      <xdr:row>407</xdr:row>
      <xdr:rowOff>406400</xdr:rowOff>
    </xdr:to>
    <xdr:pic>
      <xdr:nvPicPr>
        <xdr:cNvPr id="6" name="Subgraph-m_art_" descr="m_art_.png"/>
        <xdr:cNvPicPr>
          <a:picLocks/>
        </xdr:cNvPicPr>
      </xdr:nvPicPr>
      <xdr:blipFill>
        <a:blip xmlns:r="http://schemas.openxmlformats.org/officeDocument/2006/relationships" r:embed="rId4" cstate="print"/>
        <a:stretch>
          <a:fillRect/>
        </a:stretch>
      </xdr:blipFill>
      <xdr:spPr>
        <a:xfrm>
          <a:off x="650240" y="2296160"/>
          <a:ext cx="579119" cy="381000"/>
        </a:xfrm>
        <a:prstGeom prst="rect">
          <a:avLst/>
        </a:prstGeom>
      </xdr:spPr>
    </xdr:pic>
    <xdr:clientData/>
  </xdr:twoCellAnchor>
  <xdr:twoCellAnchor editAs="oneCell">
    <xdr:from>
      <xdr:col>1</xdr:col>
      <xdr:colOff>25400</xdr:colOff>
      <xdr:row>408</xdr:row>
      <xdr:rowOff>25399</xdr:rowOff>
    </xdr:from>
    <xdr:to>
      <xdr:col>1</xdr:col>
      <xdr:colOff>604519</xdr:colOff>
      <xdr:row>408</xdr:row>
      <xdr:rowOff>406399</xdr:rowOff>
    </xdr:to>
    <xdr:pic>
      <xdr:nvPicPr>
        <xdr:cNvPr id="7" name="Subgraph-schmitty4prez" descr="schmitty4prez.png"/>
        <xdr:cNvPicPr>
          <a:picLocks/>
        </xdr:cNvPicPr>
      </xdr:nvPicPr>
      <xdr:blipFill>
        <a:blip xmlns:r="http://schemas.openxmlformats.org/officeDocument/2006/relationships" r:embed="rId4" cstate="print"/>
        <a:stretch>
          <a:fillRect/>
        </a:stretch>
      </xdr:blipFill>
      <xdr:spPr>
        <a:xfrm>
          <a:off x="650240" y="2722879"/>
          <a:ext cx="579119" cy="381000"/>
        </a:xfrm>
        <a:prstGeom prst="rect">
          <a:avLst/>
        </a:prstGeom>
      </xdr:spPr>
    </xdr:pic>
    <xdr:clientData/>
  </xdr:twoCellAnchor>
  <xdr:twoCellAnchor editAs="oneCell">
    <xdr:from>
      <xdr:col>1</xdr:col>
      <xdr:colOff>25400</xdr:colOff>
      <xdr:row>5</xdr:row>
      <xdr:rowOff>25400</xdr:rowOff>
    </xdr:from>
    <xdr:to>
      <xdr:col>1</xdr:col>
      <xdr:colOff>604519</xdr:colOff>
      <xdr:row>5</xdr:row>
      <xdr:rowOff>406400</xdr:rowOff>
    </xdr:to>
    <xdr:pic>
      <xdr:nvPicPr>
        <xdr:cNvPr id="8" name="Subgraph-mlsif" descr="mlsif.png"/>
        <xdr:cNvPicPr>
          <a:picLocks/>
        </xdr:cNvPicPr>
      </xdr:nvPicPr>
      <xdr:blipFill>
        <a:blip xmlns:r="http://schemas.openxmlformats.org/officeDocument/2006/relationships" r:embed="rId5" cstate="print"/>
        <a:stretch>
          <a:fillRect/>
        </a:stretch>
      </xdr:blipFill>
      <xdr:spPr>
        <a:xfrm>
          <a:off x="650240" y="3149600"/>
          <a:ext cx="579119" cy="381000"/>
        </a:xfrm>
        <a:prstGeom prst="rect">
          <a:avLst/>
        </a:prstGeom>
      </xdr:spPr>
    </xdr:pic>
    <xdr:clientData/>
  </xdr:twoCellAnchor>
  <xdr:twoCellAnchor editAs="oneCell">
    <xdr:from>
      <xdr:col>1</xdr:col>
      <xdr:colOff>25400</xdr:colOff>
      <xdr:row>59</xdr:row>
      <xdr:rowOff>25400</xdr:rowOff>
    </xdr:from>
    <xdr:to>
      <xdr:col>1</xdr:col>
      <xdr:colOff>604519</xdr:colOff>
      <xdr:row>59</xdr:row>
      <xdr:rowOff>406400</xdr:rowOff>
    </xdr:to>
    <xdr:pic>
      <xdr:nvPicPr>
        <xdr:cNvPr id="9" name="Subgraph-rkupiainen" descr="rkupiainen.png"/>
        <xdr:cNvPicPr>
          <a:picLocks/>
        </xdr:cNvPicPr>
      </xdr:nvPicPr>
      <xdr:blipFill>
        <a:blip xmlns:r="http://schemas.openxmlformats.org/officeDocument/2006/relationships" r:embed="rId6" cstate="print"/>
        <a:stretch>
          <a:fillRect/>
        </a:stretch>
      </xdr:blipFill>
      <xdr:spPr>
        <a:xfrm>
          <a:off x="650240" y="3576320"/>
          <a:ext cx="579119" cy="381000"/>
        </a:xfrm>
        <a:prstGeom prst="rect">
          <a:avLst/>
        </a:prstGeom>
      </xdr:spPr>
    </xdr:pic>
    <xdr:clientData/>
  </xdr:twoCellAnchor>
  <xdr:twoCellAnchor editAs="oneCell">
    <xdr:from>
      <xdr:col>1</xdr:col>
      <xdr:colOff>25400</xdr:colOff>
      <xdr:row>409</xdr:row>
      <xdr:rowOff>25400</xdr:rowOff>
    </xdr:from>
    <xdr:to>
      <xdr:col>1</xdr:col>
      <xdr:colOff>604519</xdr:colOff>
      <xdr:row>409</xdr:row>
      <xdr:rowOff>406400</xdr:rowOff>
    </xdr:to>
    <xdr:pic>
      <xdr:nvPicPr>
        <xdr:cNvPr id="10" name="Subgraph-felipeacosta" descr="felipeacosta.png"/>
        <xdr:cNvPicPr>
          <a:picLocks/>
        </xdr:cNvPicPr>
      </xdr:nvPicPr>
      <xdr:blipFill>
        <a:blip xmlns:r="http://schemas.openxmlformats.org/officeDocument/2006/relationships" r:embed="rId7" cstate="print"/>
        <a:stretch>
          <a:fillRect/>
        </a:stretch>
      </xdr:blipFill>
      <xdr:spPr>
        <a:xfrm>
          <a:off x="650240" y="4003040"/>
          <a:ext cx="579119" cy="381000"/>
        </a:xfrm>
        <a:prstGeom prst="rect">
          <a:avLst/>
        </a:prstGeom>
      </xdr:spPr>
    </xdr:pic>
    <xdr:clientData/>
  </xdr:twoCellAnchor>
  <xdr:twoCellAnchor editAs="oneCell">
    <xdr:from>
      <xdr:col>1</xdr:col>
      <xdr:colOff>25400</xdr:colOff>
      <xdr:row>410</xdr:row>
      <xdr:rowOff>25399</xdr:rowOff>
    </xdr:from>
    <xdr:to>
      <xdr:col>1</xdr:col>
      <xdr:colOff>604519</xdr:colOff>
      <xdr:row>410</xdr:row>
      <xdr:rowOff>406399</xdr:rowOff>
    </xdr:to>
    <xdr:pic>
      <xdr:nvPicPr>
        <xdr:cNvPr id="11" name="Subgraph-fxckingorgeous" descr="fxckingorgeous.png"/>
        <xdr:cNvPicPr>
          <a:picLocks/>
        </xdr:cNvPicPr>
      </xdr:nvPicPr>
      <xdr:blipFill>
        <a:blip xmlns:r="http://schemas.openxmlformats.org/officeDocument/2006/relationships" r:embed="rId8" cstate="print"/>
        <a:stretch>
          <a:fillRect/>
        </a:stretch>
      </xdr:blipFill>
      <xdr:spPr>
        <a:xfrm>
          <a:off x="650240" y="4429759"/>
          <a:ext cx="579119" cy="381000"/>
        </a:xfrm>
        <a:prstGeom prst="rect">
          <a:avLst/>
        </a:prstGeom>
      </xdr:spPr>
    </xdr:pic>
    <xdr:clientData/>
  </xdr:twoCellAnchor>
  <xdr:twoCellAnchor editAs="oneCell">
    <xdr:from>
      <xdr:col>1</xdr:col>
      <xdr:colOff>25400</xdr:colOff>
      <xdr:row>35</xdr:row>
      <xdr:rowOff>25399</xdr:rowOff>
    </xdr:from>
    <xdr:to>
      <xdr:col>1</xdr:col>
      <xdr:colOff>604519</xdr:colOff>
      <xdr:row>35</xdr:row>
      <xdr:rowOff>406399</xdr:rowOff>
    </xdr:to>
    <xdr:pic>
      <xdr:nvPicPr>
        <xdr:cNvPr id="12" name="Subgraph-susaw" descr="susaw.png"/>
        <xdr:cNvPicPr>
          <a:picLocks/>
        </xdr:cNvPicPr>
      </xdr:nvPicPr>
      <xdr:blipFill>
        <a:blip xmlns:r="http://schemas.openxmlformats.org/officeDocument/2006/relationships" r:embed="rId9" cstate="print"/>
        <a:stretch>
          <a:fillRect/>
        </a:stretch>
      </xdr:blipFill>
      <xdr:spPr>
        <a:xfrm>
          <a:off x="650240" y="4856479"/>
          <a:ext cx="579119" cy="381000"/>
        </a:xfrm>
        <a:prstGeom prst="rect">
          <a:avLst/>
        </a:prstGeom>
      </xdr:spPr>
    </xdr:pic>
    <xdr:clientData/>
  </xdr:twoCellAnchor>
  <xdr:twoCellAnchor editAs="oneCell">
    <xdr:from>
      <xdr:col>1</xdr:col>
      <xdr:colOff>25400</xdr:colOff>
      <xdr:row>411</xdr:row>
      <xdr:rowOff>25400</xdr:rowOff>
    </xdr:from>
    <xdr:to>
      <xdr:col>1</xdr:col>
      <xdr:colOff>604519</xdr:colOff>
      <xdr:row>411</xdr:row>
      <xdr:rowOff>406400</xdr:rowOff>
    </xdr:to>
    <xdr:pic>
      <xdr:nvPicPr>
        <xdr:cNvPr id="13" name="Subgraph-orgactivist" descr="orgactivist.png"/>
        <xdr:cNvPicPr>
          <a:picLocks/>
        </xdr:cNvPicPr>
      </xdr:nvPicPr>
      <xdr:blipFill>
        <a:blip xmlns:r="http://schemas.openxmlformats.org/officeDocument/2006/relationships" r:embed="rId4" cstate="print"/>
        <a:stretch>
          <a:fillRect/>
        </a:stretch>
      </xdr:blipFill>
      <xdr:spPr>
        <a:xfrm>
          <a:off x="650240" y="5283200"/>
          <a:ext cx="579119" cy="381000"/>
        </a:xfrm>
        <a:prstGeom prst="rect">
          <a:avLst/>
        </a:prstGeom>
      </xdr:spPr>
    </xdr:pic>
    <xdr:clientData/>
  </xdr:twoCellAnchor>
  <xdr:twoCellAnchor editAs="oneCell">
    <xdr:from>
      <xdr:col>1</xdr:col>
      <xdr:colOff>25400</xdr:colOff>
      <xdr:row>60</xdr:row>
      <xdr:rowOff>25400</xdr:rowOff>
    </xdr:from>
    <xdr:to>
      <xdr:col>1</xdr:col>
      <xdr:colOff>604519</xdr:colOff>
      <xdr:row>60</xdr:row>
      <xdr:rowOff>406400</xdr:rowOff>
    </xdr:to>
    <xdr:pic>
      <xdr:nvPicPr>
        <xdr:cNvPr id="14" name="Subgraph-pirateparty_bg" descr="pirateparty_bg.png"/>
        <xdr:cNvPicPr>
          <a:picLocks/>
        </xdr:cNvPicPr>
      </xdr:nvPicPr>
      <xdr:blipFill>
        <a:blip xmlns:r="http://schemas.openxmlformats.org/officeDocument/2006/relationships" r:embed="rId10" cstate="print"/>
        <a:stretch>
          <a:fillRect/>
        </a:stretch>
      </xdr:blipFill>
      <xdr:spPr>
        <a:xfrm>
          <a:off x="650240" y="5709920"/>
          <a:ext cx="579119" cy="381000"/>
        </a:xfrm>
        <a:prstGeom prst="rect">
          <a:avLst/>
        </a:prstGeom>
      </xdr:spPr>
    </xdr:pic>
    <xdr:clientData/>
  </xdr:twoCellAnchor>
  <xdr:twoCellAnchor editAs="oneCell">
    <xdr:from>
      <xdr:col>1</xdr:col>
      <xdr:colOff>25400</xdr:colOff>
      <xdr:row>412</xdr:row>
      <xdr:rowOff>25400</xdr:rowOff>
    </xdr:from>
    <xdr:to>
      <xdr:col>1</xdr:col>
      <xdr:colOff>604519</xdr:colOff>
      <xdr:row>412</xdr:row>
      <xdr:rowOff>406400</xdr:rowOff>
    </xdr:to>
    <xdr:pic>
      <xdr:nvPicPr>
        <xdr:cNvPr id="15" name="Subgraph-cxoeurope" descr="cxoeurope.png"/>
        <xdr:cNvPicPr>
          <a:picLocks/>
        </xdr:cNvPicPr>
      </xdr:nvPicPr>
      <xdr:blipFill>
        <a:blip xmlns:r="http://schemas.openxmlformats.org/officeDocument/2006/relationships" r:embed="rId11" cstate="print"/>
        <a:stretch>
          <a:fillRect/>
        </a:stretch>
      </xdr:blipFill>
      <xdr:spPr>
        <a:xfrm>
          <a:off x="650240" y="6136640"/>
          <a:ext cx="579119" cy="381000"/>
        </a:xfrm>
        <a:prstGeom prst="rect">
          <a:avLst/>
        </a:prstGeom>
      </xdr:spPr>
    </xdr:pic>
    <xdr:clientData/>
  </xdr:twoCellAnchor>
  <xdr:twoCellAnchor editAs="oneCell">
    <xdr:from>
      <xdr:col>1</xdr:col>
      <xdr:colOff>25400</xdr:colOff>
      <xdr:row>3</xdr:row>
      <xdr:rowOff>25399</xdr:rowOff>
    </xdr:from>
    <xdr:to>
      <xdr:col>1</xdr:col>
      <xdr:colOff>604519</xdr:colOff>
      <xdr:row>3</xdr:row>
      <xdr:rowOff>406399</xdr:rowOff>
    </xdr:to>
    <xdr:pic>
      <xdr:nvPicPr>
        <xdr:cNvPr id="16" name="Subgraph-jeffjarvis" descr="jeffjarvis.png"/>
        <xdr:cNvPicPr>
          <a:picLocks/>
        </xdr:cNvPicPr>
      </xdr:nvPicPr>
      <xdr:blipFill>
        <a:blip xmlns:r="http://schemas.openxmlformats.org/officeDocument/2006/relationships" r:embed="rId12" cstate="print"/>
        <a:stretch>
          <a:fillRect/>
        </a:stretch>
      </xdr:blipFill>
      <xdr:spPr>
        <a:xfrm>
          <a:off x="650240" y="6563359"/>
          <a:ext cx="579119" cy="381000"/>
        </a:xfrm>
        <a:prstGeom prst="rect">
          <a:avLst/>
        </a:prstGeom>
      </xdr:spPr>
    </xdr:pic>
    <xdr:clientData/>
  </xdr:twoCellAnchor>
  <xdr:twoCellAnchor editAs="oneCell">
    <xdr:from>
      <xdr:col>1</xdr:col>
      <xdr:colOff>25400</xdr:colOff>
      <xdr:row>8</xdr:row>
      <xdr:rowOff>25400</xdr:rowOff>
    </xdr:from>
    <xdr:to>
      <xdr:col>1</xdr:col>
      <xdr:colOff>604519</xdr:colOff>
      <xdr:row>8</xdr:row>
      <xdr:rowOff>406400</xdr:rowOff>
    </xdr:to>
    <xdr:pic>
      <xdr:nvPicPr>
        <xdr:cNvPr id="17" name="Subgraph-rmack" descr="rmack.png"/>
        <xdr:cNvPicPr>
          <a:picLocks/>
        </xdr:cNvPicPr>
      </xdr:nvPicPr>
      <xdr:blipFill>
        <a:blip xmlns:r="http://schemas.openxmlformats.org/officeDocument/2006/relationships" r:embed="rId13" cstate="print"/>
        <a:stretch>
          <a:fillRect/>
        </a:stretch>
      </xdr:blipFill>
      <xdr:spPr>
        <a:xfrm>
          <a:off x="650240" y="6990080"/>
          <a:ext cx="579119" cy="381000"/>
        </a:xfrm>
        <a:prstGeom prst="rect">
          <a:avLst/>
        </a:prstGeom>
      </xdr:spPr>
    </xdr:pic>
    <xdr:clientData/>
  </xdr:twoCellAnchor>
  <xdr:twoCellAnchor editAs="oneCell">
    <xdr:from>
      <xdr:col>1</xdr:col>
      <xdr:colOff>25400</xdr:colOff>
      <xdr:row>413</xdr:row>
      <xdr:rowOff>25400</xdr:rowOff>
    </xdr:from>
    <xdr:to>
      <xdr:col>1</xdr:col>
      <xdr:colOff>604519</xdr:colOff>
      <xdr:row>413</xdr:row>
      <xdr:rowOff>406400</xdr:rowOff>
    </xdr:to>
    <xdr:pic>
      <xdr:nvPicPr>
        <xdr:cNvPr id="18" name="Subgraph-opbvideos" descr="opbvideos.png"/>
        <xdr:cNvPicPr>
          <a:picLocks/>
        </xdr:cNvPicPr>
      </xdr:nvPicPr>
      <xdr:blipFill>
        <a:blip xmlns:r="http://schemas.openxmlformats.org/officeDocument/2006/relationships" r:embed="rId8" cstate="print"/>
        <a:stretch>
          <a:fillRect/>
        </a:stretch>
      </xdr:blipFill>
      <xdr:spPr>
        <a:xfrm>
          <a:off x="650240" y="7416800"/>
          <a:ext cx="579119" cy="381000"/>
        </a:xfrm>
        <a:prstGeom prst="rect">
          <a:avLst/>
        </a:prstGeom>
      </xdr:spPr>
    </xdr:pic>
    <xdr:clientData/>
  </xdr:twoCellAnchor>
  <xdr:twoCellAnchor editAs="oneCell">
    <xdr:from>
      <xdr:col>1</xdr:col>
      <xdr:colOff>25400</xdr:colOff>
      <xdr:row>414</xdr:row>
      <xdr:rowOff>25399</xdr:rowOff>
    </xdr:from>
    <xdr:to>
      <xdr:col>1</xdr:col>
      <xdr:colOff>604519</xdr:colOff>
      <xdr:row>414</xdr:row>
      <xdr:rowOff>406399</xdr:rowOff>
    </xdr:to>
    <xdr:pic>
      <xdr:nvPicPr>
        <xdr:cNvPr id="19" name="Subgraph-meighanstone" descr="meighanstone.png"/>
        <xdr:cNvPicPr>
          <a:picLocks/>
        </xdr:cNvPicPr>
      </xdr:nvPicPr>
      <xdr:blipFill>
        <a:blip xmlns:r="http://schemas.openxmlformats.org/officeDocument/2006/relationships" r:embed="rId8" cstate="print"/>
        <a:stretch>
          <a:fillRect/>
        </a:stretch>
      </xdr:blipFill>
      <xdr:spPr>
        <a:xfrm>
          <a:off x="650240" y="7843519"/>
          <a:ext cx="579119" cy="381000"/>
        </a:xfrm>
        <a:prstGeom prst="rect">
          <a:avLst/>
        </a:prstGeom>
      </xdr:spPr>
    </xdr:pic>
    <xdr:clientData/>
  </xdr:twoCellAnchor>
  <xdr:twoCellAnchor editAs="oneCell">
    <xdr:from>
      <xdr:col>1</xdr:col>
      <xdr:colOff>25400</xdr:colOff>
      <xdr:row>415</xdr:row>
      <xdr:rowOff>25400</xdr:rowOff>
    </xdr:from>
    <xdr:to>
      <xdr:col>1</xdr:col>
      <xdr:colOff>604519</xdr:colOff>
      <xdr:row>415</xdr:row>
      <xdr:rowOff>406400</xdr:rowOff>
    </xdr:to>
    <xdr:pic>
      <xdr:nvPicPr>
        <xdr:cNvPr id="20" name="Subgraph-tadder_forum" descr="tadder_forum.png"/>
        <xdr:cNvPicPr>
          <a:picLocks/>
        </xdr:cNvPicPr>
      </xdr:nvPicPr>
      <xdr:blipFill>
        <a:blip xmlns:r="http://schemas.openxmlformats.org/officeDocument/2006/relationships" r:embed="rId4" cstate="print"/>
        <a:stretch>
          <a:fillRect/>
        </a:stretch>
      </xdr:blipFill>
      <xdr:spPr>
        <a:xfrm>
          <a:off x="650240" y="8270240"/>
          <a:ext cx="579119" cy="381000"/>
        </a:xfrm>
        <a:prstGeom prst="rect">
          <a:avLst/>
        </a:prstGeom>
      </xdr:spPr>
    </xdr:pic>
    <xdr:clientData/>
  </xdr:twoCellAnchor>
  <xdr:twoCellAnchor editAs="oneCell">
    <xdr:from>
      <xdr:col>1</xdr:col>
      <xdr:colOff>25400</xdr:colOff>
      <xdr:row>416</xdr:row>
      <xdr:rowOff>25399</xdr:rowOff>
    </xdr:from>
    <xdr:to>
      <xdr:col>1</xdr:col>
      <xdr:colOff>604519</xdr:colOff>
      <xdr:row>416</xdr:row>
      <xdr:rowOff>406399</xdr:rowOff>
    </xdr:to>
    <xdr:pic>
      <xdr:nvPicPr>
        <xdr:cNvPr id="21" name="Subgraph-iphonelover_syd" descr="iphonelover_syd.png"/>
        <xdr:cNvPicPr>
          <a:picLocks/>
        </xdr:cNvPicPr>
      </xdr:nvPicPr>
      <xdr:blipFill>
        <a:blip xmlns:r="http://schemas.openxmlformats.org/officeDocument/2006/relationships" r:embed="rId8" cstate="print"/>
        <a:stretch>
          <a:fillRect/>
        </a:stretch>
      </xdr:blipFill>
      <xdr:spPr>
        <a:xfrm>
          <a:off x="650240" y="8696959"/>
          <a:ext cx="579119" cy="381000"/>
        </a:xfrm>
        <a:prstGeom prst="rect">
          <a:avLst/>
        </a:prstGeom>
      </xdr:spPr>
    </xdr:pic>
    <xdr:clientData/>
  </xdr:twoCellAnchor>
  <xdr:twoCellAnchor editAs="oneCell">
    <xdr:from>
      <xdr:col>1</xdr:col>
      <xdr:colOff>25400</xdr:colOff>
      <xdr:row>417</xdr:row>
      <xdr:rowOff>25400</xdr:rowOff>
    </xdr:from>
    <xdr:to>
      <xdr:col>1</xdr:col>
      <xdr:colOff>604519</xdr:colOff>
      <xdr:row>417</xdr:row>
      <xdr:rowOff>406400</xdr:rowOff>
    </xdr:to>
    <xdr:pic>
      <xdr:nvPicPr>
        <xdr:cNvPr id="22" name="Subgraph-whistlerstories" descr="whistlerstories.png"/>
        <xdr:cNvPicPr>
          <a:picLocks/>
        </xdr:cNvPicPr>
      </xdr:nvPicPr>
      <xdr:blipFill>
        <a:blip xmlns:r="http://schemas.openxmlformats.org/officeDocument/2006/relationships" r:embed="rId4" cstate="print"/>
        <a:stretch>
          <a:fillRect/>
        </a:stretch>
      </xdr:blipFill>
      <xdr:spPr>
        <a:xfrm>
          <a:off x="650240" y="9123680"/>
          <a:ext cx="579119" cy="381000"/>
        </a:xfrm>
        <a:prstGeom prst="rect">
          <a:avLst/>
        </a:prstGeom>
      </xdr:spPr>
    </xdr:pic>
    <xdr:clientData/>
  </xdr:twoCellAnchor>
  <xdr:twoCellAnchor editAs="oneCell">
    <xdr:from>
      <xdr:col>1</xdr:col>
      <xdr:colOff>25400</xdr:colOff>
      <xdr:row>12</xdr:row>
      <xdr:rowOff>25400</xdr:rowOff>
    </xdr:from>
    <xdr:to>
      <xdr:col>1</xdr:col>
      <xdr:colOff>604519</xdr:colOff>
      <xdr:row>12</xdr:row>
      <xdr:rowOff>406400</xdr:rowOff>
    </xdr:to>
    <xdr:pic>
      <xdr:nvPicPr>
        <xdr:cNvPr id="23" name="Subgraph-rumpeldealzchen" descr="rumpeldealzchen.png"/>
        <xdr:cNvPicPr>
          <a:picLocks/>
        </xdr:cNvPicPr>
      </xdr:nvPicPr>
      <xdr:blipFill>
        <a:blip xmlns:r="http://schemas.openxmlformats.org/officeDocument/2006/relationships" r:embed="rId14" cstate="print"/>
        <a:stretch>
          <a:fillRect/>
        </a:stretch>
      </xdr:blipFill>
      <xdr:spPr>
        <a:xfrm>
          <a:off x="650240" y="9550400"/>
          <a:ext cx="579119" cy="381000"/>
        </a:xfrm>
        <a:prstGeom prst="rect">
          <a:avLst/>
        </a:prstGeom>
      </xdr:spPr>
    </xdr:pic>
    <xdr:clientData/>
  </xdr:twoCellAnchor>
  <xdr:twoCellAnchor editAs="oneCell">
    <xdr:from>
      <xdr:col>1</xdr:col>
      <xdr:colOff>25400</xdr:colOff>
      <xdr:row>418</xdr:row>
      <xdr:rowOff>25399</xdr:rowOff>
    </xdr:from>
    <xdr:to>
      <xdr:col>1</xdr:col>
      <xdr:colOff>604519</xdr:colOff>
      <xdr:row>418</xdr:row>
      <xdr:rowOff>406399</xdr:rowOff>
    </xdr:to>
    <xdr:pic>
      <xdr:nvPicPr>
        <xdr:cNvPr id="24" name="Subgraph-politicaldivas" descr="politicaldivas.png"/>
        <xdr:cNvPicPr>
          <a:picLocks/>
        </xdr:cNvPicPr>
      </xdr:nvPicPr>
      <xdr:blipFill>
        <a:blip xmlns:r="http://schemas.openxmlformats.org/officeDocument/2006/relationships" r:embed="rId4" cstate="print"/>
        <a:stretch>
          <a:fillRect/>
        </a:stretch>
      </xdr:blipFill>
      <xdr:spPr>
        <a:xfrm>
          <a:off x="650240" y="9977119"/>
          <a:ext cx="579119" cy="381000"/>
        </a:xfrm>
        <a:prstGeom prst="rect">
          <a:avLst/>
        </a:prstGeom>
      </xdr:spPr>
    </xdr:pic>
    <xdr:clientData/>
  </xdr:twoCellAnchor>
  <xdr:twoCellAnchor editAs="oneCell">
    <xdr:from>
      <xdr:col>1</xdr:col>
      <xdr:colOff>25400</xdr:colOff>
      <xdr:row>419</xdr:row>
      <xdr:rowOff>25400</xdr:rowOff>
    </xdr:from>
    <xdr:to>
      <xdr:col>1</xdr:col>
      <xdr:colOff>604519</xdr:colOff>
      <xdr:row>419</xdr:row>
      <xdr:rowOff>406400</xdr:rowOff>
    </xdr:to>
    <xdr:pic>
      <xdr:nvPicPr>
        <xdr:cNvPr id="25" name="Subgraph-torystephens" descr="torystephens.png"/>
        <xdr:cNvPicPr>
          <a:picLocks/>
        </xdr:cNvPicPr>
      </xdr:nvPicPr>
      <xdr:blipFill>
        <a:blip xmlns:r="http://schemas.openxmlformats.org/officeDocument/2006/relationships" r:embed="rId15" cstate="print"/>
        <a:stretch>
          <a:fillRect/>
        </a:stretch>
      </xdr:blipFill>
      <xdr:spPr>
        <a:xfrm>
          <a:off x="650240" y="10403840"/>
          <a:ext cx="579119" cy="381000"/>
        </a:xfrm>
        <a:prstGeom prst="rect">
          <a:avLst/>
        </a:prstGeom>
      </xdr:spPr>
    </xdr:pic>
    <xdr:clientData/>
  </xdr:twoCellAnchor>
  <xdr:twoCellAnchor editAs="oneCell">
    <xdr:from>
      <xdr:col>1</xdr:col>
      <xdr:colOff>25400</xdr:colOff>
      <xdr:row>332</xdr:row>
      <xdr:rowOff>25399</xdr:rowOff>
    </xdr:from>
    <xdr:to>
      <xdr:col>1</xdr:col>
      <xdr:colOff>604519</xdr:colOff>
      <xdr:row>332</xdr:row>
      <xdr:rowOff>406399</xdr:rowOff>
    </xdr:to>
    <xdr:pic>
      <xdr:nvPicPr>
        <xdr:cNvPr id="26" name="Subgraph-tllanes" descr="tllanes.png"/>
        <xdr:cNvPicPr>
          <a:picLocks/>
        </xdr:cNvPicPr>
      </xdr:nvPicPr>
      <xdr:blipFill>
        <a:blip xmlns:r="http://schemas.openxmlformats.org/officeDocument/2006/relationships" r:embed="rId16" cstate="print"/>
        <a:stretch>
          <a:fillRect/>
        </a:stretch>
      </xdr:blipFill>
      <xdr:spPr>
        <a:xfrm>
          <a:off x="650240" y="10830559"/>
          <a:ext cx="579119" cy="381000"/>
        </a:xfrm>
        <a:prstGeom prst="rect">
          <a:avLst/>
        </a:prstGeom>
      </xdr:spPr>
    </xdr:pic>
    <xdr:clientData/>
  </xdr:twoCellAnchor>
  <xdr:twoCellAnchor editAs="oneCell">
    <xdr:from>
      <xdr:col>1</xdr:col>
      <xdr:colOff>25400</xdr:colOff>
      <xdr:row>195</xdr:row>
      <xdr:rowOff>25400</xdr:rowOff>
    </xdr:from>
    <xdr:to>
      <xdr:col>1</xdr:col>
      <xdr:colOff>604519</xdr:colOff>
      <xdr:row>195</xdr:row>
      <xdr:rowOff>406400</xdr:rowOff>
    </xdr:to>
    <xdr:pic>
      <xdr:nvPicPr>
        <xdr:cNvPr id="27" name="Subgraph-ahnesh" descr="ahnesh.png"/>
        <xdr:cNvPicPr>
          <a:picLocks/>
        </xdr:cNvPicPr>
      </xdr:nvPicPr>
      <xdr:blipFill>
        <a:blip xmlns:r="http://schemas.openxmlformats.org/officeDocument/2006/relationships" r:embed="rId17" cstate="print"/>
        <a:stretch>
          <a:fillRect/>
        </a:stretch>
      </xdr:blipFill>
      <xdr:spPr>
        <a:xfrm>
          <a:off x="650240" y="11257280"/>
          <a:ext cx="579119" cy="381000"/>
        </a:xfrm>
        <a:prstGeom prst="rect">
          <a:avLst/>
        </a:prstGeom>
      </xdr:spPr>
    </xdr:pic>
    <xdr:clientData/>
  </xdr:twoCellAnchor>
  <xdr:twoCellAnchor editAs="oneCell">
    <xdr:from>
      <xdr:col>1</xdr:col>
      <xdr:colOff>25400</xdr:colOff>
      <xdr:row>28</xdr:row>
      <xdr:rowOff>25400</xdr:rowOff>
    </xdr:from>
    <xdr:to>
      <xdr:col>1</xdr:col>
      <xdr:colOff>604519</xdr:colOff>
      <xdr:row>28</xdr:row>
      <xdr:rowOff>406400</xdr:rowOff>
    </xdr:to>
    <xdr:pic>
      <xdr:nvPicPr>
        <xdr:cNvPr id="28" name="Subgraph-bill_gross" descr="bill_gross.png"/>
        <xdr:cNvPicPr>
          <a:picLocks/>
        </xdr:cNvPicPr>
      </xdr:nvPicPr>
      <xdr:blipFill>
        <a:blip xmlns:r="http://schemas.openxmlformats.org/officeDocument/2006/relationships" r:embed="rId18" cstate="print"/>
        <a:stretch>
          <a:fillRect/>
        </a:stretch>
      </xdr:blipFill>
      <xdr:spPr>
        <a:xfrm>
          <a:off x="650240" y="11684000"/>
          <a:ext cx="579119" cy="381000"/>
        </a:xfrm>
        <a:prstGeom prst="rect">
          <a:avLst/>
        </a:prstGeom>
      </xdr:spPr>
    </xdr:pic>
    <xdr:clientData/>
  </xdr:twoCellAnchor>
  <xdr:twoCellAnchor editAs="oneCell">
    <xdr:from>
      <xdr:col>1</xdr:col>
      <xdr:colOff>25400</xdr:colOff>
      <xdr:row>420</xdr:row>
      <xdr:rowOff>25399</xdr:rowOff>
    </xdr:from>
    <xdr:to>
      <xdr:col>1</xdr:col>
      <xdr:colOff>604519</xdr:colOff>
      <xdr:row>420</xdr:row>
      <xdr:rowOff>406399</xdr:rowOff>
    </xdr:to>
    <xdr:pic>
      <xdr:nvPicPr>
        <xdr:cNvPr id="29" name="Subgraph-davidpots" descr="davidpots.png"/>
        <xdr:cNvPicPr>
          <a:picLocks/>
        </xdr:cNvPicPr>
      </xdr:nvPicPr>
      <xdr:blipFill>
        <a:blip xmlns:r="http://schemas.openxmlformats.org/officeDocument/2006/relationships" r:embed="rId19" cstate="print"/>
        <a:stretch>
          <a:fillRect/>
        </a:stretch>
      </xdr:blipFill>
      <xdr:spPr>
        <a:xfrm>
          <a:off x="650240" y="12110719"/>
          <a:ext cx="579119" cy="381000"/>
        </a:xfrm>
        <a:prstGeom prst="rect">
          <a:avLst/>
        </a:prstGeom>
      </xdr:spPr>
    </xdr:pic>
    <xdr:clientData/>
  </xdr:twoCellAnchor>
  <xdr:twoCellAnchor editAs="oneCell">
    <xdr:from>
      <xdr:col>1</xdr:col>
      <xdr:colOff>25400</xdr:colOff>
      <xdr:row>421</xdr:row>
      <xdr:rowOff>25400</xdr:rowOff>
    </xdr:from>
    <xdr:to>
      <xdr:col>1</xdr:col>
      <xdr:colOff>604519</xdr:colOff>
      <xdr:row>421</xdr:row>
      <xdr:rowOff>406400</xdr:rowOff>
    </xdr:to>
    <xdr:pic>
      <xdr:nvPicPr>
        <xdr:cNvPr id="30" name="Subgraph-tiaraul" descr="tiaraul.png"/>
        <xdr:cNvPicPr>
          <a:picLocks/>
        </xdr:cNvPicPr>
      </xdr:nvPicPr>
      <xdr:blipFill>
        <a:blip xmlns:r="http://schemas.openxmlformats.org/officeDocument/2006/relationships" r:embed="rId20" cstate="print"/>
        <a:stretch>
          <a:fillRect/>
        </a:stretch>
      </xdr:blipFill>
      <xdr:spPr>
        <a:xfrm>
          <a:off x="650240" y="12537440"/>
          <a:ext cx="579119" cy="381000"/>
        </a:xfrm>
        <a:prstGeom prst="rect">
          <a:avLst/>
        </a:prstGeom>
      </xdr:spPr>
    </xdr:pic>
    <xdr:clientData/>
  </xdr:twoCellAnchor>
  <xdr:twoCellAnchor editAs="oneCell">
    <xdr:from>
      <xdr:col>1</xdr:col>
      <xdr:colOff>25400</xdr:colOff>
      <xdr:row>67</xdr:row>
      <xdr:rowOff>25399</xdr:rowOff>
    </xdr:from>
    <xdr:to>
      <xdr:col>1</xdr:col>
      <xdr:colOff>604519</xdr:colOff>
      <xdr:row>67</xdr:row>
      <xdr:rowOff>406399</xdr:rowOff>
    </xdr:to>
    <xdr:pic>
      <xdr:nvPicPr>
        <xdr:cNvPr id="31" name="Subgraph-thejoedee" descr="thejoedee.png"/>
        <xdr:cNvPicPr>
          <a:picLocks/>
        </xdr:cNvPicPr>
      </xdr:nvPicPr>
      <xdr:blipFill>
        <a:blip xmlns:r="http://schemas.openxmlformats.org/officeDocument/2006/relationships" r:embed="rId21" cstate="print"/>
        <a:stretch>
          <a:fillRect/>
        </a:stretch>
      </xdr:blipFill>
      <xdr:spPr>
        <a:xfrm>
          <a:off x="650240" y="12964159"/>
          <a:ext cx="579119" cy="381000"/>
        </a:xfrm>
        <a:prstGeom prst="rect">
          <a:avLst/>
        </a:prstGeom>
      </xdr:spPr>
    </xdr:pic>
    <xdr:clientData/>
  </xdr:twoCellAnchor>
  <xdr:twoCellAnchor editAs="oneCell">
    <xdr:from>
      <xdr:col>1</xdr:col>
      <xdr:colOff>25400</xdr:colOff>
      <xdr:row>26</xdr:row>
      <xdr:rowOff>25400</xdr:rowOff>
    </xdr:from>
    <xdr:to>
      <xdr:col>1</xdr:col>
      <xdr:colOff>604519</xdr:colOff>
      <xdr:row>26</xdr:row>
      <xdr:rowOff>406400</xdr:rowOff>
    </xdr:to>
    <xdr:pic>
      <xdr:nvPicPr>
        <xdr:cNvPr id="32" name="Subgraph-saleemkhan" descr="saleemkhan.png"/>
        <xdr:cNvPicPr>
          <a:picLocks/>
        </xdr:cNvPicPr>
      </xdr:nvPicPr>
      <xdr:blipFill>
        <a:blip xmlns:r="http://schemas.openxmlformats.org/officeDocument/2006/relationships" r:embed="rId22" cstate="print"/>
        <a:stretch>
          <a:fillRect/>
        </a:stretch>
      </xdr:blipFill>
      <xdr:spPr>
        <a:xfrm>
          <a:off x="650240" y="13390880"/>
          <a:ext cx="579119" cy="381000"/>
        </a:xfrm>
        <a:prstGeom prst="rect">
          <a:avLst/>
        </a:prstGeom>
      </xdr:spPr>
    </xdr:pic>
    <xdr:clientData/>
  </xdr:twoCellAnchor>
  <xdr:twoCellAnchor editAs="oneCell">
    <xdr:from>
      <xdr:col>1</xdr:col>
      <xdr:colOff>25400</xdr:colOff>
      <xdr:row>276</xdr:row>
      <xdr:rowOff>25400</xdr:rowOff>
    </xdr:from>
    <xdr:to>
      <xdr:col>1</xdr:col>
      <xdr:colOff>604519</xdr:colOff>
      <xdr:row>276</xdr:row>
      <xdr:rowOff>406400</xdr:rowOff>
    </xdr:to>
    <xdr:pic>
      <xdr:nvPicPr>
        <xdr:cNvPr id="33" name="Subgraph-kevron" descr="kevron.png"/>
        <xdr:cNvPicPr>
          <a:picLocks/>
        </xdr:cNvPicPr>
      </xdr:nvPicPr>
      <xdr:blipFill>
        <a:blip xmlns:r="http://schemas.openxmlformats.org/officeDocument/2006/relationships" r:embed="rId23" cstate="print"/>
        <a:stretch>
          <a:fillRect/>
        </a:stretch>
      </xdr:blipFill>
      <xdr:spPr>
        <a:xfrm>
          <a:off x="650240" y="13817600"/>
          <a:ext cx="579119" cy="381000"/>
        </a:xfrm>
        <a:prstGeom prst="rect">
          <a:avLst/>
        </a:prstGeom>
      </xdr:spPr>
    </xdr:pic>
    <xdr:clientData/>
  </xdr:twoCellAnchor>
  <xdr:twoCellAnchor editAs="oneCell">
    <xdr:from>
      <xdr:col>1</xdr:col>
      <xdr:colOff>25400</xdr:colOff>
      <xdr:row>34</xdr:row>
      <xdr:rowOff>25399</xdr:rowOff>
    </xdr:from>
    <xdr:to>
      <xdr:col>1</xdr:col>
      <xdr:colOff>604519</xdr:colOff>
      <xdr:row>34</xdr:row>
      <xdr:rowOff>406399</xdr:rowOff>
    </xdr:to>
    <xdr:pic>
      <xdr:nvPicPr>
        <xdr:cNvPr id="34" name="Subgraph-randomdeanna" descr="randomdeanna.png"/>
        <xdr:cNvPicPr>
          <a:picLocks/>
        </xdr:cNvPicPr>
      </xdr:nvPicPr>
      <xdr:blipFill>
        <a:blip xmlns:r="http://schemas.openxmlformats.org/officeDocument/2006/relationships" r:embed="rId24" cstate="print"/>
        <a:stretch>
          <a:fillRect/>
        </a:stretch>
      </xdr:blipFill>
      <xdr:spPr>
        <a:xfrm>
          <a:off x="650240" y="14244319"/>
          <a:ext cx="579119" cy="381000"/>
        </a:xfrm>
        <a:prstGeom prst="rect">
          <a:avLst/>
        </a:prstGeom>
      </xdr:spPr>
    </xdr:pic>
    <xdr:clientData/>
  </xdr:twoCellAnchor>
  <xdr:twoCellAnchor editAs="oneCell">
    <xdr:from>
      <xdr:col>1</xdr:col>
      <xdr:colOff>25400</xdr:colOff>
      <xdr:row>333</xdr:row>
      <xdr:rowOff>25399</xdr:rowOff>
    </xdr:from>
    <xdr:to>
      <xdr:col>1</xdr:col>
      <xdr:colOff>604519</xdr:colOff>
      <xdr:row>333</xdr:row>
      <xdr:rowOff>406399</xdr:rowOff>
    </xdr:to>
    <xdr:pic>
      <xdr:nvPicPr>
        <xdr:cNvPr id="35" name="Subgraph-ladesbasement" descr="ladesbasement.png"/>
        <xdr:cNvPicPr>
          <a:picLocks/>
        </xdr:cNvPicPr>
      </xdr:nvPicPr>
      <xdr:blipFill>
        <a:blip xmlns:r="http://schemas.openxmlformats.org/officeDocument/2006/relationships" r:embed="rId25" cstate="print"/>
        <a:stretch>
          <a:fillRect/>
        </a:stretch>
      </xdr:blipFill>
      <xdr:spPr>
        <a:xfrm>
          <a:off x="650240" y="14671039"/>
          <a:ext cx="579119" cy="381000"/>
        </a:xfrm>
        <a:prstGeom prst="rect">
          <a:avLst/>
        </a:prstGeom>
      </xdr:spPr>
    </xdr:pic>
    <xdr:clientData/>
  </xdr:twoCellAnchor>
  <xdr:twoCellAnchor editAs="oneCell">
    <xdr:from>
      <xdr:col>1</xdr:col>
      <xdr:colOff>25400</xdr:colOff>
      <xdr:row>37</xdr:row>
      <xdr:rowOff>25400</xdr:rowOff>
    </xdr:from>
    <xdr:to>
      <xdr:col>1</xdr:col>
      <xdr:colOff>604519</xdr:colOff>
      <xdr:row>37</xdr:row>
      <xdr:rowOff>406400</xdr:rowOff>
    </xdr:to>
    <xdr:pic>
      <xdr:nvPicPr>
        <xdr:cNvPr id="36" name="Subgraph-burcubaykurt" descr="burcubaykurt.png"/>
        <xdr:cNvPicPr>
          <a:picLocks/>
        </xdr:cNvPicPr>
      </xdr:nvPicPr>
      <xdr:blipFill>
        <a:blip xmlns:r="http://schemas.openxmlformats.org/officeDocument/2006/relationships" r:embed="rId26" cstate="print"/>
        <a:stretch>
          <a:fillRect/>
        </a:stretch>
      </xdr:blipFill>
      <xdr:spPr>
        <a:xfrm>
          <a:off x="650240" y="15097760"/>
          <a:ext cx="579119" cy="381000"/>
        </a:xfrm>
        <a:prstGeom prst="rect">
          <a:avLst/>
        </a:prstGeom>
      </xdr:spPr>
    </xdr:pic>
    <xdr:clientData/>
  </xdr:twoCellAnchor>
  <xdr:twoCellAnchor editAs="oneCell">
    <xdr:from>
      <xdr:col>1</xdr:col>
      <xdr:colOff>25400</xdr:colOff>
      <xdr:row>422</xdr:row>
      <xdr:rowOff>25400</xdr:rowOff>
    </xdr:from>
    <xdr:to>
      <xdr:col>1</xdr:col>
      <xdr:colOff>604519</xdr:colOff>
      <xdr:row>422</xdr:row>
      <xdr:rowOff>406400</xdr:rowOff>
    </xdr:to>
    <xdr:pic>
      <xdr:nvPicPr>
        <xdr:cNvPr id="37" name="Subgraph-sina42" descr="sina42.png"/>
        <xdr:cNvPicPr>
          <a:picLocks/>
        </xdr:cNvPicPr>
      </xdr:nvPicPr>
      <xdr:blipFill>
        <a:blip xmlns:r="http://schemas.openxmlformats.org/officeDocument/2006/relationships" r:embed="rId27" cstate="print"/>
        <a:stretch>
          <a:fillRect/>
        </a:stretch>
      </xdr:blipFill>
      <xdr:spPr>
        <a:xfrm>
          <a:off x="650240" y="15524480"/>
          <a:ext cx="579119" cy="381000"/>
        </a:xfrm>
        <a:prstGeom prst="rect">
          <a:avLst/>
        </a:prstGeom>
      </xdr:spPr>
    </xdr:pic>
    <xdr:clientData/>
  </xdr:twoCellAnchor>
  <xdr:twoCellAnchor editAs="oneCell">
    <xdr:from>
      <xdr:col>1</xdr:col>
      <xdr:colOff>25400</xdr:colOff>
      <xdr:row>38</xdr:row>
      <xdr:rowOff>25400</xdr:rowOff>
    </xdr:from>
    <xdr:to>
      <xdr:col>1</xdr:col>
      <xdr:colOff>604519</xdr:colOff>
      <xdr:row>38</xdr:row>
      <xdr:rowOff>406400</xdr:rowOff>
    </xdr:to>
    <xdr:pic>
      <xdr:nvPicPr>
        <xdr:cNvPr id="38" name="Subgraph-calixte" descr="calixte.png"/>
        <xdr:cNvPicPr>
          <a:picLocks/>
        </xdr:cNvPicPr>
      </xdr:nvPicPr>
      <xdr:blipFill>
        <a:blip xmlns:r="http://schemas.openxmlformats.org/officeDocument/2006/relationships" r:embed="rId28" cstate="print"/>
        <a:stretch>
          <a:fillRect/>
        </a:stretch>
      </xdr:blipFill>
      <xdr:spPr>
        <a:xfrm>
          <a:off x="650240" y="15951200"/>
          <a:ext cx="579119" cy="381000"/>
        </a:xfrm>
        <a:prstGeom prst="rect">
          <a:avLst/>
        </a:prstGeom>
      </xdr:spPr>
    </xdr:pic>
    <xdr:clientData/>
  </xdr:twoCellAnchor>
  <xdr:twoCellAnchor editAs="oneCell">
    <xdr:from>
      <xdr:col>1</xdr:col>
      <xdr:colOff>25400</xdr:colOff>
      <xdr:row>423</xdr:row>
      <xdr:rowOff>25399</xdr:rowOff>
    </xdr:from>
    <xdr:to>
      <xdr:col>1</xdr:col>
      <xdr:colOff>604519</xdr:colOff>
      <xdr:row>423</xdr:row>
      <xdr:rowOff>406399</xdr:rowOff>
    </xdr:to>
    <xdr:pic>
      <xdr:nvPicPr>
        <xdr:cNvPr id="39" name="Subgraph-99gr81" descr="99gr81.png"/>
        <xdr:cNvPicPr>
          <a:picLocks/>
        </xdr:cNvPicPr>
      </xdr:nvPicPr>
      <xdr:blipFill>
        <a:blip xmlns:r="http://schemas.openxmlformats.org/officeDocument/2006/relationships" r:embed="rId1" cstate="print"/>
        <a:stretch>
          <a:fillRect/>
        </a:stretch>
      </xdr:blipFill>
      <xdr:spPr>
        <a:xfrm>
          <a:off x="650240" y="16377919"/>
          <a:ext cx="579119" cy="381000"/>
        </a:xfrm>
        <a:prstGeom prst="rect">
          <a:avLst/>
        </a:prstGeom>
      </xdr:spPr>
    </xdr:pic>
    <xdr:clientData/>
  </xdr:twoCellAnchor>
  <xdr:twoCellAnchor editAs="oneCell">
    <xdr:from>
      <xdr:col>1</xdr:col>
      <xdr:colOff>25400</xdr:colOff>
      <xdr:row>18</xdr:row>
      <xdr:rowOff>25399</xdr:rowOff>
    </xdr:from>
    <xdr:to>
      <xdr:col>1</xdr:col>
      <xdr:colOff>604519</xdr:colOff>
      <xdr:row>18</xdr:row>
      <xdr:rowOff>406399</xdr:rowOff>
    </xdr:to>
    <xdr:pic>
      <xdr:nvPicPr>
        <xdr:cNvPr id="40" name="Subgraph-sree" descr="sree.png"/>
        <xdr:cNvPicPr>
          <a:picLocks/>
        </xdr:cNvPicPr>
      </xdr:nvPicPr>
      <xdr:blipFill>
        <a:blip xmlns:r="http://schemas.openxmlformats.org/officeDocument/2006/relationships" r:embed="rId29" cstate="print"/>
        <a:stretch>
          <a:fillRect/>
        </a:stretch>
      </xdr:blipFill>
      <xdr:spPr>
        <a:xfrm>
          <a:off x="650240" y="16804639"/>
          <a:ext cx="579119" cy="381000"/>
        </a:xfrm>
        <a:prstGeom prst="rect">
          <a:avLst/>
        </a:prstGeom>
      </xdr:spPr>
    </xdr:pic>
    <xdr:clientData/>
  </xdr:twoCellAnchor>
  <xdr:twoCellAnchor editAs="oneCell">
    <xdr:from>
      <xdr:col>1</xdr:col>
      <xdr:colOff>25400</xdr:colOff>
      <xdr:row>212</xdr:row>
      <xdr:rowOff>25400</xdr:rowOff>
    </xdr:from>
    <xdr:to>
      <xdr:col>1</xdr:col>
      <xdr:colOff>604519</xdr:colOff>
      <xdr:row>212</xdr:row>
      <xdr:rowOff>406400</xdr:rowOff>
    </xdr:to>
    <xdr:pic>
      <xdr:nvPicPr>
        <xdr:cNvPr id="41" name="Subgraph-gfmoon99" descr="gfmoon99.png"/>
        <xdr:cNvPicPr>
          <a:picLocks/>
        </xdr:cNvPicPr>
      </xdr:nvPicPr>
      <xdr:blipFill>
        <a:blip xmlns:r="http://schemas.openxmlformats.org/officeDocument/2006/relationships" r:embed="rId30" cstate="print"/>
        <a:stretch>
          <a:fillRect/>
        </a:stretch>
      </xdr:blipFill>
      <xdr:spPr>
        <a:xfrm>
          <a:off x="650240" y="17231360"/>
          <a:ext cx="579119" cy="381000"/>
        </a:xfrm>
        <a:prstGeom prst="rect">
          <a:avLst/>
        </a:prstGeom>
      </xdr:spPr>
    </xdr:pic>
    <xdr:clientData/>
  </xdr:twoCellAnchor>
  <xdr:twoCellAnchor editAs="oneCell">
    <xdr:from>
      <xdr:col>1</xdr:col>
      <xdr:colOff>25400</xdr:colOff>
      <xdr:row>7</xdr:row>
      <xdr:rowOff>25400</xdr:rowOff>
    </xdr:from>
    <xdr:to>
      <xdr:col>1</xdr:col>
      <xdr:colOff>604519</xdr:colOff>
      <xdr:row>7</xdr:row>
      <xdr:rowOff>406400</xdr:rowOff>
    </xdr:to>
    <xdr:pic>
      <xdr:nvPicPr>
        <xdr:cNvPr id="42" name="Subgraph-digiphile" descr="digiphile.png"/>
        <xdr:cNvPicPr>
          <a:picLocks/>
        </xdr:cNvPicPr>
      </xdr:nvPicPr>
      <xdr:blipFill>
        <a:blip xmlns:r="http://schemas.openxmlformats.org/officeDocument/2006/relationships" r:embed="rId31" cstate="print"/>
        <a:stretch>
          <a:fillRect/>
        </a:stretch>
      </xdr:blipFill>
      <xdr:spPr>
        <a:xfrm>
          <a:off x="650240" y="17658080"/>
          <a:ext cx="579119" cy="381000"/>
        </a:xfrm>
        <a:prstGeom prst="rect">
          <a:avLst/>
        </a:prstGeom>
      </xdr:spPr>
    </xdr:pic>
    <xdr:clientData/>
  </xdr:twoCellAnchor>
  <xdr:twoCellAnchor editAs="oneCell">
    <xdr:from>
      <xdr:col>1</xdr:col>
      <xdr:colOff>25400</xdr:colOff>
      <xdr:row>4</xdr:row>
      <xdr:rowOff>25400</xdr:rowOff>
    </xdr:from>
    <xdr:to>
      <xdr:col>1</xdr:col>
      <xdr:colOff>604519</xdr:colOff>
      <xdr:row>4</xdr:row>
      <xdr:rowOff>406400</xdr:rowOff>
    </xdr:to>
    <xdr:pic>
      <xdr:nvPicPr>
        <xdr:cNvPr id="43" name="Subgraph-anonops" descr="anonops.png"/>
        <xdr:cNvPicPr>
          <a:picLocks/>
        </xdr:cNvPicPr>
      </xdr:nvPicPr>
      <xdr:blipFill>
        <a:blip xmlns:r="http://schemas.openxmlformats.org/officeDocument/2006/relationships" r:embed="rId32" cstate="print"/>
        <a:stretch>
          <a:fillRect/>
        </a:stretch>
      </xdr:blipFill>
      <xdr:spPr>
        <a:xfrm>
          <a:off x="650240" y="18084800"/>
          <a:ext cx="579119" cy="381000"/>
        </a:xfrm>
        <a:prstGeom prst="rect">
          <a:avLst/>
        </a:prstGeom>
      </xdr:spPr>
    </xdr:pic>
    <xdr:clientData/>
  </xdr:twoCellAnchor>
  <xdr:twoCellAnchor editAs="oneCell">
    <xdr:from>
      <xdr:col>1</xdr:col>
      <xdr:colOff>25400</xdr:colOff>
      <xdr:row>367</xdr:row>
      <xdr:rowOff>25399</xdr:rowOff>
    </xdr:from>
    <xdr:to>
      <xdr:col>1</xdr:col>
      <xdr:colOff>604519</xdr:colOff>
      <xdr:row>367</xdr:row>
      <xdr:rowOff>406399</xdr:rowOff>
    </xdr:to>
    <xdr:pic>
      <xdr:nvPicPr>
        <xdr:cNvPr id="44" name="Subgraph-julietomlin" descr="julietomlin.png"/>
        <xdr:cNvPicPr>
          <a:picLocks/>
        </xdr:cNvPicPr>
      </xdr:nvPicPr>
      <xdr:blipFill>
        <a:blip xmlns:r="http://schemas.openxmlformats.org/officeDocument/2006/relationships" r:embed="rId33" cstate="print"/>
        <a:stretch>
          <a:fillRect/>
        </a:stretch>
      </xdr:blipFill>
      <xdr:spPr>
        <a:xfrm>
          <a:off x="650240" y="18511519"/>
          <a:ext cx="579119" cy="381000"/>
        </a:xfrm>
        <a:prstGeom prst="rect">
          <a:avLst/>
        </a:prstGeom>
      </xdr:spPr>
    </xdr:pic>
    <xdr:clientData/>
  </xdr:twoCellAnchor>
  <xdr:twoCellAnchor editAs="oneCell">
    <xdr:from>
      <xdr:col>1</xdr:col>
      <xdr:colOff>25400</xdr:colOff>
      <xdr:row>6</xdr:row>
      <xdr:rowOff>25399</xdr:rowOff>
    </xdr:from>
    <xdr:to>
      <xdr:col>1</xdr:col>
      <xdr:colOff>604519</xdr:colOff>
      <xdr:row>6</xdr:row>
      <xdr:rowOff>406399</xdr:rowOff>
    </xdr:to>
    <xdr:pic>
      <xdr:nvPicPr>
        <xdr:cNvPr id="45" name="Subgraph-emilybell" descr="emilybell.png"/>
        <xdr:cNvPicPr>
          <a:picLocks/>
        </xdr:cNvPicPr>
      </xdr:nvPicPr>
      <xdr:blipFill>
        <a:blip xmlns:r="http://schemas.openxmlformats.org/officeDocument/2006/relationships" r:embed="rId34" cstate="print"/>
        <a:stretch>
          <a:fillRect/>
        </a:stretch>
      </xdr:blipFill>
      <xdr:spPr>
        <a:xfrm>
          <a:off x="650240" y="18938239"/>
          <a:ext cx="579119" cy="381000"/>
        </a:xfrm>
        <a:prstGeom prst="rect">
          <a:avLst/>
        </a:prstGeom>
      </xdr:spPr>
    </xdr:pic>
    <xdr:clientData/>
  </xdr:twoCellAnchor>
  <xdr:twoCellAnchor editAs="oneCell">
    <xdr:from>
      <xdr:col>1</xdr:col>
      <xdr:colOff>25400</xdr:colOff>
      <xdr:row>68</xdr:row>
      <xdr:rowOff>25400</xdr:rowOff>
    </xdr:from>
    <xdr:to>
      <xdr:col>1</xdr:col>
      <xdr:colOff>604519</xdr:colOff>
      <xdr:row>68</xdr:row>
      <xdr:rowOff>406400</xdr:rowOff>
    </xdr:to>
    <xdr:pic>
      <xdr:nvPicPr>
        <xdr:cNvPr id="46" name="Subgraph-osalazar" descr="osalazar.png"/>
        <xdr:cNvPicPr>
          <a:picLocks/>
        </xdr:cNvPicPr>
      </xdr:nvPicPr>
      <xdr:blipFill>
        <a:blip xmlns:r="http://schemas.openxmlformats.org/officeDocument/2006/relationships" r:embed="rId35" cstate="print"/>
        <a:stretch>
          <a:fillRect/>
        </a:stretch>
      </xdr:blipFill>
      <xdr:spPr>
        <a:xfrm>
          <a:off x="650240" y="19364960"/>
          <a:ext cx="579119" cy="381000"/>
        </a:xfrm>
        <a:prstGeom prst="rect">
          <a:avLst/>
        </a:prstGeom>
      </xdr:spPr>
    </xdr:pic>
    <xdr:clientData/>
  </xdr:twoCellAnchor>
  <xdr:twoCellAnchor editAs="oneCell">
    <xdr:from>
      <xdr:col>1</xdr:col>
      <xdr:colOff>25400</xdr:colOff>
      <xdr:row>297</xdr:row>
      <xdr:rowOff>25400</xdr:rowOff>
    </xdr:from>
    <xdr:to>
      <xdr:col>1</xdr:col>
      <xdr:colOff>604519</xdr:colOff>
      <xdr:row>297</xdr:row>
      <xdr:rowOff>406400</xdr:rowOff>
    </xdr:to>
    <xdr:pic>
      <xdr:nvPicPr>
        <xdr:cNvPr id="47" name="Subgraph-sdavy" descr="sdavy.png"/>
        <xdr:cNvPicPr>
          <a:picLocks/>
        </xdr:cNvPicPr>
      </xdr:nvPicPr>
      <xdr:blipFill>
        <a:blip xmlns:r="http://schemas.openxmlformats.org/officeDocument/2006/relationships" r:embed="rId36" cstate="print"/>
        <a:stretch>
          <a:fillRect/>
        </a:stretch>
      </xdr:blipFill>
      <xdr:spPr>
        <a:xfrm>
          <a:off x="650240" y="19791680"/>
          <a:ext cx="579119" cy="381000"/>
        </a:xfrm>
        <a:prstGeom prst="rect">
          <a:avLst/>
        </a:prstGeom>
      </xdr:spPr>
    </xdr:pic>
    <xdr:clientData/>
  </xdr:twoCellAnchor>
  <xdr:twoCellAnchor editAs="oneCell">
    <xdr:from>
      <xdr:col>1</xdr:col>
      <xdr:colOff>25400</xdr:colOff>
      <xdr:row>24</xdr:row>
      <xdr:rowOff>25400</xdr:rowOff>
    </xdr:from>
    <xdr:to>
      <xdr:col>1</xdr:col>
      <xdr:colOff>604519</xdr:colOff>
      <xdr:row>24</xdr:row>
      <xdr:rowOff>406400</xdr:rowOff>
    </xdr:to>
    <xdr:pic>
      <xdr:nvPicPr>
        <xdr:cNvPr id="48" name="Subgraph-opencongress" descr="opencongress.png"/>
        <xdr:cNvPicPr>
          <a:picLocks/>
        </xdr:cNvPicPr>
      </xdr:nvPicPr>
      <xdr:blipFill>
        <a:blip xmlns:r="http://schemas.openxmlformats.org/officeDocument/2006/relationships" r:embed="rId37" cstate="print"/>
        <a:stretch>
          <a:fillRect/>
        </a:stretch>
      </xdr:blipFill>
      <xdr:spPr>
        <a:xfrm>
          <a:off x="650240" y="20218400"/>
          <a:ext cx="579119" cy="381000"/>
        </a:xfrm>
        <a:prstGeom prst="rect">
          <a:avLst/>
        </a:prstGeom>
      </xdr:spPr>
    </xdr:pic>
    <xdr:clientData/>
  </xdr:twoCellAnchor>
  <xdr:twoCellAnchor editAs="oneCell">
    <xdr:from>
      <xdr:col>1</xdr:col>
      <xdr:colOff>25400</xdr:colOff>
      <xdr:row>112</xdr:row>
      <xdr:rowOff>25399</xdr:rowOff>
    </xdr:from>
    <xdr:to>
      <xdr:col>1</xdr:col>
      <xdr:colOff>604519</xdr:colOff>
      <xdr:row>112</xdr:row>
      <xdr:rowOff>406399</xdr:rowOff>
    </xdr:to>
    <xdr:pic>
      <xdr:nvPicPr>
        <xdr:cNvPr id="49" name="Subgraph-nancyscola" descr="nancyscola.png"/>
        <xdr:cNvPicPr>
          <a:picLocks/>
        </xdr:cNvPicPr>
      </xdr:nvPicPr>
      <xdr:blipFill>
        <a:blip xmlns:r="http://schemas.openxmlformats.org/officeDocument/2006/relationships" r:embed="rId38" cstate="print"/>
        <a:stretch>
          <a:fillRect/>
        </a:stretch>
      </xdr:blipFill>
      <xdr:spPr>
        <a:xfrm>
          <a:off x="650240" y="20645119"/>
          <a:ext cx="579119" cy="381000"/>
        </a:xfrm>
        <a:prstGeom prst="rect">
          <a:avLst/>
        </a:prstGeom>
      </xdr:spPr>
    </xdr:pic>
    <xdr:clientData/>
  </xdr:twoCellAnchor>
  <xdr:twoCellAnchor editAs="oneCell">
    <xdr:from>
      <xdr:col>1</xdr:col>
      <xdr:colOff>25400</xdr:colOff>
      <xdr:row>16</xdr:row>
      <xdr:rowOff>25399</xdr:rowOff>
    </xdr:from>
    <xdr:to>
      <xdr:col>1</xdr:col>
      <xdr:colOff>604519</xdr:colOff>
      <xdr:row>16</xdr:row>
      <xdr:rowOff>406399</xdr:rowOff>
    </xdr:to>
    <xdr:pic>
      <xdr:nvPicPr>
        <xdr:cNvPr id="50" name="Subgraph-rasiej" descr="rasiej.png"/>
        <xdr:cNvPicPr>
          <a:picLocks/>
        </xdr:cNvPicPr>
      </xdr:nvPicPr>
      <xdr:blipFill>
        <a:blip xmlns:r="http://schemas.openxmlformats.org/officeDocument/2006/relationships" r:embed="rId39" cstate="print"/>
        <a:stretch>
          <a:fillRect/>
        </a:stretch>
      </xdr:blipFill>
      <xdr:spPr>
        <a:xfrm>
          <a:off x="650240" y="21071839"/>
          <a:ext cx="579119" cy="381000"/>
        </a:xfrm>
        <a:prstGeom prst="rect">
          <a:avLst/>
        </a:prstGeom>
      </xdr:spPr>
    </xdr:pic>
    <xdr:clientData/>
  </xdr:twoCellAnchor>
  <xdr:twoCellAnchor editAs="oneCell">
    <xdr:from>
      <xdr:col>1</xdr:col>
      <xdr:colOff>25400</xdr:colOff>
      <xdr:row>50</xdr:row>
      <xdr:rowOff>25400</xdr:rowOff>
    </xdr:from>
    <xdr:to>
      <xdr:col>1</xdr:col>
      <xdr:colOff>604519</xdr:colOff>
      <xdr:row>50</xdr:row>
      <xdr:rowOff>406400</xdr:rowOff>
    </xdr:to>
    <xdr:pic>
      <xdr:nvPicPr>
        <xdr:cNvPr id="51" name="Subgraph-felixsalmon" descr="felixsalmon.png"/>
        <xdr:cNvPicPr>
          <a:picLocks/>
        </xdr:cNvPicPr>
      </xdr:nvPicPr>
      <xdr:blipFill>
        <a:blip xmlns:r="http://schemas.openxmlformats.org/officeDocument/2006/relationships" r:embed="rId40" cstate="print"/>
        <a:stretch>
          <a:fillRect/>
        </a:stretch>
      </xdr:blipFill>
      <xdr:spPr>
        <a:xfrm>
          <a:off x="650240" y="21498560"/>
          <a:ext cx="579119" cy="381000"/>
        </a:xfrm>
        <a:prstGeom prst="rect">
          <a:avLst/>
        </a:prstGeom>
      </xdr:spPr>
    </xdr:pic>
    <xdr:clientData/>
  </xdr:twoCellAnchor>
  <xdr:twoCellAnchor editAs="oneCell">
    <xdr:from>
      <xdr:col>1</xdr:col>
      <xdr:colOff>25400</xdr:colOff>
      <xdr:row>424</xdr:row>
      <xdr:rowOff>25400</xdr:rowOff>
    </xdr:from>
    <xdr:to>
      <xdr:col>1</xdr:col>
      <xdr:colOff>604519</xdr:colOff>
      <xdr:row>424</xdr:row>
      <xdr:rowOff>406400</xdr:rowOff>
    </xdr:to>
    <xdr:pic>
      <xdr:nvPicPr>
        <xdr:cNvPr id="52" name="Subgraph-sakalli" descr="sakalli.png"/>
        <xdr:cNvPicPr>
          <a:picLocks/>
        </xdr:cNvPicPr>
      </xdr:nvPicPr>
      <xdr:blipFill>
        <a:blip xmlns:r="http://schemas.openxmlformats.org/officeDocument/2006/relationships" r:embed="rId41" cstate="print"/>
        <a:stretch>
          <a:fillRect/>
        </a:stretch>
      </xdr:blipFill>
      <xdr:spPr>
        <a:xfrm>
          <a:off x="650240" y="21925280"/>
          <a:ext cx="579119" cy="381000"/>
        </a:xfrm>
        <a:prstGeom prst="rect">
          <a:avLst/>
        </a:prstGeom>
      </xdr:spPr>
    </xdr:pic>
    <xdr:clientData/>
  </xdr:twoCellAnchor>
  <xdr:twoCellAnchor editAs="oneCell">
    <xdr:from>
      <xdr:col>1</xdr:col>
      <xdr:colOff>25400</xdr:colOff>
      <xdr:row>20</xdr:row>
      <xdr:rowOff>25400</xdr:rowOff>
    </xdr:from>
    <xdr:to>
      <xdr:col>1</xdr:col>
      <xdr:colOff>604519</xdr:colOff>
      <xdr:row>20</xdr:row>
      <xdr:rowOff>406400</xdr:rowOff>
    </xdr:to>
    <xdr:pic>
      <xdr:nvPicPr>
        <xdr:cNvPr id="53" name="Subgraph-m_gelin" descr="m_gelin.png"/>
        <xdr:cNvPicPr>
          <a:picLocks/>
        </xdr:cNvPicPr>
      </xdr:nvPicPr>
      <xdr:blipFill>
        <a:blip xmlns:r="http://schemas.openxmlformats.org/officeDocument/2006/relationships" r:embed="rId42" cstate="print"/>
        <a:stretch>
          <a:fillRect/>
        </a:stretch>
      </xdr:blipFill>
      <xdr:spPr>
        <a:xfrm>
          <a:off x="650240" y="22352000"/>
          <a:ext cx="579119" cy="381000"/>
        </a:xfrm>
        <a:prstGeom prst="rect">
          <a:avLst/>
        </a:prstGeom>
      </xdr:spPr>
    </xdr:pic>
    <xdr:clientData/>
  </xdr:twoCellAnchor>
  <xdr:twoCellAnchor editAs="oneCell">
    <xdr:from>
      <xdr:col>1</xdr:col>
      <xdr:colOff>25400</xdr:colOff>
      <xdr:row>304</xdr:row>
      <xdr:rowOff>25399</xdr:rowOff>
    </xdr:from>
    <xdr:to>
      <xdr:col>1</xdr:col>
      <xdr:colOff>604519</xdr:colOff>
      <xdr:row>304</xdr:row>
      <xdr:rowOff>406399</xdr:rowOff>
    </xdr:to>
    <xdr:pic>
      <xdr:nvPicPr>
        <xdr:cNvPr id="54" name="Subgraph-hyperchickaisha" descr="hyperchickaisha.png"/>
        <xdr:cNvPicPr>
          <a:picLocks/>
        </xdr:cNvPicPr>
      </xdr:nvPicPr>
      <xdr:blipFill>
        <a:blip xmlns:r="http://schemas.openxmlformats.org/officeDocument/2006/relationships" r:embed="rId43" cstate="print"/>
        <a:stretch>
          <a:fillRect/>
        </a:stretch>
      </xdr:blipFill>
      <xdr:spPr>
        <a:xfrm>
          <a:off x="650240" y="22778719"/>
          <a:ext cx="579119" cy="381000"/>
        </a:xfrm>
        <a:prstGeom prst="rect">
          <a:avLst/>
        </a:prstGeom>
      </xdr:spPr>
    </xdr:pic>
    <xdr:clientData/>
  </xdr:twoCellAnchor>
  <xdr:twoCellAnchor editAs="oneCell">
    <xdr:from>
      <xdr:col>1</xdr:col>
      <xdr:colOff>25400</xdr:colOff>
      <xdr:row>31</xdr:row>
      <xdr:rowOff>25399</xdr:rowOff>
    </xdr:from>
    <xdr:to>
      <xdr:col>1</xdr:col>
      <xdr:colOff>604519</xdr:colOff>
      <xdr:row>31</xdr:row>
      <xdr:rowOff>406399</xdr:rowOff>
    </xdr:to>
    <xdr:pic>
      <xdr:nvPicPr>
        <xdr:cNvPr id="55" name="Subgraph-nclarkjudd" descr="nclarkjudd.png"/>
        <xdr:cNvPicPr>
          <a:picLocks/>
        </xdr:cNvPicPr>
      </xdr:nvPicPr>
      <xdr:blipFill>
        <a:blip xmlns:r="http://schemas.openxmlformats.org/officeDocument/2006/relationships" r:embed="rId44" cstate="print"/>
        <a:stretch>
          <a:fillRect/>
        </a:stretch>
      </xdr:blipFill>
      <xdr:spPr>
        <a:xfrm>
          <a:off x="650240" y="23205439"/>
          <a:ext cx="579119" cy="381000"/>
        </a:xfrm>
        <a:prstGeom prst="rect">
          <a:avLst/>
        </a:prstGeom>
      </xdr:spPr>
    </xdr:pic>
    <xdr:clientData/>
  </xdr:twoCellAnchor>
  <xdr:twoCellAnchor editAs="oneCell">
    <xdr:from>
      <xdr:col>1</xdr:col>
      <xdr:colOff>25400</xdr:colOff>
      <xdr:row>425</xdr:row>
      <xdr:rowOff>25400</xdr:rowOff>
    </xdr:from>
    <xdr:to>
      <xdr:col>1</xdr:col>
      <xdr:colOff>604519</xdr:colOff>
      <xdr:row>425</xdr:row>
      <xdr:rowOff>406400</xdr:rowOff>
    </xdr:to>
    <xdr:pic>
      <xdr:nvPicPr>
        <xdr:cNvPr id="56" name="Subgraph-ongoliard" descr="ongoliard.png"/>
        <xdr:cNvPicPr>
          <a:picLocks/>
        </xdr:cNvPicPr>
      </xdr:nvPicPr>
      <xdr:blipFill>
        <a:blip xmlns:r="http://schemas.openxmlformats.org/officeDocument/2006/relationships" r:embed="rId45" cstate="print"/>
        <a:stretch>
          <a:fillRect/>
        </a:stretch>
      </xdr:blipFill>
      <xdr:spPr>
        <a:xfrm>
          <a:off x="650240" y="23632160"/>
          <a:ext cx="579119" cy="381000"/>
        </a:xfrm>
        <a:prstGeom prst="rect">
          <a:avLst/>
        </a:prstGeom>
      </xdr:spPr>
    </xdr:pic>
    <xdr:clientData/>
  </xdr:twoCellAnchor>
  <xdr:twoCellAnchor editAs="oneCell">
    <xdr:from>
      <xdr:col>1</xdr:col>
      <xdr:colOff>25400</xdr:colOff>
      <xdr:row>36</xdr:row>
      <xdr:rowOff>25400</xdr:rowOff>
    </xdr:from>
    <xdr:to>
      <xdr:col>1</xdr:col>
      <xdr:colOff>604519</xdr:colOff>
      <xdr:row>36</xdr:row>
      <xdr:rowOff>406400</xdr:rowOff>
    </xdr:to>
    <xdr:pic>
      <xdr:nvPicPr>
        <xdr:cNvPr id="57" name="Subgraph-gritlaura" descr="gritlaura.png"/>
        <xdr:cNvPicPr>
          <a:picLocks/>
        </xdr:cNvPicPr>
      </xdr:nvPicPr>
      <xdr:blipFill>
        <a:blip xmlns:r="http://schemas.openxmlformats.org/officeDocument/2006/relationships" r:embed="rId46" cstate="print"/>
        <a:stretch>
          <a:fillRect/>
        </a:stretch>
      </xdr:blipFill>
      <xdr:spPr>
        <a:xfrm>
          <a:off x="650240" y="24058880"/>
          <a:ext cx="579119" cy="381000"/>
        </a:xfrm>
        <a:prstGeom prst="rect">
          <a:avLst/>
        </a:prstGeom>
      </xdr:spPr>
    </xdr:pic>
    <xdr:clientData/>
  </xdr:twoCellAnchor>
  <xdr:twoCellAnchor editAs="oneCell">
    <xdr:from>
      <xdr:col>1</xdr:col>
      <xdr:colOff>25400</xdr:colOff>
      <xdr:row>150</xdr:row>
      <xdr:rowOff>25400</xdr:rowOff>
    </xdr:from>
    <xdr:to>
      <xdr:col>1</xdr:col>
      <xdr:colOff>604519</xdr:colOff>
      <xdr:row>150</xdr:row>
      <xdr:rowOff>406400</xdr:rowOff>
    </xdr:to>
    <xdr:pic>
      <xdr:nvPicPr>
        <xdr:cNvPr id="58" name="Subgraph-blueshoes55" descr="blueshoes55.png"/>
        <xdr:cNvPicPr>
          <a:picLocks/>
        </xdr:cNvPicPr>
      </xdr:nvPicPr>
      <xdr:blipFill>
        <a:blip xmlns:r="http://schemas.openxmlformats.org/officeDocument/2006/relationships" r:embed="rId47" cstate="print"/>
        <a:stretch>
          <a:fillRect/>
        </a:stretch>
      </xdr:blipFill>
      <xdr:spPr>
        <a:xfrm>
          <a:off x="650240" y="24485600"/>
          <a:ext cx="579119" cy="381000"/>
        </a:xfrm>
        <a:prstGeom prst="rect">
          <a:avLst/>
        </a:prstGeom>
      </xdr:spPr>
    </xdr:pic>
    <xdr:clientData/>
  </xdr:twoCellAnchor>
  <xdr:twoCellAnchor editAs="oneCell">
    <xdr:from>
      <xdr:col>1</xdr:col>
      <xdr:colOff>25400</xdr:colOff>
      <xdr:row>263</xdr:row>
      <xdr:rowOff>25399</xdr:rowOff>
    </xdr:from>
    <xdr:to>
      <xdr:col>1</xdr:col>
      <xdr:colOff>604519</xdr:colOff>
      <xdr:row>263</xdr:row>
      <xdr:rowOff>406399</xdr:rowOff>
    </xdr:to>
    <xdr:pic>
      <xdr:nvPicPr>
        <xdr:cNvPr id="59" name="Subgraph-terrellrussell" descr="terrellrussell.png"/>
        <xdr:cNvPicPr>
          <a:picLocks/>
        </xdr:cNvPicPr>
      </xdr:nvPicPr>
      <xdr:blipFill>
        <a:blip xmlns:r="http://schemas.openxmlformats.org/officeDocument/2006/relationships" r:embed="rId48" cstate="print"/>
        <a:stretch>
          <a:fillRect/>
        </a:stretch>
      </xdr:blipFill>
      <xdr:spPr>
        <a:xfrm>
          <a:off x="650240" y="24912319"/>
          <a:ext cx="579119" cy="381000"/>
        </a:xfrm>
        <a:prstGeom prst="rect">
          <a:avLst/>
        </a:prstGeom>
      </xdr:spPr>
    </xdr:pic>
    <xdr:clientData/>
  </xdr:twoCellAnchor>
  <xdr:twoCellAnchor editAs="oneCell">
    <xdr:from>
      <xdr:col>1</xdr:col>
      <xdr:colOff>25400</xdr:colOff>
      <xdr:row>15</xdr:row>
      <xdr:rowOff>25399</xdr:rowOff>
    </xdr:from>
    <xdr:to>
      <xdr:col>1</xdr:col>
      <xdr:colOff>604519</xdr:colOff>
      <xdr:row>15</xdr:row>
      <xdr:rowOff>406399</xdr:rowOff>
    </xdr:to>
    <xdr:pic>
      <xdr:nvPicPr>
        <xdr:cNvPr id="60" name="Subgraph-mathewi" descr="mathewi.png"/>
        <xdr:cNvPicPr>
          <a:picLocks/>
        </xdr:cNvPicPr>
      </xdr:nvPicPr>
      <xdr:blipFill>
        <a:blip xmlns:r="http://schemas.openxmlformats.org/officeDocument/2006/relationships" r:embed="rId49" cstate="print"/>
        <a:stretch>
          <a:fillRect/>
        </a:stretch>
      </xdr:blipFill>
      <xdr:spPr>
        <a:xfrm>
          <a:off x="650240" y="25339039"/>
          <a:ext cx="579119" cy="381000"/>
        </a:xfrm>
        <a:prstGeom prst="rect">
          <a:avLst/>
        </a:prstGeom>
      </xdr:spPr>
    </xdr:pic>
    <xdr:clientData/>
  </xdr:twoCellAnchor>
  <xdr:twoCellAnchor editAs="oneCell">
    <xdr:from>
      <xdr:col>1</xdr:col>
      <xdr:colOff>25400</xdr:colOff>
      <xdr:row>352</xdr:row>
      <xdr:rowOff>25400</xdr:rowOff>
    </xdr:from>
    <xdr:to>
      <xdr:col>1</xdr:col>
      <xdr:colOff>604519</xdr:colOff>
      <xdr:row>352</xdr:row>
      <xdr:rowOff>406400</xdr:rowOff>
    </xdr:to>
    <xdr:pic>
      <xdr:nvPicPr>
        <xdr:cNvPr id="61" name="Subgraph-jeremyhl" descr="jeremyhl.png"/>
        <xdr:cNvPicPr>
          <a:picLocks/>
        </xdr:cNvPicPr>
      </xdr:nvPicPr>
      <xdr:blipFill>
        <a:blip xmlns:r="http://schemas.openxmlformats.org/officeDocument/2006/relationships" r:embed="rId50" cstate="print"/>
        <a:stretch>
          <a:fillRect/>
        </a:stretch>
      </xdr:blipFill>
      <xdr:spPr>
        <a:xfrm>
          <a:off x="650240" y="25765760"/>
          <a:ext cx="579119" cy="381000"/>
        </a:xfrm>
        <a:prstGeom prst="rect">
          <a:avLst/>
        </a:prstGeom>
      </xdr:spPr>
    </xdr:pic>
    <xdr:clientData/>
  </xdr:twoCellAnchor>
  <xdr:twoCellAnchor editAs="oneCell">
    <xdr:from>
      <xdr:col>1</xdr:col>
      <xdr:colOff>25400</xdr:colOff>
      <xdr:row>32</xdr:row>
      <xdr:rowOff>25398</xdr:rowOff>
    </xdr:from>
    <xdr:to>
      <xdr:col>1</xdr:col>
      <xdr:colOff>604519</xdr:colOff>
      <xdr:row>32</xdr:row>
      <xdr:rowOff>406398</xdr:rowOff>
    </xdr:to>
    <xdr:pic>
      <xdr:nvPicPr>
        <xdr:cNvPr id="62" name="Subgraph-danlatorre" descr="danlatorre.png"/>
        <xdr:cNvPicPr>
          <a:picLocks/>
        </xdr:cNvPicPr>
      </xdr:nvPicPr>
      <xdr:blipFill>
        <a:blip xmlns:r="http://schemas.openxmlformats.org/officeDocument/2006/relationships" r:embed="rId51" cstate="print"/>
        <a:stretch>
          <a:fillRect/>
        </a:stretch>
      </xdr:blipFill>
      <xdr:spPr>
        <a:xfrm>
          <a:off x="650240" y="26192478"/>
          <a:ext cx="579119" cy="381000"/>
        </a:xfrm>
        <a:prstGeom prst="rect">
          <a:avLst/>
        </a:prstGeom>
      </xdr:spPr>
    </xdr:pic>
    <xdr:clientData/>
  </xdr:twoCellAnchor>
  <xdr:twoCellAnchor editAs="oneCell">
    <xdr:from>
      <xdr:col>1</xdr:col>
      <xdr:colOff>25400</xdr:colOff>
      <xdr:row>83</xdr:row>
      <xdr:rowOff>25400</xdr:rowOff>
    </xdr:from>
    <xdr:to>
      <xdr:col>1</xdr:col>
      <xdr:colOff>604519</xdr:colOff>
      <xdr:row>83</xdr:row>
      <xdr:rowOff>406400</xdr:rowOff>
    </xdr:to>
    <xdr:pic>
      <xdr:nvPicPr>
        <xdr:cNvPr id="63" name="Subgraph-heif" descr="heif.png"/>
        <xdr:cNvPicPr>
          <a:picLocks/>
        </xdr:cNvPicPr>
      </xdr:nvPicPr>
      <xdr:blipFill>
        <a:blip xmlns:r="http://schemas.openxmlformats.org/officeDocument/2006/relationships" r:embed="rId52" cstate="print"/>
        <a:stretch>
          <a:fillRect/>
        </a:stretch>
      </xdr:blipFill>
      <xdr:spPr>
        <a:xfrm>
          <a:off x="650240" y="26619200"/>
          <a:ext cx="579119" cy="381000"/>
        </a:xfrm>
        <a:prstGeom prst="rect">
          <a:avLst/>
        </a:prstGeom>
      </xdr:spPr>
    </xdr:pic>
    <xdr:clientData/>
  </xdr:twoCellAnchor>
  <xdr:twoCellAnchor editAs="oneCell">
    <xdr:from>
      <xdr:col>1</xdr:col>
      <xdr:colOff>25400</xdr:colOff>
      <xdr:row>65</xdr:row>
      <xdr:rowOff>25401</xdr:rowOff>
    </xdr:from>
    <xdr:to>
      <xdr:col>1</xdr:col>
      <xdr:colOff>604519</xdr:colOff>
      <xdr:row>65</xdr:row>
      <xdr:rowOff>406401</xdr:rowOff>
    </xdr:to>
    <xdr:pic>
      <xdr:nvPicPr>
        <xdr:cNvPr id="64" name="Subgraph-jeremymeyers" descr="jeremymeyers.png"/>
        <xdr:cNvPicPr>
          <a:picLocks/>
        </xdr:cNvPicPr>
      </xdr:nvPicPr>
      <xdr:blipFill>
        <a:blip xmlns:r="http://schemas.openxmlformats.org/officeDocument/2006/relationships" r:embed="rId53" cstate="print"/>
        <a:stretch>
          <a:fillRect/>
        </a:stretch>
      </xdr:blipFill>
      <xdr:spPr>
        <a:xfrm>
          <a:off x="650240" y="27045921"/>
          <a:ext cx="579119" cy="381000"/>
        </a:xfrm>
        <a:prstGeom prst="rect">
          <a:avLst/>
        </a:prstGeom>
      </xdr:spPr>
    </xdr:pic>
    <xdr:clientData/>
  </xdr:twoCellAnchor>
  <xdr:twoCellAnchor editAs="oneCell">
    <xdr:from>
      <xdr:col>1</xdr:col>
      <xdr:colOff>25400</xdr:colOff>
      <xdr:row>14</xdr:row>
      <xdr:rowOff>25399</xdr:rowOff>
    </xdr:from>
    <xdr:to>
      <xdr:col>1</xdr:col>
      <xdr:colOff>604519</xdr:colOff>
      <xdr:row>14</xdr:row>
      <xdr:rowOff>406399</xdr:rowOff>
    </xdr:to>
    <xdr:pic>
      <xdr:nvPicPr>
        <xdr:cNvPr id="65" name="Subgraph-noneck" descr="noneck.png"/>
        <xdr:cNvPicPr>
          <a:picLocks/>
        </xdr:cNvPicPr>
      </xdr:nvPicPr>
      <xdr:blipFill>
        <a:blip xmlns:r="http://schemas.openxmlformats.org/officeDocument/2006/relationships" r:embed="rId54" cstate="print"/>
        <a:stretch>
          <a:fillRect/>
        </a:stretch>
      </xdr:blipFill>
      <xdr:spPr>
        <a:xfrm>
          <a:off x="650240" y="27472639"/>
          <a:ext cx="579119" cy="381000"/>
        </a:xfrm>
        <a:prstGeom prst="rect">
          <a:avLst/>
        </a:prstGeom>
      </xdr:spPr>
    </xdr:pic>
    <xdr:clientData/>
  </xdr:twoCellAnchor>
  <xdr:twoCellAnchor editAs="oneCell">
    <xdr:from>
      <xdr:col>1</xdr:col>
      <xdr:colOff>25400</xdr:colOff>
      <xdr:row>426</xdr:row>
      <xdr:rowOff>25400</xdr:rowOff>
    </xdr:from>
    <xdr:to>
      <xdr:col>1</xdr:col>
      <xdr:colOff>604519</xdr:colOff>
      <xdr:row>426</xdr:row>
      <xdr:rowOff>406400</xdr:rowOff>
    </xdr:to>
    <xdr:pic>
      <xdr:nvPicPr>
        <xdr:cNvPr id="66" name="Subgraph-dantresomi" descr="dantresomi.png"/>
        <xdr:cNvPicPr>
          <a:picLocks/>
        </xdr:cNvPicPr>
      </xdr:nvPicPr>
      <xdr:blipFill>
        <a:blip xmlns:r="http://schemas.openxmlformats.org/officeDocument/2006/relationships" r:embed="rId55" cstate="print"/>
        <a:stretch>
          <a:fillRect/>
        </a:stretch>
      </xdr:blipFill>
      <xdr:spPr>
        <a:xfrm>
          <a:off x="650240" y="27899360"/>
          <a:ext cx="579119" cy="381000"/>
        </a:xfrm>
        <a:prstGeom prst="rect">
          <a:avLst/>
        </a:prstGeom>
      </xdr:spPr>
    </xdr:pic>
    <xdr:clientData/>
  </xdr:twoCellAnchor>
  <xdr:twoCellAnchor editAs="oneCell">
    <xdr:from>
      <xdr:col>1</xdr:col>
      <xdr:colOff>25400</xdr:colOff>
      <xdr:row>52</xdr:row>
      <xdr:rowOff>25398</xdr:rowOff>
    </xdr:from>
    <xdr:to>
      <xdr:col>1</xdr:col>
      <xdr:colOff>604519</xdr:colOff>
      <xdr:row>52</xdr:row>
      <xdr:rowOff>406398</xdr:rowOff>
    </xdr:to>
    <xdr:pic>
      <xdr:nvPicPr>
        <xdr:cNvPr id="67" name="Subgraph-coffeehousetalk" descr="coffeehousetalk.png"/>
        <xdr:cNvPicPr>
          <a:picLocks/>
        </xdr:cNvPicPr>
      </xdr:nvPicPr>
      <xdr:blipFill>
        <a:blip xmlns:r="http://schemas.openxmlformats.org/officeDocument/2006/relationships" r:embed="rId56" cstate="print"/>
        <a:stretch>
          <a:fillRect/>
        </a:stretch>
      </xdr:blipFill>
      <xdr:spPr>
        <a:xfrm>
          <a:off x="650240" y="28326078"/>
          <a:ext cx="579119" cy="381000"/>
        </a:xfrm>
        <a:prstGeom prst="rect">
          <a:avLst/>
        </a:prstGeom>
      </xdr:spPr>
    </xdr:pic>
    <xdr:clientData/>
  </xdr:twoCellAnchor>
  <xdr:twoCellAnchor editAs="oneCell">
    <xdr:from>
      <xdr:col>1</xdr:col>
      <xdr:colOff>25400</xdr:colOff>
      <xdr:row>254</xdr:row>
      <xdr:rowOff>25400</xdr:rowOff>
    </xdr:from>
    <xdr:to>
      <xdr:col>1</xdr:col>
      <xdr:colOff>604519</xdr:colOff>
      <xdr:row>254</xdr:row>
      <xdr:rowOff>406400</xdr:rowOff>
    </xdr:to>
    <xdr:pic>
      <xdr:nvPicPr>
        <xdr:cNvPr id="68" name="Subgraph-luismateus" descr="luismateus.png"/>
        <xdr:cNvPicPr>
          <a:picLocks/>
        </xdr:cNvPicPr>
      </xdr:nvPicPr>
      <xdr:blipFill>
        <a:blip xmlns:r="http://schemas.openxmlformats.org/officeDocument/2006/relationships" r:embed="rId57" cstate="print"/>
        <a:stretch>
          <a:fillRect/>
        </a:stretch>
      </xdr:blipFill>
      <xdr:spPr>
        <a:xfrm>
          <a:off x="650240" y="28752800"/>
          <a:ext cx="579119" cy="381000"/>
        </a:xfrm>
        <a:prstGeom prst="rect">
          <a:avLst/>
        </a:prstGeom>
      </xdr:spPr>
    </xdr:pic>
    <xdr:clientData/>
  </xdr:twoCellAnchor>
  <xdr:twoCellAnchor editAs="oneCell">
    <xdr:from>
      <xdr:col>1</xdr:col>
      <xdr:colOff>25400</xdr:colOff>
      <xdr:row>94</xdr:row>
      <xdr:rowOff>25401</xdr:rowOff>
    </xdr:from>
    <xdr:to>
      <xdr:col>1</xdr:col>
      <xdr:colOff>604519</xdr:colOff>
      <xdr:row>94</xdr:row>
      <xdr:rowOff>406401</xdr:rowOff>
    </xdr:to>
    <xdr:pic>
      <xdr:nvPicPr>
        <xdr:cNvPr id="69" name="Subgraph-dziennikarz" descr="dziennikarz.png"/>
        <xdr:cNvPicPr>
          <a:picLocks/>
        </xdr:cNvPicPr>
      </xdr:nvPicPr>
      <xdr:blipFill>
        <a:blip xmlns:r="http://schemas.openxmlformats.org/officeDocument/2006/relationships" r:embed="rId58" cstate="print"/>
        <a:stretch>
          <a:fillRect/>
        </a:stretch>
      </xdr:blipFill>
      <xdr:spPr>
        <a:xfrm>
          <a:off x="650240" y="29179521"/>
          <a:ext cx="579119" cy="381000"/>
        </a:xfrm>
        <a:prstGeom prst="rect">
          <a:avLst/>
        </a:prstGeom>
      </xdr:spPr>
    </xdr:pic>
    <xdr:clientData/>
  </xdr:twoCellAnchor>
  <xdr:twoCellAnchor editAs="oneCell">
    <xdr:from>
      <xdr:col>1</xdr:col>
      <xdr:colOff>25400</xdr:colOff>
      <xdr:row>218</xdr:row>
      <xdr:rowOff>25399</xdr:rowOff>
    </xdr:from>
    <xdr:to>
      <xdr:col>1</xdr:col>
      <xdr:colOff>604519</xdr:colOff>
      <xdr:row>218</xdr:row>
      <xdr:rowOff>406399</xdr:rowOff>
    </xdr:to>
    <xdr:pic>
      <xdr:nvPicPr>
        <xdr:cNvPr id="70" name="Subgraph-michal_kolanko" descr="michal_kolanko.png"/>
        <xdr:cNvPicPr>
          <a:picLocks/>
        </xdr:cNvPicPr>
      </xdr:nvPicPr>
      <xdr:blipFill>
        <a:blip xmlns:r="http://schemas.openxmlformats.org/officeDocument/2006/relationships" r:embed="rId59" cstate="print"/>
        <a:stretch>
          <a:fillRect/>
        </a:stretch>
      </xdr:blipFill>
      <xdr:spPr>
        <a:xfrm>
          <a:off x="650240" y="29606239"/>
          <a:ext cx="579119" cy="381000"/>
        </a:xfrm>
        <a:prstGeom prst="rect">
          <a:avLst/>
        </a:prstGeom>
      </xdr:spPr>
    </xdr:pic>
    <xdr:clientData/>
  </xdr:twoCellAnchor>
  <xdr:twoCellAnchor editAs="oneCell">
    <xdr:from>
      <xdr:col>1</xdr:col>
      <xdr:colOff>25400</xdr:colOff>
      <xdr:row>40</xdr:row>
      <xdr:rowOff>25400</xdr:rowOff>
    </xdr:from>
    <xdr:to>
      <xdr:col>1</xdr:col>
      <xdr:colOff>604519</xdr:colOff>
      <xdr:row>40</xdr:row>
      <xdr:rowOff>406400</xdr:rowOff>
    </xdr:to>
    <xdr:pic>
      <xdr:nvPicPr>
        <xdr:cNvPr id="71" name="Subgraph-erickschonfeld" descr="erickschonfeld.png"/>
        <xdr:cNvPicPr>
          <a:picLocks/>
        </xdr:cNvPicPr>
      </xdr:nvPicPr>
      <xdr:blipFill>
        <a:blip xmlns:r="http://schemas.openxmlformats.org/officeDocument/2006/relationships" r:embed="rId60" cstate="print"/>
        <a:stretch>
          <a:fillRect/>
        </a:stretch>
      </xdr:blipFill>
      <xdr:spPr>
        <a:xfrm>
          <a:off x="650240" y="30032960"/>
          <a:ext cx="579119" cy="381000"/>
        </a:xfrm>
        <a:prstGeom prst="rect">
          <a:avLst/>
        </a:prstGeom>
      </xdr:spPr>
    </xdr:pic>
    <xdr:clientData/>
  </xdr:twoCellAnchor>
  <xdr:twoCellAnchor editAs="oneCell">
    <xdr:from>
      <xdr:col>1</xdr:col>
      <xdr:colOff>25400</xdr:colOff>
      <xdr:row>427</xdr:row>
      <xdr:rowOff>25398</xdr:rowOff>
    </xdr:from>
    <xdr:to>
      <xdr:col>1</xdr:col>
      <xdr:colOff>604519</xdr:colOff>
      <xdr:row>427</xdr:row>
      <xdr:rowOff>406398</xdr:rowOff>
    </xdr:to>
    <xdr:pic>
      <xdr:nvPicPr>
        <xdr:cNvPr id="72" name="Subgraph-yofi40" descr="yofi40.png"/>
        <xdr:cNvPicPr>
          <a:picLocks/>
        </xdr:cNvPicPr>
      </xdr:nvPicPr>
      <xdr:blipFill>
        <a:blip xmlns:r="http://schemas.openxmlformats.org/officeDocument/2006/relationships" r:embed="rId61" cstate="print"/>
        <a:stretch>
          <a:fillRect/>
        </a:stretch>
      </xdr:blipFill>
      <xdr:spPr>
        <a:xfrm>
          <a:off x="650240" y="30459678"/>
          <a:ext cx="579119" cy="381000"/>
        </a:xfrm>
        <a:prstGeom prst="rect">
          <a:avLst/>
        </a:prstGeom>
      </xdr:spPr>
    </xdr:pic>
    <xdr:clientData/>
  </xdr:twoCellAnchor>
  <xdr:twoCellAnchor editAs="oneCell">
    <xdr:from>
      <xdr:col>1</xdr:col>
      <xdr:colOff>25400</xdr:colOff>
      <xdr:row>428</xdr:row>
      <xdr:rowOff>25400</xdr:rowOff>
    </xdr:from>
    <xdr:to>
      <xdr:col>1</xdr:col>
      <xdr:colOff>604519</xdr:colOff>
      <xdr:row>428</xdr:row>
      <xdr:rowOff>406400</xdr:rowOff>
    </xdr:to>
    <xdr:pic>
      <xdr:nvPicPr>
        <xdr:cNvPr id="73" name="Subgraph-rant86" descr="rant86.png"/>
        <xdr:cNvPicPr>
          <a:picLocks/>
        </xdr:cNvPicPr>
      </xdr:nvPicPr>
      <xdr:blipFill>
        <a:blip xmlns:r="http://schemas.openxmlformats.org/officeDocument/2006/relationships" r:embed="rId62" cstate="print"/>
        <a:stretch>
          <a:fillRect/>
        </a:stretch>
      </xdr:blipFill>
      <xdr:spPr>
        <a:xfrm>
          <a:off x="650240" y="30886400"/>
          <a:ext cx="579119" cy="381000"/>
        </a:xfrm>
        <a:prstGeom prst="rect">
          <a:avLst/>
        </a:prstGeom>
      </xdr:spPr>
    </xdr:pic>
    <xdr:clientData/>
  </xdr:twoCellAnchor>
  <xdr:twoCellAnchor editAs="oneCell">
    <xdr:from>
      <xdr:col>1</xdr:col>
      <xdr:colOff>25400</xdr:colOff>
      <xdr:row>403</xdr:row>
      <xdr:rowOff>25401</xdr:rowOff>
    </xdr:from>
    <xdr:to>
      <xdr:col>1</xdr:col>
      <xdr:colOff>604519</xdr:colOff>
      <xdr:row>403</xdr:row>
      <xdr:rowOff>406401</xdr:rowOff>
    </xdr:to>
    <xdr:pic>
      <xdr:nvPicPr>
        <xdr:cNvPr id="74" name="Subgraph-beatbelow" descr="beatbelow.png"/>
        <xdr:cNvPicPr>
          <a:picLocks/>
        </xdr:cNvPicPr>
      </xdr:nvPicPr>
      <xdr:blipFill>
        <a:blip xmlns:r="http://schemas.openxmlformats.org/officeDocument/2006/relationships" r:embed="rId63" cstate="print"/>
        <a:stretch>
          <a:fillRect/>
        </a:stretch>
      </xdr:blipFill>
      <xdr:spPr>
        <a:xfrm>
          <a:off x="650240" y="31313121"/>
          <a:ext cx="579119" cy="381000"/>
        </a:xfrm>
        <a:prstGeom prst="rect">
          <a:avLst/>
        </a:prstGeom>
      </xdr:spPr>
    </xdr:pic>
    <xdr:clientData/>
  </xdr:twoCellAnchor>
  <xdr:twoCellAnchor editAs="oneCell">
    <xdr:from>
      <xdr:col>1</xdr:col>
      <xdr:colOff>25400</xdr:colOff>
      <xdr:row>127</xdr:row>
      <xdr:rowOff>25399</xdr:rowOff>
    </xdr:from>
    <xdr:to>
      <xdr:col>1</xdr:col>
      <xdr:colOff>604519</xdr:colOff>
      <xdr:row>127</xdr:row>
      <xdr:rowOff>406399</xdr:rowOff>
    </xdr:to>
    <xdr:pic>
      <xdr:nvPicPr>
        <xdr:cNvPr id="75" name="Subgraph-samgustin" descr="samgustin.png"/>
        <xdr:cNvPicPr>
          <a:picLocks/>
        </xdr:cNvPicPr>
      </xdr:nvPicPr>
      <xdr:blipFill>
        <a:blip xmlns:r="http://schemas.openxmlformats.org/officeDocument/2006/relationships" r:embed="rId64" cstate="print"/>
        <a:stretch>
          <a:fillRect/>
        </a:stretch>
      </xdr:blipFill>
      <xdr:spPr>
        <a:xfrm>
          <a:off x="650240" y="31739839"/>
          <a:ext cx="579119" cy="381000"/>
        </a:xfrm>
        <a:prstGeom prst="rect">
          <a:avLst/>
        </a:prstGeom>
      </xdr:spPr>
    </xdr:pic>
    <xdr:clientData/>
  </xdr:twoCellAnchor>
  <xdr:twoCellAnchor editAs="oneCell">
    <xdr:from>
      <xdr:col>1</xdr:col>
      <xdr:colOff>25400</xdr:colOff>
      <xdr:row>251</xdr:row>
      <xdr:rowOff>25400</xdr:rowOff>
    </xdr:from>
    <xdr:to>
      <xdr:col>1</xdr:col>
      <xdr:colOff>604519</xdr:colOff>
      <xdr:row>251</xdr:row>
      <xdr:rowOff>406400</xdr:rowOff>
    </xdr:to>
    <xdr:pic>
      <xdr:nvPicPr>
        <xdr:cNvPr id="76" name="Subgraph-sdkstl" descr="sdkstl.png"/>
        <xdr:cNvPicPr>
          <a:picLocks/>
        </xdr:cNvPicPr>
      </xdr:nvPicPr>
      <xdr:blipFill>
        <a:blip xmlns:r="http://schemas.openxmlformats.org/officeDocument/2006/relationships" r:embed="rId65" cstate="print"/>
        <a:stretch>
          <a:fillRect/>
        </a:stretch>
      </xdr:blipFill>
      <xdr:spPr>
        <a:xfrm>
          <a:off x="650240" y="32166560"/>
          <a:ext cx="579119" cy="381000"/>
        </a:xfrm>
        <a:prstGeom prst="rect">
          <a:avLst/>
        </a:prstGeom>
      </xdr:spPr>
    </xdr:pic>
    <xdr:clientData/>
  </xdr:twoCellAnchor>
  <xdr:twoCellAnchor editAs="oneCell">
    <xdr:from>
      <xdr:col>1</xdr:col>
      <xdr:colOff>25400</xdr:colOff>
      <xdr:row>429</xdr:row>
      <xdr:rowOff>25398</xdr:rowOff>
    </xdr:from>
    <xdr:to>
      <xdr:col>1</xdr:col>
      <xdr:colOff>604519</xdr:colOff>
      <xdr:row>429</xdr:row>
      <xdr:rowOff>406398</xdr:rowOff>
    </xdr:to>
    <xdr:pic>
      <xdr:nvPicPr>
        <xdr:cNvPr id="77" name="Subgraph-ra_whipple" descr="ra_whipple.png"/>
        <xdr:cNvPicPr>
          <a:picLocks/>
        </xdr:cNvPicPr>
      </xdr:nvPicPr>
      <xdr:blipFill>
        <a:blip xmlns:r="http://schemas.openxmlformats.org/officeDocument/2006/relationships" r:embed="rId66" cstate="print"/>
        <a:stretch>
          <a:fillRect/>
        </a:stretch>
      </xdr:blipFill>
      <xdr:spPr>
        <a:xfrm>
          <a:off x="650240" y="32593278"/>
          <a:ext cx="579119" cy="381000"/>
        </a:xfrm>
        <a:prstGeom prst="rect">
          <a:avLst/>
        </a:prstGeom>
      </xdr:spPr>
    </xdr:pic>
    <xdr:clientData/>
  </xdr:twoCellAnchor>
  <xdr:twoCellAnchor editAs="oneCell">
    <xdr:from>
      <xdr:col>1</xdr:col>
      <xdr:colOff>25400</xdr:colOff>
      <xdr:row>430</xdr:row>
      <xdr:rowOff>25400</xdr:rowOff>
    </xdr:from>
    <xdr:to>
      <xdr:col>1</xdr:col>
      <xdr:colOff>604519</xdr:colOff>
      <xdr:row>430</xdr:row>
      <xdr:rowOff>406400</xdr:rowOff>
    </xdr:to>
    <xdr:pic>
      <xdr:nvPicPr>
        <xdr:cNvPr id="78" name="Subgraph-cjk03" descr="cjk03.png"/>
        <xdr:cNvPicPr>
          <a:picLocks/>
        </xdr:cNvPicPr>
      </xdr:nvPicPr>
      <xdr:blipFill>
        <a:blip xmlns:r="http://schemas.openxmlformats.org/officeDocument/2006/relationships" r:embed="rId4" cstate="print"/>
        <a:stretch>
          <a:fillRect/>
        </a:stretch>
      </xdr:blipFill>
      <xdr:spPr>
        <a:xfrm>
          <a:off x="650240" y="33020000"/>
          <a:ext cx="579119" cy="381000"/>
        </a:xfrm>
        <a:prstGeom prst="rect">
          <a:avLst/>
        </a:prstGeom>
      </xdr:spPr>
    </xdr:pic>
    <xdr:clientData/>
  </xdr:twoCellAnchor>
  <xdr:twoCellAnchor editAs="oneCell">
    <xdr:from>
      <xdr:col>1</xdr:col>
      <xdr:colOff>25400</xdr:colOff>
      <xdr:row>398</xdr:row>
      <xdr:rowOff>25401</xdr:rowOff>
    </xdr:from>
    <xdr:to>
      <xdr:col>1</xdr:col>
      <xdr:colOff>604519</xdr:colOff>
      <xdr:row>398</xdr:row>
      <xdr:rowOff>406401</xdr:rowOff>
    </xdr:to>
    <xdr:pic>
      <xdr:nvPicPr>
        <xdr:cNvPr id="79" name="Subgraph-jenniferjones" descr="jenniferjones.png"/>
        <xdr:cNvPicPr>
          <a:picLocks/>
        </xdr:cNvPicPr>
      </xdr:nvPicPr>
      <xdr:blipFill>
        <a:blip xmlns:r="http://schemas.openxmlformats.org/officeDocument/2006/relationships" r:embed="rId67" cstate="print"/>
        <a:stretch>
          <a:fillRect/>
        </a:stretch>
      </xdr:blipFill>
      <xdr:spPr>
        <a:xfrm>
          <a:off x="650240" y="33446721"/>
          <a:ext cx="579119" cy="381000"/>
        </a:xfrm>
        <a:prstGeom prst="rect">
          <a:avLst/>
        </a:prstGeom>
      </xdr:spPr>
    </xdr:pic>
    <xdr:clientData/>
  </xdr:twoCellAnchor>
  <xdr:twoCellAnchor editAs="oneCell">
    <xdr:from>
      <xdr:col>1</xdr:col>
      <xdr:colOff>25400</xdr:colOff>
      <xdr:row>69</xdr:row>
      <xdr:rowOff>25399</xdr:rowOff>
    </xdr:from>
    <xdr:to>
      <xdr:col>1</xdr:col>
      <xdr:colOff>604519</xdr:colOff>
      <xdr:row>69</xdr:row>
      <xdr:rowOff>406399</xdr:rowOff>
    </xdr:to>
    <xdr:pic>
      <xdr:nvPicPr>
        <xdr:cNvPr id="80" name="Subgraph-dbfarber" descr="dbfarber.png"/>
        <xdr:cNvPicPr>
          <a:picLocks/>
        </xdr:cNvPicPr>
      </xdr:nvPicPr>
      <xdr:blipFill>
        <a:blip xmlns:r="http://schemas.openxmlformats.org/officeDocument/2006/relationships" r:embed="rId68" cstate="print"/>
        <a:stretch>
          <a:fillRect/>
        </a:stretch>
      </xdr:blipFill>
      <xdr:spPr>
        <a:xfrm>
          <a:off x="650240" y="33873439"/>
          <a:ext cx="579119" cy="381000"/>
        </a:xfrm>
        <a:prstGeom prst="rect">
          <a:avLst/>
        </a:prstGeom>
      </xdr:spPr>
    </xdr:pic>
    <xdr:clientData/>
  </xdr:twoCellAnchor>
  <xdr:twoCellAnchor editAs="oneCell">
    <xdr:from>
      <xdr:col>1</xdr:col>
      <xdr:colOff>25400</xdr:colOff>
      <xdr:row>431</xdr:row>
      <xdr:rowOff>25400</xdr:rowOff>
    </xdr:from>
    <xdr:to>
      <xdr:col>1</xdr:col>
      <xdr:colOff>604519</xdr:colOff>
      <xdr:row>431</xdr:row>
      <xdr:rowOff>406400</xdr:rowOff>
    </xdr:to>
    <xdr:pic>
      <xdr:nvPicPr>
        <xdr:cNvPr id="81" name="Subgraph-restructures" descr="restructures.png"/>
        <xdr:cNvPicPr>
          <a:picLocks/>
        </xdr:cNvPicPr>
      </xdr:nvPicPr>
      <xdr:blipFill>
        <a:blip xmlns:r="http://schemas.openxmlformats.org/officeDocument/2006/relationships" r:embed="rId8" cstate="print"/>
        <a:stretch>
          <a:fillRect/>
        </a:stretch>
      </xdr:blipFill>
      <xdr:spPr>
        <a:xfrm>
          <a:off x="650240" y="34300160"/>
          <a:ext cx="579119" cy="381000"/>
        </a:xfrm>
        <a:prstGeom prst="rect">
          <a:avLst/>
        </a:prstGeom>
      </xdr:spPr>
    </xdr:pic>
    <xdr:clientData/>
  </xdr:twoCellAnchor>
  <xdr:twoCellAnchor editAs="oneCell">
    <xdr:from>
      <xdr:col>1</xdr:col>
      <xdr:colOff>25400</xdr:colOff>
      <xdr:row>432</xdr:row>
      <xdr:rowOff>25398</xdr:rowOff>
    </xdr:from>
    <xdr:to>
      <xdr:col>1</xdr:col>
      <xdr:colOff>604519</xdr:colOff>
      <xdr:row>432</xdr:row>
      <xdr:rowOff>406398</xdr:rowOff>
    </xdr:to>
    <xdr:pic>
      <xdr:nvPicPr>
        <xdr:cNvPr id="82" name="Subgraph-hectorsalgado" descr="hectorsalgado.png"/>
        <xdr:cNvPicPr>
          <a:picLocks/>
        </xdr:cNvPicPr>
      </xdr:nvPicPr>
      <xdr:blipFill>
        <a:blip xmlns:r="http://schemas.openxmlformats.org/officeDocument/2006/relationships" r:embed="rId8" cstate="print"/>
        <a:stretch>
          <a:fillRect/>
        </a:stretch>
      </xdr:blipFill>
      <xdr:spPr>
        <a:xfrm>
          <a:off x="650240" y="34726878"/>
          <a:ext cx="579119" cy="381000"/>
        </a:xfrm>
        <a:prstGeom prst="rect">
          <a:avLst/>
        </a:prstGeom>
      </xdr:spPr>
    </xdr:pic>
    <xdr:clientData/>
  </xdr:twoCellAnchor>
  <xdr:twoCellAnchor editAs="oneCell">
    <xdr:from>
      <xdr:col>1</xdr:col>
      <xdr:colOff>25400</xdr:colOff>
      <xdr:row>433</xdr:row>
      <xdr:rowOff>25400</xdr:rowOff>
    </xdr:from>
    <xdr:to>
      <xdr:col>1</xdr:col>
      <xdr:colOff>604519</xdr:colOff>
      <xdr:row>433</xdr:row>
      <xdr:rowOff>406400</xdr:rowOff>
    </xdr:to>
    <xdr:pic>
      <xdr:nvPicPr>
        <xdr:cNvPr id="83" name="Subgraph-comedianisdead" descr="comedianisdead.png"/>
        <xdr:cNvPicPr>
          <a:picLocks/>
        </xdr:cNvPicPr>
      </xdr:nvPicPr>
      <xdr:blipFill>
        <a:blip xmlns:r="http://schemas.openxmlformats.org/officeDocument/2006/relationships" r:embed="rId69" cstate="print"/>
        <a:stretch>
          <a:fillRect/>
        </a:stretch>
      </xdr:blipFill>
      <xdr:spPr>
        <a:xfrm>
          <a:off x="650240" y="35153600"/>
          <a:ext cx="579119" cy="381000"/>
        </a:xfrm>
        <a:prstGeom prst="rect">
          <a:avLst/>
        </a:prstGeom>
      </xdr:spPr>
    </xdr:pic>
    <xdr:clientData/>
  </xdr:twoCellAnchor>
  <xdr:twoCellAnchor editAs="oneCell">
    <xdr:from>
      <xdr:col>1</xdr:col>
      <xdr:colOff>25400</xdr:colOff>
      <xdr:row>434</xdr:row>
      <xdr:rowOff>25401</xdr:rowOff>
    </xdr:from>
    <xdr:to>
      <xdr:col>1</xdr:col>
      <xdr:colOff>604519</xdr:colOff>
      <xdr:row>434</xdr:row>
      <xdr:rowOff>406401</xdr:rowOff>
    </xdr:to>
    <xdr:pic>
      <xdr:nvPicPr>
        <xdr:cNvPr id="84" name="Subgraph-acctgwarrior" descr="acctgwarrior.png"/>
        <xdr:cNvPicPr>
          <a:picLocks/>
        </xdr:cNvPicPr>
      </xdr:nvPicPr>
      <xdr:blipFill>
        <a:blip xmlns:r="http://schemas.openxmlformats.org/officeDocument/2006/relationships" r:embed="rId70" cstate="print"/>
        <a:stretch>
          <a:fillRect/>
        </a:stretch>
      </xdr:blipFill>
      <xdr:spPr>
        <a:xfrm>
          <a:off x="650240" y="35580321"/>
          <a:ext cx="579119" cy="381000"/>
        </a:xfrm>
        <a:prstGeom prst="rect">
          <a:avLst/>
        </a:prstGeom>
      </xdr:spPr>
    </xdr:pic>
    <xdr:clientData/>
  </xdr:twoCellAnchor>
  <xdr:twoCellAnchor editAs="oneCell">
    <xdr:from>
      <xdr:col>1</xdr:col>
      <xdr:colOff>25400</xdr:colOff>
      <xdr:row>394</xdr:row>
      <xdr:rowOff>25399</xdr:rowOff>
    </xdr:from>
    <xdr:to>
      <xdr:col>1</xdr:col>
      <xdr:colOff>604519</xdr:colOff>
      <xdr:row>394</xdr:row>
      <xdr:rowOff>406399</xdr:rowOff>
    </xdr:to>
    <xdr:pic>
      <xdr:nvPicPr>
        <xdr:cNvPr id="85" name="Subgraph-rascality" descr="rascality.png"/>
        <xdr:cNvPicPr>
          <a:picLocks/>
        </xdr:cNvPicPr>
      </xdr:nvPicPr>
      <xdr:blipFill>
        <a:blip xmlns:r="http://schemas.openxmlformats.org/officeDocument/2006/relationships" r:embed="rId71" cstate="print"/>
        <a:stretch>
          <a:fillRect/>
        </a:stretch>
      </xdr:blipFill>
      <xdr:spPr>
        <a:xfrm>
          <a:off x="650240" y="36007039"/>
          <a:ext cx="579119" cy="381000"/>
        </a:xfrm>
        <a:prstGeom prst="rect">
          <a:avLst/>
        </a:prstGeom>
      </xdr:spPr>
    </xdr:pic>
    <xdr:clientData/>
  </xdr:twoCellAnchor>
  <xdr:twoCellAnchor editAs="oneCell">
    <xdr:from>
      <xdr:col>1</xdr:col>
      <xdr:colOff>25400</xdr:colOff>
      <xdr:row>435</xdr:row>
      <xdr:rowOff>25400</xdr:rowOff>
    </xdr:from>
    <xdr:to>
      <xdr:col>1</xdr:col>
      <xdr:colOff>604519</xdr:colOff>
      <xdr:row>435</xdr:row>
      <xdr:rowOff>406400</xdr:rowOff>
    </xdr:to>
    <xdr:pic>
      <xdr:nvPicPr>
        <xdr:cNvPr id="86" name="Subgraph-thedarkyew" descr="thedarkyew.png"/>
        <xdr:cNvPicPr>
          <a:picLocks/>
        </xdr:cNvPicPr>
      </xdr:nvPicPr>
      <xdr:blipFill>
        <a:blip xmlns:r="http://schemas.openxmlformats.org/officeDocument/2006/relationships" r:embed="rId72" cstate="print"/>
        <a:stretch>
          <a:fillRect/>
        </a:stretch>
      </xdr:blipFill>
      <xdr:spPr>
        <a:xfrm>
          <a:off x="650240" y="36433760"/>
          <a:ext cx="579119" cy="381000"/>
        </a:xfrm>
        <a:prstGeom prst="rect">
          <a:avLst/>
        </a:prstGeom>
      </xdr:spPr>
    </xdr:pic>
    <xdr:clientData/>
  </xdr:twoCellAnchor>
  <xdr:twoCellAnchor editAs="oneCell">
    <xdr:from>
      <xdr:col>1</xdr:col>
      <xdr:colOff>25400</xdr:colOff>
      <xdr:row>436</xdr:row>
      <xdr:rowOff>25398</xdr:rowOff>
    </xdr:from>
    <xdr:to>
      <xdr:col>1</xdr:col>
      <xdr:colOff>604519</xdr:colOff>
      <xdr:row>436</xdr:row>
      <xdr:rowOff>406398</xdr:rowOff>
    </xdr:to>
    <xdr:pic>
      <xdr:nvPicPr>
        <xdr:cNvPr id="87" name="Subgraph-fjcontre35" descr="fjcontre35.png"/>
        <xdr:cNvPicPr>
          <a:picLocks/>
        </xdr:cNvPicPr>
      </xdr:nvPicPr>
      <xdr:blipFill>
        <a:blip xmlns:r="http://schemas.openxmlformats.org/officeDocument/2006/relationships" r:embed="rId73" cstate="print"/>
        <a:stretch>
          <a:fillRect/>
        </a:stretch>
      </xdr:blipFill>
      <xdr:spPr>
        <a:xfrm>
          <a:off x="650240" y="36860478"/>
          <a:ext cx="579119" cy="381000"/>
        </a:xfrm>
        <a:prstGeom prst="rect">
          <a:avLst/>
        </a:prstGeom>
      </xdr:spPr>
    </xdr:pic>
    <xdr:clientData/>
  </xdr:twoCellAnchor>
  <xdr:twoCellAnchor editAs="oneCell">
    <xdr:from>
      <xdr:col>1</xdr:col>
      <xdr:colOff>25400</xdr:colOff>
      <xdr:row>23</xdr:row>
      <xdr:rowOff>25400</xdr:rowOff>
    </xdr:from>
    <xdr:to>
      <xdr:col>1</xdr:col>
      <xdr:colOff>604519</xdr:colOff>
      <xdr:row>23</xdr:row>
      <xdr:rowOff>406400</xdr:rowOff>
    </xdr:to>
    <xdr:pic>
      <xdr:nvPicPr>
        <xdr:cNvPr id="88" name="Subgraph-luiscarlos" descr="luiscarlos.png"/>
        <xdr:cNvPicPr>
          <a:picLocks/>
        </xdr:cNvPicPr>
      </xdr:nvPicPr>
      <xdr:blipFill>
        <a:blip xmlns:r="http://schemas.openxmlformats.org/officeDocument/2006/relationships" r:embed="rId74" cstate="print"/>
        <a:stretch>
          <a:fillRect/>
        </a:stretch>
      </xdr:blipFill>
      <xdr:spPr>
        <a:xfrm>
          <a:off x="650240" y="37287200"/>
          <a:ext cx="579119" cy="381000"/>
        </a:xfrm>
        <a:prstGeom prst="rect">
          <a:avLst/>
        </a:prstGeom>
      </xdr:spPr>
    </xdr:pic>
    <xdr:clientData/>
  </xdr:twoCellAnchor>
  <xdr:twoCellAnchor editAs="oneCell">
    <xdr:from>
      <xdr:col>1</xdr:col>
      <xdr:colOff>25400</xdr:colOff>
      <xdr:row>437</xdr:row>
      <xdr:rowOff>25401</xdr:rowOff>
    </xdr:from>
    <xdr:to>
      <xdr:col>1</xdr:col>
      <xdr:colOff>604519</xdr:colOff>
      <xdr:row>437</xdr:row>
      <xdr:rowOff>406401</xdr:rowOff>
    </xdr:to>
    <xdr:pic>
      <xdr:nvPicPr>
        <xdr:cNvPr id="89" name="Subgraph-steph80335" descr="steph80335.png"/>
        <xdr:cNvPicPr>
          <a:picLocks/>
        </xdr:cNvPicPr>
      </xdr:nvPicPr>
      <xdr:blipFill>
        <a:blip xmlns:r="http://schemas.openxmlformats.org/officeDocument/2006/relationships" r:embed="rId75" cstate="print"/>
        <a:stretch>
          <a:fillRect/>
        </a:stretch>
      </xdr:blipFill>
      <xdr:spPr>
        <a:xfrm>
          <a:off x="650240" y="37713921"/>
          <a:ext cx="579119" cy="381000"/>
        </a:xfrm>
        <a:prstGeom prst="rect">
          <a:avLst/>
        </a:prstGeom>
      </xdr:spPr>
    </xdr:pic>
    <xdr:clientData/>
  </xdr:twoCellAnchor>
  <xdr:twoCellAnchor editAs="oneCell">
    <xdr:from>
      <xdr:col>1</xdr:col>
      <xdr:colOff>25400</xdr:colOff>
      <xdr:row>51</xdr:row>
      <xdr:rowOff>25399</xdr:rowOff>
    </xdr:from>
    <xdr:to>
      <xdr:col>1</xdr:col>
      <xdr:colOff>604519</xdr:colOff>
      <xdr:row>51</xdr:row>
      <xdr:rowOff>406399</xdr:rowOff>
    </xdr:to>
    <xdr:pic>
      <xdr:nvPicPr>
        <xdr:cNvPr id="90" name="Subgraph-philippotto" descr="philippotto.png"/>
        <xdr:cNvPicPr>
          <a:picLocks/>
        </xdr:cNvPicPr>
      </xdr:nvPicPr>
      <xdr:blipFill>
        <a:blip xmlns:r="http://schemas.openxmlformats.org/officeDocument/2006/relationships" r:embed="rId76" cstate="print"/>
        <a:stretch>
          <a:fillRect/>
        </a:stretch>
      </xdr:blipFill>
      <xdr:spPr>
        <a:xfrm>
          <a:off x="650240" y="38140639"/>
          <a:ext cx="579119" cy="381000"/>
        </a:xfrm>
        <a:prstGeom prst="rect">
          <a:avLst/>
        </a:prstGeom>
      </xdr:spPr>
    </xdr:pic>
    <xdr:clientData/>
  </xdr:twoCellAnchor>
  <xdr:twoCellAnchor editAs="oneCell">
    <xdr:from>
      <xdr:col>1</xdr:col>
      <xdr:colOff>25400</xdr:colOff>
      <xdr:row>438</xdr:row>
      <xdr:rowOff>25400</xdr:rowOff>
    </xdr:from>
    <xdr:to>
      <xdr:col>1</xdr:col>
      <xdr:colOff>604519</xdr:colOff>
      <xdr:row>438</xdr:row>
      <xdr:rowOff>406400</xdr:rowOff>
    </xdr:to>
    <xdr:pic>
      <xdr:nvPicPr>
        <xdr:cNvPr id="91" name="Subgraph-yuriwalravens" descr="yuriwalravens.png"/>
        <xdr:cNvPicPr>
          <a:picLocks/>
        </xdr:cNvPicPr>
      </xdr:nvPicPr>
      <xdr:blipFill>
        <a:blip xmlns:r="http://schemas.openxmlformats.org/officeDocument/2006/relationships" r:embed="rId77" cstate="print"/>
        <a:stretch>
          <a:fillRect/>
        </a:stretch>
      </xdr:blipFill>
      <xdr:spPr>
        <a:xfrm>
          <a:off x="650240" y="38567360"/>
          <a:ext cx="579119" cy="381000"/>
        </a:xfrm>
        <a:prstGeom prst="rect">
          <a:avLst/>
        </a:prstGeom>
      </xdr:spPr>
    </xdr:pic>
    <xdr:clientData/>
  </xdr:twoCellAnchor>
  <xdr:twoCellAnchor editAs="oneCell">
    <xdr:from>
      <xdr:col>1</xdr:col>
      <xdr:colOff>25400</xdr:colOff>
      <xdr:row>439</xdr:row>
      <xdr:rowOff>25398</xdr:rowOff>
    </xdr:from>
    <xdr:to>
      <xdr:col>1</xdr:col>
      <xdr:colOff>604519</xdr:colOff>
      <xdr:row>439</xdr:row>
      <xdr:rowOff>406398</xdr:rowOff>
    </xdr:to>
    <xdr:pic>
      <xdr:nvPicPr>
        <xdr:cNvPr id="92" name="Subgraph-whoisstan" descr="whoisstan.png"/>
        <xdr:cNvPicPr>
          <a:picLocks/>
        </xdr:cNvPicPr>
      </xdr:nvPicPr>
      <xdr:blipFill>
        <a:blip xmlns:r="http://schemas.openxmlformats.org/officeDocument/2006/relationships" r:embed="rId61" cstate="print"/>
        <a:stretch>
          <a:fillRect/>
        </a:stretch>
      </xdr:blipFill>
      <xdr:spPr>
        <a:xfrm>
          <a:off x="650240" y="38994078"/>
          <a:ext cx="579119" cy="381000"/>
        </a:xfrm>
        <a:prstGeom prst="rect">
          <a:avLst/>
        </a:prstGeom>
      </xdr:spPr>
    </xdr:pic>
    <xdr:clientData/>
  </xdr:twoCellAnchor>
  <xdr:twoCellAnchor editAs="oneCell">
    <xdr:from>
      <xdr:col>1</xdr:col>
      <xdr:colOff>25400</xdr:colOff>
      <xdr:row>440</xdr:row>
      <xdr:rowOff>25400</xdr:rowOff>
    </xdr:from>
    <xdr:to>
      <xdr:col>1</xdr:col>
      <xdr:colOff>604519</xdr:colOff>
      <xdr:row>440</xdr:row>
      <xdr:rowOff>406400</xdr:rowOff>
    </xdr:to>
    <xdr:pic>
      <xdr:nvPicPr>
        <xdr:cNvPr id="93" name="Subgraph-solino1" descr="solino1.png"/>
        <xdr:cNvPicPr>
          <a:picLocks/>
        </xdr:cNvPicPr>
      </xdr:nvPicPr>
      <xdr:blipFill>
        <a:blip xmlns:r="http://schemas.openxmlformats.org/officeDocument/2006/relationships" r:embed="rId78" cstate="print"/>
        <a:stretch>
          <a:fillRect/>
        </a:stretch>
      </xdr:blipFill>
      <xdr:spPr>
        <a:xfrm>
          <a:off x="650240" y="39420800"/>
          <a:ext cx="579119" cy="381000"/>
        </a:xfrm>
        <a:prstGeom prst="rect">
          <a:avLst/>
        </a:prstGeom>
      </xdr:spPr>
    </xdr:pic>
    <xdr:clientData/>
  </xdr:twoCellAnchor>
  <xdr:twoCellAnchor editAs="oneCell">
    <xdr:from>
      <xdr:col>1</xdr:col>
      <xdr:colOff>25400</xdr:colOff>
      <xdr:row>441</xdr:row>
      <xdr:rowOff>25401</xdr:rowOff>
    </xdr:from>
    <xdr:to>
      <xdr:col>1</xdr:col>
      <xdr:colOff>604519</xdr:colOff>
      <xdr:row>441</xdr:row>
      <xdr:rowOff>406401</xdr:rowOff>
    </xdr:to>
    <xdr:pic>
      <xdr:nvPicPr>
        <xdr:cNvPr id="94" name="Subgraph-juancardorje" descr="juancardorje.png"/>
        <xdr:cNvPicPr>
          <a:picLocks/>
        </xdr:cNvPicPr>
      </xdr:nvPicPr>
      <xdr:blipFill>
        <a:blip xmlns:r="http://schemas.openxmlformats.org/officeDocument/2006/relationships" r:embed="rId73" cstate="print"/>
        <a:stretch>
          <a:fillRect/>
        </a:stretch>
      </xdr:blipFill>
      <xdr:spPr>
        <a:xfrm>
          <a:off x="650240" y="39847521"/>
          <a:ext cx="579119" cy="381000"/>
        </a:xfrm>
        <a:prstGeom prst="rect">
          <a:avLst/>
        </a:prstGeom>
      </xdr:spPr>
    </xdr:pic>
    <xdr:clientData/>
  </xdr:twoCellAnchor>
  <xdr:twoCellAnchor editAs="oneCell">
    <xdr:from>
      <xdr:col>1</xdr:col>
      <xdr:colOff>25400</xdr:colOff>
      <xdr:row>442</xdr:row>
      <xdr:rowOff>25399</xdr:rowOff>
    </xdr:from>
    <xdr:to>
      <xdr:col>1</xdr:col>
      <xdr:colOff>604519</xdr:colOff>
      <xdr:row>442</xdr:row>
      <xdr:rowOff>406399</xdr:rowOff>
    </xdr:to>
    <xdr:pic>
      <xdr:nvPicPr>
        <xdr:cNvPr id="95" name="Subgraph-ekojunot" descr="ekojunot.png"/>
        <xdr:cNvPicPr>
          <a:picLocks/>
        </xdr:cNvPicPr>
      </xdr:nvPicPr>
      <xdr:blipFill>
        <a:blip xmlns:r="http://schemas.openxmlformats.org/officeDocument/2006/relationships" r:embed="rId73" cstate="print"/>
        <a:stretch>
          <a:fillRect/>
        </a:stretch>
      </xdr:blipFill>
      <xdr:spPr>
        <a:xfrm>
          <a:off x="650240" y="40274239"/>
          <a:ext cx="579119" cy="381000"/>
        </a:xfrm>
        <a:prstGeom prst="rect">
          <a:avLst/>
        </a:prstGeom>
      </xdr:spPr>
    </xdr:pic>
    <xdr:clientData/>
  </xdr:twoCellAnchor>
  <xdr:twoCellAnchor editAs="oneCell">
    <xdr:from>
      <xdr:col>1</xdr:col>
      <xdr:colOff>25400</xdr:colOff>
      <xdr:row>443</xdr:row>
      <xdr:rowOff>25400</xdr:rowOff>
    </xdr:from>
    <xdr:to>
      <xdr:col>1</xdr:col>
      <xdr:colOff>604519</xdr:colOff>
      <xdr:row>443</xdr:row>
      <xdr:rowOff>406400</xdr:rowOff>
    </xdr:to>
    <xdr:pic>
      <xdr:nvPicPr>
        <xdr:cNvPr id="96" name="Subgraph-jaysimus" descr="jaysimus.png"/>
        <xdr:cNvPicPr>
          <a:picLocks/>
        </xdr:cNvPicPr>
      </xdr:nvPicPr>
      <xdr:blipFill>
        <a:blip xmlns:r="http://schemas.openxmlformats.org/officeDocument/2006/relationships" r:embed="rId79" cstate="print"/>
        <a:stretch>
          <a:fillRect/>
        </a:stretch>
      </xdr:blipFill>
      <xdr:spPr>
        <a:xfrm>
          <a:off x="650240" y="40700960"/>
          <a:ext cx="579119" cy="381000"/>
        </a:xfrm>
        <a:prstGeom prst="rect">
          <a:avLst/>
        </a:prstGeom>
      </xdr:spPr>
    </xdr:pic>
    <xdr:clientData/>
  </xdr:twoCellAnchor>
  <xdr:twoCellAnchor editAs="oneCell">
    <xdr:from>
      <xdr:col>1</xdr:col>
      <xdr:colOff>25400</xdr:colOff>
      <xdr:row>444</xdr:row>
      <xdr:rowOff>25398</xdr:rowOff>
    </xdr:from>
    <xdr:to>
      <xdr:col>1</xdr:col>
      <xdr:colOff>604519</xdr:colOff>
      <xdr:row>444</xdr:row>
      <xdr:rowOff>406398</xdr:rowOff>
    </xdr:to>
    <xdr:pic>
      <xdr:nvPicPr>
        <xdr:cNvPr id="97" name="Subgraph-galilyou" descr="galilyou.png"/>
        <xdr:cNvPicPr>
          <a:picLocks/>
        </xdr:cNvPicPr>
      </xdr:nvPicPr>
      <xdr:blipFill>
        <a:blip xmlns:r="http://schemas.openxmlformats.org/officeDocument/2006/relationships" r:embed="rId19" cstate="print"/>
        <a:stretch>
          <a:fillRect/>
        </a:stretch>
      </xdr:blipFill>
      <xdr:spPr>
        <a:xfrm>
          <a:off x="650240" y="41127678"/>
          <a:ext cx="579119" cy="381000"/>
        </a:xfrm>
        <a:prstGeom prst="rect">
          <a:avLst/>
        </a:prstGeom>
      </xdr:spPr>
    </xdr:pic>
    <xdr:clientData/>
  </xdr:twoCellAnchor>
  <xdr:twoCellAnchor editAs="oneCell">
    <xdr:from>
      <xdr:col>1</xdr:col>
      <xdr:colOff>25400</xdr:colOff>
      <xdr:row>445</xdr:row>
      <xdr:rowOff>25400</xdr:rowOff>
    </xdr:from>
    <xdr:to>
      <xdr:col>1</xdr:col>
      <xdr:colOff>604519</xdr:colOff>
      <xdr:row>445</xdr:row>
      <xdr:rowOff>406400</xdr:rowOff>
    </xdr:to>
    <xdr:pic>
      <xdr:nvPicPr>
        <xdr:cNvPr id="98" name="Subgraph-ninjamansam" descr="ninjamansam.png"/>
        <xdr:cNvPicPr>
          <a:picLocks/>
        </xdr:cNvPicPr>
      </xdr:nvPicPr>
      <xdr:blipFill>
        <a:blip xmlns:r="http://schemas.openxmlformats.org/officeDocument/2006/relationships" r:embed="rId73" cstate="print"/>
        <a:stretch>
          <a:fillRect/>
        </a:stretch>
      </xdr:blipFill>
      <xdr:spPr>
        <a:xfrm>
          <a:off x="650240" y="41554400"/>
          <a:ext cx="579119" cy="381000"/>
        </a:xfrm>
        <a:prstGeom prst="rect">
          <a:avLst/>
        </a:prstGeom>
      </xdr:spPr>
    </xdr:pic>
    <xdr:clientData/>
  </xdr:twoCellAnchor>
  <xdr:twoCellAnchor editAs="oneCell">
    <xdr:from>
      <xdr:col>1</xdr:col>
      <xdr:colOff>25400</xdr:colOff>
      <xdr:row>446</xdr:row>
      <xdr:rowOff>25401</xdr:rowOff>
    </xdr:from>
    <xdr:to>
      <xdr:col>1</xdr:col>
      <xdr:colOff>604519</xdr:colOff>
      <xdr:row>446</xdr:row>
      <xdr:rowOff>406401</xdr:rowOff>
    </xdr:to>
    <xdr:pic>
      <xdr:nvPicPr>
        <xdr:cNvPr id="99" name="Subgraph-dirtystep" descr="dirtystep.png"/>
        <xdr:cNvPicPr>
          <a:picLocks/>
        </xdr:cNvPicPr>
      </xdr:nvPicPr>
      <xdr:blipFill>
        <a:blip xmlns:r="http://schemas.openxmlformats.org/officeDocument/2006/relationships" r:embed="rId73" cstate="print"/>
        <a:stretch>
          <a:fillRect/>
        </a:stretch>
      </xdr:blipFill>
      <xdr:spPr>
        <a:xfrm>
          <a:off x="650240" y="41981121"/>
          <a:ext cx="579119" cy="381000"/>
        </a:xfrm>
        <a:prstGeom prst="rect">
          <a:avLst/>
        </a:prstGeom>
      </xdr:spPr>
    </xdr:pic>
    <xdr:clientData/>
  </xdr:twoCellAnchor>
  <xdr:twoCellAnchor editAs="oneCell">
    <xdr:from>
      <xdr:col>1</xdr:col>
      <xdr:colOff>25400</xdr:colOff>
      <xdr:row>447</xdr:row>
      <xdr:rowOff>25399</xdr:rowOff>
    </xdr:from>
    <xdr:to>
      <xdr:col>1</xdr:col>
      <xdr:colOff>604519</xdr:colOff>
      <xdr:row>447</xdr:row>
      <xdr:rowOff>406399</xdr:rowOff>
    </xdr:to>
    <xdr:pic>
      <xdr:nvPicPr>
        <xdr:cNvPr id="100" name="Subgraph-mayplata" descr="mayplata.png"/>
        <xdr:cNvPicPr>
          <a:picLocks/>
        </xdr:cNvPicPr>
      </xdr:nvPicPr>
      <xdr:blipFill>
        <a:blip xmlns:r="http://schemas.openxmlformats.org/officeDocument/2006/relationships" r:embed="rId73" cstate="print"/>
        <a:stretch>
          <a:fillRect/>
        </a:stretch>
      </xdr:blipFill>
      <xdr:spPr>
        <a:xfrm>
          <a:off x="650240" y="42407839"/>
          <a:ext cx="579119" cy="381000"/>
        </a:xfrm>
        <a:prstGeom prst="rect">
          <a:avLst/>
        </a:prstGeom>
      </xdr:spPr>
    </xdr:pic>
    <xdr:clientData/>
  </xdr:twoCellAnchor>
  <xdr:twoCellAnchor editAs="oneCell">
    <xdr:from>
      <xdr:col>1</xdr:col>
      <xdr:colOff>25400</xdr:colOff>
      <xdr:row>448</xdr:row>
      <xdr:rowOff>25400</xdr:rowOff>
    </xdr:from>
    <xdr:to>
      <xdr:col>1</xdr:col>
      <xdr:colOff>604519</xdr:colOff>
      <xdr:row>448</xdr:row>
      <xdr:rowOff>406400</xdr:rowOff>
    </xdr:to>
    <xdr:pic>
      <xdr:nvPicPr>
        <xdr:cNvPr id="101" name="Subgraph-planetrockwell" descr="planetrockwell.png"/>
        <xdr:cNvPicPr>
          <a:picLocks/>
        </xdr:cNvPicPr>
      </xdr:nvPicPr>
      <xdr:blipFill>
        <a:blip xmlns:r="http://schemas.openxmlformats.org/officeDocument/2006/relationships" r:embed="rId80" cstate="print"/>
        <a:stretch>
          <a:fillRect/>
        </a:stretch>
      </xdr:blipFill>
      <xdr:spPr>
        <a:xfrm>
          <a:off x="650240" y="42834560"/>
          <a:ext cx="579119" cy="381000"/>
        </a:xfrm>
        <a:prstGeom prst="rect">
          <a:avLst/>
        </a:prstGeom>
      </xdr:spPr>
    </xdr:pic>
    <xdr:clientData/>
  </xdr:twoCellAnchor>
  <xdr:twoCellAnchor editAs="oneCell">
    <xdr:from>
      <xdr:col>1</xdr:col>
      <xdr:colOff>25400</xdr:colOff>
      <xdr:row>449</xdr:row>
      <xdr:rowOff>25398</xdr:rowOff>
    </xdr:from>
    <xdr:to>
      <xdr:col>1</xdr:col>
      <xdr:colOff>604519</xdr:colOff>
      <xdr:row>449</xdr:row>
      <xdr:rowOff>406398</xdr:rowOff>
    </xdr:to>
    <xdr:pic>
      <xdr:nvPicPr>
        <xdr:cNvPr id="102" name="Subgraph-dustypaws" descr="dustypaws.png"/>
        <xdr:cNvPicPr>
          <a:picLocks/>
        </xdr:cNvPicPr>
      </xdr:nvPicPr>
      <xdr:blipFill>
        <a:blip xmlns:r="http://schemas.openxmlformats.org/officeDocument/2006/relationships" r:embed="rId81" cstate="print"/>
        <a:stretch>
          <a:fillRect/>
        </a:stretch>
      </xdr:blipFill>
      <xdr:spPr>
        <a:xfrm>
          <a:off x="650240" y="43261278"/>
          <a:ext cx="579119" cy="381000"/>
        </a:xfrm>
        <a:prstGeom prst="rect">
          <a:avLst/>
        </a:prstGeom>
      </xdr:spPr>
    </xdr:pic>
    <xdr:clientData/>
  </xdr:twoCellAnchor>
  <xdr:twoCellAnchor editAs="oneCell">
    <xdr:from>
      <xdr:col>1</xdr:col>
      <xdr:colOff>25400</xdr:colOff>
      <xdr:row>450</xdr:row>
      <xdr:rowOff>25400</xdr:rowOff>
    </xdr:from>
    <xdr:to>
      <xdr:col>1</xdr:col>
      <xdr:colOff>604519</xdr:colOff>
      <xdr:row>450</xdr:row>
      <xdr:rowOff>406400</xdr:rowOff>
    </xdr:to>
    <xdr:pic>
      <xdr:nvPicPr>
        <xdr:cNvPr id="103" name="Subgraph-oneworldwiki" descr="oneworldwiki.png"/>
        <xdr:cNvPicPr>
          <a:picLocks/>
        </xdr:cNvPicPr>
      </xdr:nvPicPr>
      <xdr:blipFill>
        <a:blip xmlns:r="http://schemas.openxmlformats.org/officeDocument/2006/relationships" r:embed="rId81" cstate="print"/>
        <a:stretch>
          <a:fillRect/>
        </a:stretch>
      </xdr:blipFill>
      <xdr:spPr>
        <a:xfrm>
          <a:off x="650240" y="43688000"/>
          <a:ext cx="579119" cy="381000"/>
        </a:xfrm>
        <a:prstGeom prst="rect">
          <a:avLst/>
        </a:prstGeom>
      </xdr:spPr>
    </xdr:pic>
    <xdr:clientData/>
  </xdr:twoCellAnchor>
  <xdr:twoCellAnchor editAs="oneCell">
    <xdr:from>
      <xdr:col>1</xdr:col>
      <xdr:colOff>25400</xdr:colOff>
      <xdr:row>451</xdr:row>
      <xdr:rowOff>25401</xdr:rowOff>
    </xdr:from>
    <xdr:to>
      <xdr:col>1</xdr:col>
      <xdr:colOff>604519</xdr:colOff>
      <xdr:row>451</xdr:row>
      <xdr:rowOff>406401</xdr:rowOff>
    </xdr:to>
    <xdr:pic>
      <xdr:nvPicPr>
        <xdr:cNvPr id="104" name="Subgraph-sabbatical" descr="sabbatical.png"/>
        <xdr:cNvPicPr>
          <a:picLocks/>
        </xdr:cNvPicPr>
      </xdr:nvPicPr>
      <xdr:blipFill>
        <a:blip xmlns:r="http://schemas.openxmlformats.org/officeDocument/2006/relationships" r:embed="rId82" cstate="print"/>
        <a:stretch>
          <a:fillRect/>
        </a:stretch>
      </xdr:blipFill>
      <xdr:spPr>
        <a:xfrm>
          <a:off x="650240" y="44114721"/>
          <a:ext cx="579119" cy="381000"/>
        </a:xfrm>
        <a:prstGeom prst="rect">
          <a:avLst/>
        </a:prstGeom>
      </xdr:spPr>
    </xdr:pic>
    <xdr:clientData/>
  </xdr:twoCellAnchor>
  <xdr:twoCellAnchor editAs="oneCell">
    <xdr:from>
      <xdr:col>1</xdr:col>
      <xdr:colOff>25400</xdr:colOff>
      <xdr:row>45</xdr:row>
      <xdr:rowOff>25399</xdr:rowOff>
    </xdr:from>
    <xdr:to>
      <xdr:col>1</xdr:col>
      <xdr:colOff>604519</xdr:colOff>
      <xdr:row>45</xdr:row>
      <xdr:rowOff>406399</xdr:rowOff>
    </xdr:to>
    <xdr:pic>
      <xdr:nvPicPr>
        <xdr:cNvPr id="105" name="Subgraph-remarkk" descr="remarkk.png"/>
        <xdr:cNvPicPr>
          <a:picLocks/>
        </xdr:cNvPicPr>
      </xdr:nvPicPr>
      <xdr:blipFill>
        <a:blip xmlns:r="http://schemas.openxmlformats.org/officeDocument/2006/relationships" r:embed="rId83" cstate="print"/>
        <a:stretch>
          <a:fillRect/>
        </a:stretch>
      </xdr:blipFill>
      <xdr:spPr>
        <a:xfrm>
          <a:off x="650240" y="44541439"/>
          <a:ext cx="579119" cy="381000"/>
        </a:xfrm>
        <a:prstGeom prst="rect">
          <a:avLst/>
        </a:prstGeom>
      </xdr:spPr>
    </xdr:pic>
    <xdr:clientData/>
  </xdr:twoCellAnchor>
  <xdr:twoCellAnchor editAs="oneCell">
    <xdr:from>
      <xdr:col>1</xdr:col>
      <xdr:colOff>25400</xdr:colOff>
      <xdr:row>166</xdr:row>
      <xdr:rowOff>25400</xdr:rowOff>
    </xdr:from>
    <xdr:to>
      <xdr:col>1</xdr:col>
      <xdr:colOff>604519</xdr:colOff>
      <xdr:row>166</xdr:row>
      <xdr:rowOff>406400</xdr:rowOff>
    </xdr:to>
    <xdr:pic>
      <xdr:nvPicPr>
        <xdr:cNvPr id="106" name="Subgraph-rhh" descr="rhh.png"/>
        <xdr:cNvPicPr>
          <a:picLocks/>
        </xdr:cNvPicPr>
      </xdr:nvPicPr>
      <xdr:blipFill>
        <a:blip xmlns:r="http://schemas.openxmlformats.org/officeDocument/2006/relationships" r:embed="rId84" cstate="print"/>
        <a:stretch>
          <a:fillRect/>
        </a:stretch>
      </xdr:blipFill>
      <xdr:spPr>
        <a:xfrm>
          <a:off x="650240" y="44968160"/>
          <a:ext cx="579119" cy="381000"/>
        </a:xfrm>
        <a:prstGeom prst="rect">
          <a:avLst/>
        </a:prstGeom>
      </xdr:spPr>
    </xdr:pic>
    <xdr:clientData/>
  </xdr:twoCellAnchor>
  <xdr:twoCellAnchor editAs="oneCell">
    <xdr:from>
      <xdr:col>1</xdr:col>
      <xdr:colOff>25400</xdr:colOff>
      <xdr:row>364</xdr:row>
      <xdr:rowOff>25398</xdr:rowOff>
    </xdr:from>
    <xdr:to>
      <xdr:col>1</xdr:col>
      <xdr:colOff>604519</xdr:colOff>
      <xdr:row>364</xdr:row>
      <xdr:rowOff>406398</xdr:rowOff>
    </xdr:to>
    <xdr:pic>
      <xdr:nvPicPr>
        <xdr:cNvPr id="107" name="Subgraph-deliagolds" descr="deliagolds.png"/>
        <xdr:cNvPicPr>
          <a:picLocks/>
        </xdr:cNvPicPr>
      </xdr:nvPicPr>
      <xdr:blipFill>
        <a:blip xmlns:r="http://schemas.openxmlformats.org/officeDocument/2006/relationships" r:embed="rId85" cstate="print"/>
        <a:stretch>
          <a:fillRect/>
        </a:stretch>
      </xdr:blipFill>
      <xdr:spPr>
        <a:xfrm>
          <a:off x="650240" y="45394878"/>
          <a:ext cx="579119" cy="381000"/>
        </a:xfrm>
        <a:prstGeom prst="rect">
          <a:avLst/>
        </a:prstGeom>
      </xdr:spPr>
    </xdr:pic>
    <xdr:clientData/>
  </xdr:twoCellAnchor>
  <xdr:twoCellAnchor editAs="oneCell">
    <xdr:from>
      <xdr:col>1</xdr:col>
      <xdr:colOff>25400</xdr:colOff>
      <xdr:row>42</xdr:row>
      <xdr:rowOff>25400</xdr:rowOff>
    </xdr:from>
    <xdr:to>
      <xdr:col>1</xdr:col>
      <xdr:colOff>604519</xdr:colOff>
      <xdr:row>42</xdr:row>
      <xdr:rowOff>406400</xdr:rowOff>
    </xdr:to>
    <xdr:pic>
      <xdr:nvPicPr>
        <xdr:cNvPr id="108" name="Subgraph-euan" descr="euan.png"/>
        <xdr:cNvPicPr>
          <a:picLocks/>
        </xdr:cNvPicPr>
      </xdr:nvPicPr>
      <xdr:blipFill>
        <a:blip xmlns:r="http://schemas.openxmlformats.org/officeDocument/2006/relationships" r:embed="rId86" cstate="print"/>
        <a:stretch>
          <a:fillRect/>
        </a:stretch>
      </xdr:blipFill>
      <xdr:spPr>
        <a:xfrm>
          <a:off x="650240" y="45821600"/>
          <a:ext cx="579119" cy="381000"/>
        </a:xfrm>
        <a:prstGeom prst="rect">
          <a:avLst/>
        </a:prstGeom>
      </xdr:spPr>
    </xdr:pic>
    <xdr:clientData/>
  </xdr:twoCellAnchor>
  <xdr:twoCellAnchor editAs="oneCell">
    <xdr:from>
      <xdr:col>1</xdr:col>
      <xdr:colOff>25400</xdr:colOff>
      <xdr:row>452</xdr:row>
      <xdr:rowOff>25401</xdr:rowOff>
    </xdr:from>
    <xdr:to>
      <xdr:col>1</xdr:col>
      <xdr:colOff>604519</xdr:colOff>
      <xdr:row>452</xdr:row>
      <xdr:rowOff>406401</xdr:rowOff>
    </xdr:to>
    <xdr:pic>
      <xdr:nvPicPr>
        <xdr:cNvPr id="109" name="Subgraph-gvibmg" descr="gvibmg.png"/>
        <xdr:cNvPicPr>
          <a:picLocks/>
        </xdr:cNvPicPr>
      </xdr:nvPicPr>
      <xdr:blipFill>
        <a:blip xmlns:r="http://schemas.openxmlformats.org/officeDocument/2006/relationships" r:embed="rId19" cstate="print"/>
        <a:stretch>
          <a:fillRect/>
        </a:stretch>
      </xdr:blipFill>
      <xdr:spPr>
        <a:xfrm>
          <a:off x="650240" y="46248321"/>
          <a:ext cx="579119" cy="381000"/>
        </a:xfrm>
        <a:prstGeom prst="rect">
          <a:avLst/>
        </a:prstGeom>
      </xdr:spPr>
    </xdr:pic>
    <xdr:clientData/>
  </xdr:twoCellAnchor>
  <xdr:twoCellAnchor editAs="oneCell">
    <xdr:from>
      <xdr:col>1</xdr:col>
      <xdr:colOff>25400</xdr:colOff>
      <xdr:row>453</xdr:row>
      <xdr:rowOff>25399</xdr:rowOff>
    </xdr:from>
    <xdr:to>
      <xdr:col>1</xdr:col>
      <xdr:colOff>604519</xdr:colOff>
      <xdr:row>453</xdr:row>
      <xdr:rowOff>406399</xdr:rowOff>
    </xdr:to>
    <xdr:pic>
      <xdr:nvPicPr>
        <xdr:cNvPr id="110" name="Subgraph-johnjg57" descr="johnjg57.png"/>
        <xdr:cNvPicPr>
          <a:picLocks/>
        </xdr:cNvPicPr>
      </xdr:nvPicPr>
      <xdr:blipFill>
        <a:blip xmlns:r="http://schemas.openxmlformats.org/officeDocument/2006/relationships" r:embed="rId19" cstate="print"/>
        <a:stretch>
          <a:fillRect/>
        </a:stretch>
      </xdr:blipFill>
      <xdr:spPr>
        <a:xfrm>
          <a:off x="650240" y="46675039"/>
          <a:ext cx="579119" cy="381000"/>
        </a:xfrm>
        <a:prstGeom prst="rect">
          <a:avLst/>
        </a:prstGeom>
      </xdr:spPr>
    </xdr:pic>
    <xdr:clientData/>
  </xdr:twoCellAnchor>
  <xdr:twoCellAnchor editAs="oneCell">
    <xdr:from>
      <xdr:col>1</xdr:col>
      <xdr:colOff>25400</xdr:colOff>
      <xdr:row>454</xdr:row>
      <xdr:rowOff>25400</xdr:rowOff>
    </xdr:from>
    <xdr:to>
      <xdr:col>1</xdr:col>
      <xdr:colOff>604519</xdr:colOff>
      <xdr:row>454</xdr:row>
      <xdr:rowOff>406400</xdr:rowOff>
    </xdr:to>
    <xdr:pic>
      <xdr:nvPicPr>
        <xdr:cNvPr id="111" name="Subgraph-xclusiveprod" descr="xclusiveprod.png"/>
        <xdr:cNvPicPr>
          <a:picLocks/>
        </xdr:cNvPicPr>
      </xdr:nvPicPr>
      <xdr:blipFill>
        <a:blip xmlns:r="http://schemas.openxmlformats.org/officeDocument/2006/relationships" r:embed="rId73" cstate="print"/>
        <a:stretch>
          <a:fillRect/>
        </a:stretch>
      </xdr:blipFill>
      <xdr:spPr>
        <a:xfrm>
          <a:off x="650240" y="47101760"/>
          <a:ext cx="579119" cy="381000"/>
        </a:xfrm>
        <a:prstGeom prst="rect">
          <a:avLst/>
        </a:prstGeom>
      </xdr:spPr>
    </xdr:pic>
    <xdr:clientData/>
  </xdr:twoCellAnchor>
  <xdr:twoCellAnchor editAs="oneCell">
    <xdr:from>
      <xdr:col>1</xdr:col>
      <xdr:colOff>25400</xdr:colOff>
      <xdr:row>455</xdr:row>
      <xdr:rowOff>25398</xdr:rowOff>
    </xdr:from>
    <xdr:to>
      <xdr:col>1</xdr:col>
      <xdr:colOff>604519</xdr:colOff>
      <xdr:row>455</xdr:row>
      <xdr:rowOff>406398</xdr:rowOff>
    </xdr:to>
    <xdr:pic>
      <xdr:nvPicPr>
        <xdr:cNvPr id="112" name="Subgraph-ariefsunda" descr="ariefsunda.png"/>
        <xdr:cNvPicPr>
          <a:picLocks/>
        </xdr:cNvPicPr>
      </xdr:nvPicPr>
      <xdr:blipFill>
        <a:blip xmlns:r="http://schemas.openxmlformats.org/officeDocument/2006/relationships" r:embed="rId19" cstate="print"/>
        <a:stretch>
          <a:fillRect/>
        </a:stretch>
      </xdr:blipFill>
      <xdr:spPr>
        <a:xfrm>
          <a:off x="650240" y="47528478"/>
          <a:ext cx="579119" cy="381000"/>
        </a:xfrm>
        <a:prstGeom prst="rect">
          <a:avLst/>
        </a:prstGeom>
      </xdr:spPr>
    </xdr:pic>
    <xdr:clientData/>
  </xdr:twoCellAnchor>
  <xdr:twoCellAnchor editAs="oneCell">
    <xdr:from>
      <xdr:col>1</xdr:col>
      <xdr:colOff>25400</xdr:colOff>
      <xdr:row>456</xdr:row>
      <xdr:rowOff>25400</xdr:rowOff>
    </xdr:from>
    <xdr:to>
      <xdr:col>1</xdr:col>
      <xdr:colOff>604519</xdr:colOff>
      <xdr:row>456</xdr:row>
      <xdr:rowOff>406400</xdr:rowOff>
    </xdr:to>
    <xdr:pic>
      <xdr:nvPicPr>
        <xdr:cNvPr id="113" name="Subgraph-yiseehun" descr="yiseehun.png"/>
        <xdr:cNvPicPr>
          <a:picLocks/>
        </xdr:cNvPicPr>
      </xdr:nvPicPr>
      <xdr:blipFill>
        <a:blip xmlns:r="http://schemas.openxmlformats.org/officeDocument/2006/relationships" r:embed="rId81" cstate="print"/>
        <a:stretch>
          <a:fillRect/>
        </a:stretch>
      </xdr:blipFill>
      <xdr:spPr>
        <a:xfrm>
          <a:off x="650240" y="47955200"/>
          <a:ext cx="579119" cy="381000"/>
        </a:xfrm>
        <a:prstGeom prst="rect">
          <a:avLst/>
        </a:prstGeom>
      </xdr:spPr>
    </xdr:pic>
    <xdr:clientData/>
  </xdr:twoCellAnchor>
  <xdr:twoCellAnchor editAs="oneCell">
    <xdr:from>
      <xdr:col>1</xdr:col>
      <xdr:colOff>25400</xdr:colOff>
      <xdr:row>128</xdr:row>
      <xdr:rowOff>25401</xdr:rowOff>
    </xdr:from>
    <xdr:to>
      <xdr:col>1</xdr:col>
      <xdr:colOff>604519</xdr:colOff>
      <xdr:row>128</xdr:row>
      <xdr:rowOff>406401</xdr:rowOff>
    </xdr:to>
    <xdr:pic>
      <xdr:nvPicPr>
        <xdr:cNvPr id="114" name="Subgraph-lyndsayfarlow" descr="lyndsayfarlow.png"/>
        <xdr:cNvPicPr>
          <a:picLocks/>
        </xdr:cNvPicPr>
      </xdr:nvPicPr>
      <xdr:blipFill>
        <a:blip xmlns:r="http://schemas.openxmlformats.org/officeDocument/2006/relationships" r:embed="rId87" cstate="print"/>
        <a:stretch>
          <a:fillRect/>
        </a:stretch>
      </xdr:blipFill>
      <xdr:spPr>
        <a:xfrm>
          <a:off x="650240" y="48381921"/>
          <a:ext cx="579119" cy="381000"/>
        </a:xfrm>
        <a:prstGeom prst="rect">
          <a:avLst/>
        </a:prstGeom>
      </xdr:spPr>
    </xdr:pic>
    <xdr:clientData/>
  </xdr:twoCellAnchor>
  <xdr:twoCellAnchor editAs="oneCell">
    <xdr:from>
      <xdr:col>1</xdr:col>
      <xdr:colOff>25400</xdr:colOff>
      <xdr:row>231</xdr:row>
      <xdr:rowOff>25399</xdr:rowOff>
    </xdr:from>
    <xdr:to>
      <xdr:col>1</xdr:col>
      <xdr:colOff>604519</xdr:colOff>
      <xdr:row>231</xdr:row>
      <xdr:rowOff>406399</xdr:rowOff>
    </xdr:to>
    <xdr:pic>
      <xdr:nvPicPr>
        <xdr:cNvPr id="115" name="Subgraph-debmorello" descr="debmorello.png"/>
        <xdr:cNvPicPr>
          <a:picLocks/>
        </xdr:cNvPicPr>
      </xdr:nvPicPr>
      <xdr:blipFill>
        <a:blip xmlns:r="http://schemas.openxmlformats.org/officeDocument/2006/relationships" r:embed="rId88" cstate="print"/>
        <a:stretch>
          <a:fillRect/>
        </a:stretch>
      </xdr:blipFill>
      <xdr:spPr>
        <a:xfrm>
          <a:off x="650240" y="48808639"/>
          <a:ext cx="579119" cy="381000"/>
        </a:xfrm>
        <a:prstGeom prst="rect">
          <a:avLst/>
        </a:prstGeom>
      </xdr:spPr>
    </xdr:pic>
    <xdr:clientData/>
  </xdr:twoCellAnchor>
  <xdr:twoCellAnchor editAs="oneCell">
    <xdr:from>
      <xdr:col>1</xdr:col>
      <xdr:colOff>25400</xdr:colOff>
      <xdr:row>457</xdr:row>
      <xdr:rowOff>25400</xdr:rowOff>
    </xdr:from>
    <xdr:to>
      <xdr:col>1</xdr:col>
      <xdr:colOff>604519</xdr:colOff>
      <xdr:row>457</xdr:row>
      <xdr:rowOff>406400</xdr:rowOff>
    </xdr:to>
    <xdr:pic>
      <xdr:nvPicPr>
        <xdr:cNvPr id="116" name="Subgraph-rebekociu" descr="rebekociu.png"/>
        <xdr:cNvPicPr>
          <a:picLocks/>
        </xdr:cNvPicPr>
      </xdr:nvPicPr>
      <xdr:blipFill>
        <a:blip xmlns:r="http://schemas.openxmlformats.org/officeDocument/2006/relationships" r:embed="rId81" cstate="print"/>
        <a:stretch>
          <a:fillRect/>
        </a:stretch>
      </xdr:blipFill>
      <xdr:spPr>
        <a:xfrm>
          <a:off x="650240" y="49235360"/>
          <a:ext cx="579119" cy="381000"/>
        </a:xfrm>
        <a:prstGeom prst="rect">
          <a:avLst/>
        </a:prstGeom>
      </xdr:spPr>
    </xdr:pic>
    <xdr:clientData/>
  </xdr:twoCellAnchor>
  <xdr:twoCellAnchor editAs="oneCell">
    <xdr:from>
      <xdr:col>1</xdr:col>
      <xdr:colOff>25400</xdr:colOff>
      <xdr:row>458</xdr:row>
      <xdr:rowOff>25398</xdr:rowOff>
    </xdr:from>
    <xdr:to>
      <xdr:col>1</xdr:col>
      <xdr:colOff>604519</xdr:colOff>
      <xdr:row>458</xdr:row>
      <xdr:rowOff>406398</xdr:rowOff>
    </xdr:to>
    <xdr:pic>
      <xdr:nvPicPr>
        <xdr:cNvPr id="117" name="Subgraph-dinesh_pisces" descr="dinesh_pisces.png"/>
        <xdr:cNvPicPr>
          <a:picLocks/>
        </xdr:cNvPicPr>
      </xdr:nvPicPr>
      <xdr:blipFill>
        <a:blip xmlns:r="http://schemas.openxmlformats.org/officeDocument/2006/relationships" r:embed="rId1" cstate="print"/>
        <a:stretch>
          <a:fillRect/>
        </a:stretch>
      </xdr:blipFill>
      <xdr:spPr>
        <a:xfrm>
          <a:off x="650240" y="49662078"/>
          <a:ext cx="579119" cy="381000"/>
        </a:xfrm>
        <a:prstGeom prst="rect">
          <a:avLst/>
        </a:prstGeom>
      </xdr:spPr>
    </xdr:pic>
    <xdr:clientData/>
  </xdr:twoCellAnchor>
  <xdr:twoCellAnchor editAs="oneCell">
    <xdr:from>
      <xdr:col>1</xdr:col>
      <xdr:colOff>25400</xdr:colOff>
      <xdr:row>459</xdr:row>
      <xdr:rowOff>25400</xdr:rowOff>
    </xdr:from>
    <xdr:to>
      <xdr:col>1</xdr:col>
      <xdr:colOff>604519</xdr:colOff>
      <xdr:row>459</xdr:row>
      <xdr:rowOff>406400</xdr:rowOff>
    </xdr:to>
    <xdr:pic>
      <xdr:nvPicPr>
        <xdr:cNvPr id="118" name="Subgraph-alikichapple" descr="alikichapple.png"/>
        <xdr:cNvPicPr>
          <a:picLocks/>
        </xdr:cNvPicPr>
      </xdr:nvPicPr>
      <xdr:blipFill>
        <a:blip xmlns:r="http://schemas.openxmlformats.org/officeDocument/2006/relationships" r:embed="rId73" cstate="print"/>
        <a:stretch>
          <a:fillRect/>
        </a:stretch>
      </xdr:blipFill>
      <xdr:spPr>
        <a:xfrm>
          <a:off x="650240" y="50088800"/>
          <a:ext cx="579119" cy="381000"/>
        </a:xfrm>
        <a:prstGeom prst="rect">
          <a:avLst/>
        </a:prstGeom>
      </xdr:spPr>
    </xdr:pic>
    <xdr:clientData/>
  </xdr:twoCellAnchor>
  <xdr:twoCellAnchor editAs="oneCell">
    <xdr:from>
      <xdr:col>1</xdr:col>
      <xdr:colOff>25400</xdr:colOff>
      <xdr:row>460</xdr:row>
      <xdr:rowOff>25401</xdr:rowOff>
    </xdr:from>
    <xdr:to>
      <xdr:col>1</xdr:col>
      <xdr:colOff>604519</xdr:colOff>
      <xdr:row>460</xdr:row>
      <xdr:rowOff>406401</xdr:rowOff>
    </xdr:to>
    <xdr:pic>
      <xdr:nvPicPr>
        <xdr:cNvPr id="119" name="Subgraph-mumke" descr="mumke.png"/>
        <xdr:cNvPicPr>
          <a:picLocks/>
        </xdr:cNvPicPr>
      </xdr:nvPicPr>
      <xdr:blipFill>
        <a:blip xmlns:r="http://schemas.openxmlformats.org/officeDocument/2006/relationships" r:embed="rId73" cstate="print"/>
        <a:stretch>
          <a:fillRect/>
        </a:stretch>
      </xdr:blipFill>
      <xdr:spPr>
        <a:xfrm>
          <a:off x="650240" y="50515521"/>
          <a:ext cx="579119" cy="381000"/>
        </a:xfrm>
        <a:prstGeom prst="rect">
          <a:avLst/>
        </a:prstGeom>
      </xdr:spPr>
    </xdr:pic>
    <xdr:clientData/>
  </xdr:twoCellAnchor>
  <xdr:twoCellAnchor editAs="oneCell">
    <xdr:from>
      <xdr:col>1</xdr:col>
      <xdr:colOff>25400</xdr:colOff>
      <xdr:row>461</xdr:row>
      <xdr:rowOff>25399</xdr:rowOff>
    </xdr:from>
    <xdr:to>
      <xdr:col>1</xdr:col>
      <xdr:colOff>604519</xdr:colOff>
      <xdr:row>461</xdr:row>
      <xdr:rowOff>406399</xdr:rowOff>
    </xdr:to>
    <xdr:pic>
      <xdr:nvPicPr>
        <xdr:cNvPr id="120" name="Subgraph-jalilmajul" descr="jalilmajul.png"/>
        <xdr:cNvPicPr>
          <a:picLocks/>
        </xdr:cNvPicPr>
      </xdr:nvPicPr>
      <xdr:blipFill>
        <a:blip xmlns:r="http://schemas.openxmlformats.org/officeDocument/2006/relationships" r:embed="rId73" cstate="print"/>
        <a:stretch>
          <a:fillRect/>
        </a:stretch>
      </xdr:blipFill>
      <xdr:spPr>
        <a:xfrm>
          <a:off x="650240" y="50942239"/>
          <a:ext cx="579119" cy="381000"/>
        </a:xfrm>
        <a:prstGeom prst="rect">
          <a:avLst/>
        </a:prstGeom>
      </xdr:spPr>
    </xdr:pic>
    <xdr:clientData/>
  </xdr:twoCellAnchor>
  <xdr:twoCellAnchor editAs="oneCell">
    <xdr:from>
      <xdr:col>1</xdr:col>
      <xdr:colOff>25400</xdr:colOff>
      <xdr:row>163</xdr:row>
      <xdr:rowOff>25400</xdr:rowOff>
    </xdr:from>
    <xdr:to>
      <xdr:col>1</xdr:col>
      <xdr:colOff>604519</xdr:colOff>
      <xdr:row>163</xdr:row>
      <xdr:rowOff>406400</xdr:rowOff>
    </xdr:to>
    <xdr:pic>
      <xdr:nvPicPr>
        <xdr:cNvPr id="121" name="Subgraph-pujol" descr="pujol.png"/>
        <xdr:cNvPicPr>
          <a:picLocks/>
        </xdr:cNvPicPr>
      </xdr:nvPicPr>
      <xdr:blipFill>
        <a:blip xmlns:r="http://schemas.openxmlformats.org/officeDocument/2006/relationships" r:embed="rId89" cstate="print"/>
        <a:stretch>
          <a:fillRect/>
        </a:stretch>
      </xdr:blipFill>
      <xdr:spPr>
        <a:xfrm>
          <a:off x="650240" y="51368960"/>
          <a:ext cx="579119" cy="381000"/>
        </a:xfrm>
        <a:prstGeom prst="rect">
          <a:avLst/>
        </a:prstGeom>
      </xdr:spPr>
    </xdr:pic>
    <xdr:clientData/>
  </xdr:twoCellAnchor>
  <xdr:twoCellAnchor editAs="oneCell">
    <xdr:from>
      <xdr:col>1</xdr:col>
      <xdr:colOff>25400</xdr:colOff>
      <xdr:row>290</xdr:row>
      <xdr:rowOff>25398</xdr:rowOff>
    </xdr:from>
    <xdr:to>
      <xdr:col>1</xdr:col>
      <xdr:colOff>604519</xdr:colOff>
      <xdr:row>290</xdr:row>
      <xdr:rowOff>406398</xdr:rowOff>
    </xdr:to>
    <xdr:pic>
      <xdr:nvPicPr>
        <xdr:cNvPr id="122" name="Subgraph-chaoticsoul" descr="chaoticsoul.png"/>
        <xdr:cNvPicPr>
          <a:picLocks/>
        </xdr:cNvPicPr>
      </xdr:nvPicPr>
      <xdr:blipFill>
        <a:blip xmlns:r="http://schemas.openxmlformats.org/officeDocument/2006/relationships" r:embed="rId90" cstate="print"/>
        <a:stretch>
          <a:fillRect/>
        </a:stretch>
      </xdr:blipFill>
      <xdr:spPr>
        <a:xfrm>
          <a:off x="650240" y="51795678"/>
          <a:ext cx="579119" cy="381000"/>
        </a:xfrm>
        <a:prstGeom prst="rect">
          <a:avLst/>
        </a:prstGeom>
      </xdr:spPr>
    </xdr:pic>
    <xdr:clientData/>
  </xdr:twoCellAnchor>
  <xdr:twoCellAnchor editAs="oneCell">
    <xdr:from>
      <xdr:col>1</xdr:col>
      <xdr:colOff>25400</xdr:colOff>
      <xdr:row>54</xdr:row>
      <xdr:rowOff>25400</xdr:rowOff>
    </xdr:from>
    <xdr:to>
      <xdr:col>1</xdr:col>
      <xdr:colOff>604519</xdr:colOff>
      <xdr:row>54</xdr:row>
      <xdr:rowOff>406400</xdr:rowOff>
    </xdr:to>
    <xdr:pic>
      <xdr:nvPicPr>
        <xdr:cNvPr id="123" name="Subgraph-op_anon" descr="op_anon.png"/>
        <xdr:cNvPicPr>
          <a:picLocks/>
        </xdr:cNvPicPr>
      </xdr:nvPicPr>
      <xdr:blipFill>
        <a:blip xmlns:r="http://schemas.openxmlformats.org/officeDocument/2006/relationships" r:embed="rId91" cstate="print"/>
        <a:stretch>
          <a:fillRect/>
        </a:stretch>
      </xdr:blipFill>
      <xdr:spPr>
        <a:xfrm>
          <a:off x="650240" y="52222400"/>
          <a:ext cx="579119" cy="381000"/>
        </a:xfrm>
        <a:prstGeom prst="rect">
          <a:avLst/>
        </a:prstGeom>
      </xdr:spPr>
    </xdr:pic>
    <xdr:clientData/>
  </xdr:twoCellAnchor>
  <xdr:twoCellAnchor editAs="oneCell">
    <xdr:from>
      <xdr:col>1</xdr:col>
      <xdr:colOff>25400</xdr:colOff>
      <xdr:row>462</xdr:row>
      <xdr:rowOff>25401</xdr:rowOff>
    </xdr:from>
    <xdr:to>
      <xdr:col>1</xdr:col>
      <xdr:colOff>604519</xdr:colOff>
      <xdr:row>462</xdr:row>
      <xdr:rowOff>406401</xdr:rowOff>
    </xdr:to>
    <xdr:pic>
      <xdr:nvPicPr>
        <xdr:cNvPr id="124" name="Subgraph-dvdvz" descr="dvdvz.png"/>
        <xdr:cNvPicPr>
          <a:picLocks/>
        </xdr:cNvPicPr>
      </xdr:nvPicPr>
      <xdr:blipFill>
        <a:blip xmlns:r="http://schemas.openxmlformats.org/officeDocument/2006/relationships" r:embed="rId92" cstate="print"/>
        <a:stretch>
          <a:fillRect/>
        </a:stretch>
      </xdr:blipFill>
      <xdr:spPr>
        <a:xfrm>
          <a:off x="650240" y="52649121"/>
          <a:ext cx="579119" cy="381000"/>
        </a:xfrm>
        <a:prstGeom prst="rect">
          <a:avLst/>
        </a:prstGeom>
      </xdr:spPr>
    </xdr:pic>
    <xdr:clientData/>
  </xdr:twoCellAnchor>
  <xdr:twoCellAnchor editAs="oneCell">
    <xdr:from>
      <xdr:col>1</xdr:col>
      <xdr:colOff>25400</xdr:colOff>
      <xdr:row>101</xdr:row>
      <xdr:rowOff>25402</xdr:rowOff>
    </xdr:from>
    <xdr:to>
      <xdr:col>1</xdr:col>
      <xdr:colOff>604519</xdr:colOff>
      <xdr:row>101</xdr:row>
      <xdr:rowOff>406402</xdr:rowOff>
    </xdr:to>
    <xdr:pic>
      <xdr:nvPicPr>
        <xdr:cNvPr id="125" name="Subgraph-virtualactivism" descr="virtualactivism.png"/>
        <xdr:cNvPicPr>
          <a:picLocks/>
        </xdr:cNvPicPr>
      </xdr:nvPicPr>
      <xdr:blipFill>
        <a:blip xmlns:r="http://schemas.openxmlformats.org/officeDocument/2006/relationships" r:embed="rId93" cstate="print"/>
        <a:stretch>
          <a:fillRect/>
        </a:stretch>
      </xdr:blipFill>
      <xdr:spPr>
        <a:xfrm>
          <a:off x="650240" y="53075842"/>
          <a:ext cx="579119" cy="381000"/>
        </a:xfrm>
        <a:prstGeom prst="rect">
          <a:avLst/>
        </a:prstGeom>
      </xdr:spPr>
    </xdr:pic>
    <xdr:clientData/>
  </xdr:twoCellAnchor>
  <xdr:twoCellAnchor editAs="oneCell">
    <xdr:from>
      <xdr:col>1</xdr:col>
      <xdr:colOff>25400</xdr:colOff>
      <xdr:row>463</xdr:row>
      <xdr:rowOff>25397</xdr:rowOff>
    </xdr:from>
    <xdr:to>
      <xdr:col>1</xdr:col>
      <xdr:colOff>604519</xdr:colOff>
      <xdr:row>463</xdr:row>
      <xdr:rowOff>406397</xdr:rowOff>
    </xdr:to>
    <xdr:pic>
      <xdr:nvPicPr>
        <xdr:cNvPr id="126" name="Subgraph-archieromeo" descr="archieromeo.png"/>
        <xdr:cNvPicPr>
          <a:picLocks/>
        </xdr:cNvPicPr>
      </xdr:nvPicPr>
      <xdr:blipFill>
        <a:blip xmlns:r="http://schemas.openxmlformats.org/officeDocument/2006/relationships" r:embed="rId81" cstate="print"/>
        <a:stretch>
          <a:fillRect/>
        </a:stretch>
      </xdr:blipFill>
      <xdr:spPr>
        <a:xfrm>
          <a:off x="650240" y="53502557"/>
          <a:ext cx="579119" cy="381000"/>
        </a:xfrm>
        <a:prstGeom prst="rect">
          <a:avLst/>
        </a:prstGeom>
      </xdr:spPr>
    </xdr:pic>
    <xdr:clientData/>
  </xdr:twoCellAnchor>
  <xdr:twoCellAnchor editAs="oneCell">
    <xdr:from>
      <xdr:col>1</xdr:col>
      <xdr:colOff>25400</xdr:colOff>
      <xdr:row>464</xdr:row>
      <xdr:rowOff>25398</xdr:rowOff>
    </xdr:from>
    <xdr:to>
      <xdr:col>1</xdr:col>
      <xdr:colOff>604519</xdr:colOff>
      <xdr:row>464</xdr:row>
      <xdr:rowOff>406398</xdr:rowOff>
    </xdr:to>
    <xdr:pic>
      <xdr:nvPicPr>
        <xdr:cNvPr id="127" name="Subgraph-diegoarcega" descr="diegoarcega.png"/>
        <xdr:cNvPicPr>
          <a:picLocks/>
        </xdr:cNvPicPr>
      </xdr:nvPicPr>
      <xdr:blipFill>
        <a:blip xmlns:r="http://schemas.openxmlformats.org/officeDocument/2006/relationships" r:embed="rId19" cstate="print"/>
        <a:stretch>
          <a:fillRect/>
        </a:stretch>
      </xdr:blipFill>
      <xdr:spPr>
        <a:xfrm>
          <a:off x="650240" y="53929278"/>
          <a:ext cx="579119" cy="381000"/>
        </a:xfrm>
        <a:prstGeom prst="rect">
          <a:avLst/>
        </a:prstGeom>
      </xdr:spPr>
    </xdr:pic>
    <xdr:clientData/>
  </xdr:twoCellAnchor>
  <xdr:twoCellAnchor editAs="oneCell">
    <xdr:from>
      <xdr:col>1</xdr:col>
      <xdr:colOff>25400</xdr:colOff>
      <xdr:row>465</xdr:row>
      <xdr:rowOff>25400</xdr:rowOff>
    </xdr:from>
    <xdr:to>
      <xdr:col>1</xdr:col>
      <xdr:colOff>604519</xdr:colOff>
      <xdr:row>465</xdr:row>
      <xdr:rowOff>406400</xdr:rowOff>
    </xdr:to>
    <xdr:pic>
      <xdr:nvPicPr>
        <xdr:cNvPr id="128" name="Subgraph-xeejing" descr="xeejing.png"/>
        <xdr:cNvPicPr>
          <a:picLocks/>
        </xdr:cNvPicPr>
      </xdr:nvPicPr>
      <xdr:blipFill>
        <a:blip xmlns:r="http://schemas.openxmlformats.org/officeDocument/2006/relationships" r:embed="rId19" cstate="print"/>
        <a:stretch>
          <a:fillRect/>
        </a:stretch>
      </xdr:blipFill>
      <xdr:spPr>
        <a:xfrm>
          <a:off x="650240" y="54356000"/>
          <a:ext cx="579119" cy="381000"/>
        </a:xfrm>
        <a:prstGeom prst="rect">
          <a:avLst/>
        </a:prstGeom>
      </xdr:spPr>
    </xdr:pic>
    <xdr:clientData/>
  </xdr:twoCellAnchor>
  <xdr:twoCellAnchor editAs="oneCell">
    <xdr:from>
      <xdr:col>1</xdr:col>
      <xdr:colOff>25400</xdr:colOff>
      <xdr:row>466</xdr:row>
      <xdr:rowOff>25401</xdr:rowOff>
    </xdr:from>
    <xdr:to>
      <xdr:col>1</xdr:col>
      <xdr:colOff>604519</xdr:colOff>
      <xdr:row>466</xdr:row>
      <xdr:rowOff>406401</xdr:rowOff>
    </xdr:to>
    <xdr:pic>
      <xdr:nvPicPr>
        <xdr:cNvPr id="129" name="Subgraph-slaaper" descr="slaaper.png"/>
        <xdr:cNvPicPr>
          <a:picLocks/>
        </xdr:cNvPicPr>
      </xdr:nvPicPr>
      <xdr:blipFill>
        <a:blip xmlns:r="http://schemas.openxmlformats.org/officeDocument/2006/relationships" r:embed="rId94" cstate="print"/>
        <a:stretch>
          <a:fillRect/>
        </a:stretch>
      </xdr:blipFill>
      <xdr:spPr>
        <a:xfrm>
          <a:off x="650240" y="54782721"/>
          <a:ext cx="579119" cy="381000"/>
        </a:xfrm>
        <a:prstGeom prst="rect">
          <a:avLst/>
        </a:prstGeom>
      </xdr:spPr>
    </xdr:pic>
    <xdr:clientData/>
  </xdr:twoCellAnchor>
  <xdr:twoCellAnchor editAs="oneCell">
    <xdr:from>
      <xdr:col>1</xdr:col>
      <xdr:colOff>25400</xdr:colOff>
      <xdr:row>467</xdr:row>
      <xdr:rowOff>25402</xdr:rowOff>
    </xdr:from>
    <xdr:to>
      <xdr:col>1</xdr:col>
      <xdr:colOff>604519</xdr:colOff>
      <xdr:row>467</xdr:row>
      <xdr:rowOff>406402</xdr:rowOff>
    </xdr:to>
    <xdr:pic>
      <xdr:nvPicPr>
        <xdr:cNvPr id="130" name="Subgraph-kimiecat" descr="kimiecat.png"/>
        <xdr:cNvPicPr>
          <a:picLocks/>
        </xdr:cNvPicPr>
      </xdr:nvPicPr>
      <xdr:blipFill>
        <a:blip xmlns:r="http://schemas.openxmlformats.org/officeDocument/2006/relationships" r:embed="rId95" cstate="print"/>
        <a:stretch>
          <a:fillRect/>
        </a:stretch>
      </xdr:blipFill>
      <xdr:spPr>
        <a:xfrm>
          <a:off x="650240" y="55209442"/>
          <a:ext cx="579119" cy="381000"/>
        </a:xfrm>
        <a:prstGeom prst="rect">
          <a:avLst/>
        </a:prstGeom>
      </xdr:spPr>
    </xdr:pic>
    <xdr:clientData/>
  </xdr:twoCellAnchor>
  <xdr:twoCellAnchor editAs="oneCell">
    <xdr:from>
      <xdr:col>1</xdr:col>
      <xdr:colOff>25400</xdr:colOff>
      <xdr:row>230</xdr:row>
      <xdr:rowOff>25397</xdr:rowOff>
    </xdr:from>
    <xdr:to>
      <xdr:col>1</xdr:col>
      <xdr:colOff>604519</xdr:colOff>
      <xdr:row>230</xdr:row>
      <xdr:rowOff>406397</xdr:rowOff>
    </xdr:to>
    <xdr:pic>
      <xdr:nvPicPr>
        <xdr:cNvPr id="131" name="Subgraph-fukumimi" descr="fukumimi.png"/>
        <xdr:cNvPicPr>
          <a:picLocks/>
        </xdr:cNvPicPr>
      </xdr:nvPicPr>
      <xdr:blipFill>
        <a:blip xmlns:r="http://schemas.openxmlformats.org/officeDocument/2006/relationships" r:embed="rId96" cstate="print"/>
        <a:stretch>
          <a:fillRect/>
        </a:stretch>
      </xdr:blipFill>
      <xdr:spPr>
        <a:xfrm>
          <a:off x="650240" y="55636157"/>
          <a:ext cx="579119" cy="381000"/>
        </a:xfrm>
        <a:prstGeom prst="rect">
          <a:avLst/>
        </a:prstGeom>
      </xdr:spPr>
    </xdr:pic>
    <xdr:clientData/>
  </xdr:twoCellAnchor>
  <xdr:twoCellAnchor editAs="oneCell">
    <xdr:from>
      <xdr:col>1</xdr:col>
      <xdr:colOff>25400</xdr:colOff>
      <xdr:row>468</xdr:row>
      <xdr:rowOff>25398</xdr:rowOff>
    </xdr:from>
    <xdr:to>
      <xdr:col>1</xdr:col>
      <xdr:colOff>604519</xdr:colOff>
      <xdr:row>468</xdr:row>
      <xdr:rowOff>406398</xdr:rowOff>
    </xdr:to>
    <xdr:pic>
      <xdr:nvPicPr>
        <xdr:cNvPr id="132" name="Subgraph-tarantindigital" descr="tarantindigital.png"/>
        <xdr:cNvPicPr>
          <a:picLocks/>
        </xdr:cNvPicPr>
      </xdr:nvPicPr>
      <xdr:blipFill>
        <a:blip xmlns:r="http://schemas.openxmlformats.org/officeDocument/2006/relationships" r:embed="rId73" cstate="print"/>
        <a:stretch>
          <a:fillRect/>
        </a:stretch>
      </xdr:blipFill>
      <xdr:spPr>
        <a:xfrm>
          <a:off x="650240" y="56062878"/>
          <a:ext cx="579119" cy="381000"/>
        </a:xfrm>
        <a:prstGeom prst="rect">
          <a:avLst/>
        </a:prstGeom>
      </xdr:spPr>
    </xdr:pic>
    <xdr:clientData/>
  </xdr:twoCellAnchor>
  <xdr:twoCellAnchor editAs="oneCell">
    <xdr:from>
      <xdr:col>1</xdr:col>
      <xdr:colOff>25400</xdr:colOff>
      <xdr:row>469</xdr:row>
      <xdr:rowOff>25400</xdr:rowOff>
    </xdr:from>
    <xdr:to>
      <xdr:col>1</xdr:col>
      <xdr:colOff>604519</xdr:colOff>
      <xdr:row>469</xdr:row>
      <xdr:rowOff>406400</xdr:rowOff>
    </xdr:to>
    <xdr:pic>
      <xdr:nvPicPr>
        <xdr:cNvPr id="133" name="Subgraph-edumadhatter" descr="edumadhatter.png"/>
        <xdr:cNvPicPr>
          <a:picLocks/>
        </xdr:cNvPicPr>
      </xdr:nvPicPr>
      <xdr:blipFill>
        <a:blip xmlns:r="http://schemas.openxmlformats.org/officeDocument/2006/relationships" r:embed="rId19" cstate="print"/>
        <a:stretch>
          <a:fillRect/>
        </a:stretch>
      </xdr:blipFill>
      <xdr:spPr>
        <a:xfrm>
          <a:off x="650240" y="56489600"/>
          <a:ext cx="579119" cy="381000"/>
        </a:xfrm>
        <a:prstGeom prst="rect">
          <a:avLst/>
        </a:prstGeom>
      </xdr:spPr>
    </xdr:pic>
    <xdr:clientData/>
  </xdr:twoCellAnchor>
  <xdr:twoCellAnchor editAs="oneCell">
    <xdr:from>
      <xdr:col>1</xdr:col>
      <xdr:colOff>25400</xdr:colOff>
      <xdr:row>470</xdr:row>
      <xdr:rowOff>25401</xdr:rowOff>
    </xdr:from>
    <xdr:to>
      <xdr:col>1</xdr:col>
      <xdr:colOff>604519</xdr:colOff>
      <xdr:row>470</xdr:row>
      <xdr:rowOff>406401</xdr:rowOff>
    </xdr:to>
    <xdr:pic>
      <xdr:nvPicPr>
        <xdr:cNvPr id="134" name="Subgraph-seasonsofsorrow" descr="seasonsofsorrow.png"/>
        <xdr:cNvPicPr>
          <a:picLocks/>
        </xdr:cNvPicPr>
      </xdr:nvPicPr>
      <xdr:blipFill>
        <a:blip xmlns:r="http://schemas.openxmlformats.org/officeDocument/2006/relationships" r:embed="rId97" cstate="print"/>
        <a:stretch>
          <a:fillRect/>
        </a:stretch>
      </xdr:blipFill>
      <xdr:spPr>
        <a:xfrm>
          <a:off x="650240" y="56916321"/>
          <a:ext cx="579119" cy="381000"/>
        </a:xfrm>
        <a:prstGeom prst="rect">
          <a:avLst/>
        </a:prstGeom>
      </xdr:spPr>
    </xdr:pic>
    <xdr:clientData/>
  </xdr:twoCellAnchor>
  <xdr:twoCellAnchor editAs="oneCell">
    <xdr:from>
      <xdr:col>1</xdr:col>
      <xdr:colOff>25400</xdr:colOff>
      <xdr:row>471</xdr:row>
      <xdr:rowOff>25402</xdr:rowOff>
    </xdr:from>
    <xdr:to>
      <xdr:col>1</xdr:col>
      <xdr:colOff>604519</xdr:colOff>
      <xdr:row>471</xdr:row>
      <xdr:rowOff>406402</xdr:rowOff>
    </xdr:to>
    <xdr:pic>
      <xdr:nvPicPr>
        <xdr:cNvPr id="135" name="Subgraph-akmalarif90" descr="akmalarif90.png"/>
        <xdr:cNvPicPr>
          <a:picLocks/>
        </xdr:cNvPicPr>
      </xdr:nvPicPr>
      <xdr:blipFill>
        <a:blip xmlns:r="http://schemas.openxmlformats.org/officeDocument/2006/relationships" r:embed="rId81" cstate="print"/>
        <a:stretch>
          <a:fillRect/>
        </a:stretch>
      </xdr:blipFill>
      <xdr:spPr>
        <a:xfrm>
          <a:off x="650240" y="57343042"/>
          <a:ext cx="579119" cy="381000"/>
        </a:xfrm>
        <a:prstGeom prst="rect">
          <a:avLst/>
        </a:prstGeom>
      </xdr:spPr>
    </xdr:pic>
    <xdr:clientData/>
  </xdr:twoCellAnchor>
  <xdr:twoCellAnchor editAs="oneCell">
    <xdr:from>
      <xdr:col>1</xdr:col>
      <xdr:colOff>25400</xdr:colOff>
      <xdr:row>472</xdr:row>
      <xdr:rowOff>25397</xdr:rowOff>
    </xdr:from>
    <xdr:to>
      <xdr:col>1</xdr:col>
      <xdr:colOff>604519</xdr:colOff>
      <xdr:row>472</xdr:row>
      <xdr:rowOff>406397</xdr:rowOff>
    </xdr:to>
    <xdr:pic>
      <xdr:nvPicPr>
        <xdr:cNvPr id="136" name="Subgraph-yozzyrahman" descr="yozzyrahman.png"/>
        <xdr:cNvPicPr>
          <a:picLocks/>
        </xdr:cNvPicPr>
      </xdr:nvPicPr>
      <xdr:blipFill>
        <a:blip xmlns:r="http://schemas.openxmlformats.org/officeDocument/2006/relationships" r:embed="rId78" cstate="print"/>
        <a:stretch>
          <a:fillRect/>
        </a:stretch>
      </xdr:blipFill>
      <xdr:spPr>
        <a:xfrm>
          <a:off x="650240" y="57769757"/>
          <a:ext cx="579119" cy="381000"/>
        </a:xfrm>
        <a:prstGeom prst="rect">
          <a:avLst/>
        </a:prstGeom>
      </xdr:spPr>
    </xdr:pic>
    <xdr:clientData/>
  </xdr:twoCellAnchor>
  <xdr:twoCellAnchor editAs="oneCell">
    <xdr:from>
      <xdr:col>1</xdr:col>
      <xdr:colOff>25400</xdr:colOff>
      <xdr:row>391</xdr:row>
      <xdr:rowOff>25398</xdr:rowOff>
    </xdr:from>
    <xdr:to>
      <xdr:col>1</xdr:col>
      <xdr:colOff>604519</xdr:colOff>
      <xdr:row>391</xdr:row>
      <xdr:rowOff>406398</xdr:rowOff>
    </xdr:to>
    <xdr:pic>
      <xdr:nvPicPr>
        <xdr:cNvPr id="137" name="Subgraph-sterrenkind" descr="sterrenkind.png"/>
        <xdr:cNvPicPr>
          <a:picLocks/>
        </xdr:cNvPicPr>
      </xdr:nvPicPr>
      <xdr:blipFill>
        <a:blip xmlns:r="http://schemas.openxmlformats.org/officeDocument/2006/relationships" r:embed="rId98" cstate="print"/>
        <a:stretch>
          <a:fillRect/>
        </a:stretch>
      </xdr:blipFill>
      <xdr:spPr>
        <a:xfrm>
          <a:off x="650240" y="58196478"/>
          <a:ext cx="579119" cy="381000"/>
        </a:xfrm>
        <a:prstGeom prst="rect">
          <a:avLst/>
        </a:prstGeom>
      </xdr:spPr>
    </xdr:pic>
    <xdr:clientData/>
  </xdr:twoCellAnchor>
  <xdr:twoCellAnchor editAs="oneCell">
    <xdr:from>
      <xdr:col>1</xdr:col>
      <xdr:colOff>25400</xdr:colOff>
      <xdr:row>131</xdr:row>
      <xdr:rowOff>25400</xdr:rowOff>
    </xdr:from>
    <xdr:to>
      <xdr:col>1</xdr:col>
      <xdr:colOff>604519</xdr:colOff>
      <xdr:row>131</xdr:row>
      <xdr:rowOff>406400</xdr:rowOff>
    </xdr:to>
    <xdr:pic>
      <xdr:nvPicPr>
        <xdr:cNvPr id="138" name="Subgraph-kalahiri" descr="kalahiri.png"/>
        <xdr:cNvPicPr>
          <a:picLocks/>
        </xdr:cNvPicPr>
      </xdr:nvPicPr>
      <xdr:blipFill>
        <a:blip xmlns:r="http://schemas.openxmlformats.org/officeDocument/2006/relationships" r:embed="rId99" cstate="print"/>
        <a:stretch>
          <a:fillRect/>
        </a:stretch>
      </xdr:blipFill>
      <xdr:spPr>
        <a:xfrm>
          <a:off x="650240" y="58623200"/>
          <a:ext cx="579119" cy="381000"/>
        </a:xfrm>
        <a:prstGeom prst="rect">
          <a:avLst/>
        </a:prstGeom>
      </xdr:spPr>
    </xdr:pic>
    <xdr:clientData/>
  </xdr:twoCellAnchor>
  <xdr:twoCellAnchor editAs="oneCell">
    <xdr:from>
      <xdr:col>1</xdr:col>
      <xdr:colOff>25400</xdr:colOff>
      <xdr:row>122</xdr:row>
      <xdr:rowOff>25401</xdr:rowOff>
    </xdr:from>
    <xdr:to>
      <xdr:col>1</xdr:col>
      <xdr:colOff>604519</xdr:colOff>
      <xdr:row>122</xdr:row>
      <xdr:rowOff>406401</xdr:rowOff>
    </xdr:to>
    <xdr:pic>
      <xdr:nvPicPr>
        <xdr:cNvPr id="139" name="Subgraph-kletskous" descr="kletskous.png"/>
        <xdr:cNvPicPr>
          <a:picLocks/>
        </xdr:cNvPicPr>
      </xdr:nvPicPr>
      <xdr:blipFill>
        <a:blip xmlns:r="http://schemas.openxmlformats.org/officeDocument/2006/relationships" r:embed="rId100" cstate="print"/>
        <a:stretch>
          <a:fillRect/>
        </a:stretch>
      </xdr:blipFill>
      <xdr:spPr>
        <a:xfrm>
          <a:off x="650240" y="59049921"/>
          <a:ext cx="579119" cy="381000"/>
        </a:xfrm>
        <a:prstGeom prst="rect">
          <a:avLst/>
        </a:prstGeom>
      </xdr:spPr>
    </xdr:pic>
    <xdr:clientData/>
  </xdr:twoCellAnchor>
  <xdr:twoCellAnchor editAs="oneCell">
    <xdr:from>
      <xdr:col>1</xdr:col>
      <xdr:colOff>25400</xdr:colOff>
      <xdr:row>133</xdr:row>
      <xdr:rowOff>25402</xdr:rowOff>
    </xdr:from>
    <xdr:to>
      <xdr:col>1</xdr:col>
      <xdr:colOff>604519</xdr:colOff>
      <xdr:row>133</xdr:row>
      <xdr:rowOff>406402</xdr:rowOff>
    </xdr:to>
    <xdr:pic>
      <xdr:nvPicPr>
        <xdr:cNvPr id="140" name="Subgraph-riekyjanssen" descr="riekyjanssen.png"/>
        <xdr:cNvPicPr>
          <a:picLocks/>
        </xdr:cNvPicPr>
      </xdr:nvPicPr>
      <xdr:blipFill>
        <a:blip xmlns:r="http://schemas.openxmlformats.org/officeDocument/2006/relationships" r:embed="rId101" cstate="print"/>
        <a:stretch>
          <a:fillRect/>
        </a:stretch>
      </xdr:blipFill>
      <xdr:spPr>
        <a:xfrm>
          <a:off x="650240" y="59476642"/>
          <a:ext cx="579119" cy="381000"/>
        </a:xfrm>
        <a:prstGeom prst="rect">
          <a:avLst/>
        </a:prstGeom>
      </xdr:spPr>
    </xdr:pic>
    <xdr:clientData/>
  </xdr:twoCellAnchor>
  <xdr:twoCellAnchor editAs="oneCell">
    <xdr:from>
      <xdr:col>1</xdr:col>
      <xdr:colOff>25400</xdr:colOff>
      <xdr:row>223</xdr:row>
      <xdr:rowOff>25397</xdr:rowOff>
    </xdr:from>
    <xdr:to>
      <xdr:col>1</xdr:col>
      <xdr:colOff>604519</xdr:colOff>
      <xdr:row>223</xdr:row>
      <xdr:rowOff>406397</xdr:rowOff>
    </xdr:to>
    <xdr:pic>
      <xdr:nvPicPr>
        <xdr:cNvPr id="141" name="Subgraph-losindex" descr="losindex.png"/>
        <xdr:cNvPicPr>
          <a:picLocks/>
        </xdr:cNvPicPr>
      </xdr:nvPicPr>
      <xdr:blipFill>
        <a:blip xmlns:r="http://schemas.openxmlformats.org/officeDocument/2006/relationships" r:embed="rId102" cstate="print"/>
        <a:stretch>
          <a:fillRect/>
        </a:stretch>
      </xdr:blipFill>
      <xdr:spPr>
        <a:xfrm>
          <a:off x="650240" y="59903357"/>
          <a:ext cx="579119" cy="381000"/>
        </a:xfrm>
        <a:prstGeom prst="rect">
          <a:avLst/>
        </a:prstGeom>
      </xdr:spPr>
    </xdr:pic>
    <xdr:clientData/>
  </xdr:twoCellAnchor>
  <xdr:twoCellAnchor editAs="oneCell">
    <xdr:from>
      <xdr:col>1</xdr:col>
      <xdr:colOff>25400</xdr:colOff>
      <xdr:row>95</xdr:row>
      <xdr:rowOff>25398</xdr:rowOff>
    </xdr:from>
    <xdr:to>
      <xdr:col>1</xdr:col>
      <xdr:colOff>604519</xdr:colOff>
      <xdr:row>95</xdr:row>
      <xdr:rowOff>406398</xdr:rowOff>
    </xdr:to>
    <xdr:pic>
      <xdr:nvPicPr>
        <xdr:cNvPr id="142" name="Subgraph-cyberdoyle" descr="cyberdoyle.png"/>
        <xdr:cNvPicPr>
          <a:picLocks/>
        </xdr:cNvPicPr>
      </xdr:nvPicPr>
      <xdr:blipFill>
        <a:blip xmlns:r="http://schemas.openxmlformats.org/officeDocument/2006/relationships" r:embed="rId103" cstate="print"/>
        <a:stretch>
          <a:fillRect/>
        </a:stretch>
      </xdr:blipFill>
      <xdr:spPr>
        <a:xfrm>
          <a:off x="650240" y="60330078"/>
          <a:ext cx="579119" cy="381000"/>
        </a:xfrm>
        <a:prstGeom prst="rect">
          <a:avLst/>
        </a:prstGeom>
      </xdr:spPr>
    </xdr:pic>
    <xdr:clientData/>
  </xdr:twoCellAnchor>
  <xdr:twoCellAnchor editAs="oneCell">
    <xdr:from>
      <xdr:col>1</xdr:col>
      <xdr:colOff>25400</xdr:colOff>
      <xdr:row>473</xdr:row>
      <xdr:rowOff>25400</xdr:rowOff>
    </xdr:from>
    <xdr:to>
      <xdr:col>1</xdr:col>
      <xdr:colOff>604519</xdr:colOff>
      <xdr:row>473</xdr:row>
      <xdr:rowOff>406400</xdr:rowOff>
    </xdr:to>
    <xdr:pic>
      <xdr:nvPicPr>
        <xdr:cNvPr id="143" name="Subgraph-corpsepaint" descr="corpsepaint.png"/>
        <xdr:cNvPicPr>
          <a:picLocks/>
        </xdr:cNvPicPr>
      </xdr:nvPicPr>
      <xdr:blipFill>
        <a:blip xmlns:r="http://schemas.openxmlformats.org/officeDocument/2006/relationships" r:embed="rId73" cstate="print"/>
        <a:stretch>
          <a:fillRect/>
        </a:stretch>
      </xdr:blipFill>
      <xdr:spPr>
        <a:xfrm>
          <a:off x="650240" y="60756800"/>
          <a:ext cx="579119" cy="381000"/>
        </a:xfrm>
        <a:prstGeom prst="rect">
          <a:avLst/>
        </a:prstGeom>
      </xdr:spPr>
    </xdr:pic>
    <xdr:clientData/>
  </xdr:twoCellAnchor>
  <xdr:twoCellAnchor editAs="oneCell">
    <xdr:from>
      <xdr:col>1</xdr:col>
      <xdr:colOff>25400</xdr:colOff>
      <xdr:row>474</xdr:row>
      <xdr:rowOff>25401</xdr:rowOff>
    </xdr:from>
    <xdr:to>
      <xdr:col>1</xdr:col>
      <xdr:colOff>604519</xdr:colOff>
      <xdr:row>474</xdr:row>
      <xdr:rowOff>406401</xdr:rowOff>
    </xdr:to>
    <xdr:pic>
      <xdr:nvPicPr>
        <xdr:cNvPr id="144" name="Subgraph-larsentweet" descr="larsentweet.png"/>
        <xdr:cNvPicPr>
          <a:picLocks/>
        </xdr:cNvPicPr>
      </xdr:nvPicPr>
      <xdr:blipFill>
        <a:blip xmlns:r="http://schemas.openxmlformats.org/officeDocument/2006/relationships" r:embed="rId8" cstate="print"/>
        <a:stretch>
          <a:fillRect/>
        </a:stretch>
      </xdr:blipFill>
      <xdr:spPr>
        <a:xfrm>
          <a:off x="650240" y="61183521"/>
          <a:ext cx="579119" cy="381000"/>
        </a:xfrm>
        <a:prstGeom prst="rect">
          <a:avLst/>
        </a:prstGeom>
      </xdr:spPr>
    </xdr:pic>
    <xdr:clientData/>
  </xdr:twoCellAnchor>
  <xdr:twoCellAnchor editAs="oneCell">
    <xdr:from>
      <xdr:col>1</xdr:col>
      <xdr:colOff>25400</xdr:colOff>
      <xdr:row>475</xdr:row>
      <xdr:rowOff>25402</xdr:rowOff>
    </xdr:from>
    <xdr:to>
      <xdr:col>1</xdr:col>
      <xdr:colOff>604519</xdr:colOff>
      <xdr:row>475</xdr:row>
      <xdr:rowOff>406402</xdr:rowOff>
    </xdr:to>
    <xdr:pic>
      <xdr:nvPicPr>
        <xdr:cNvPr id="145" name="Subgraph-marqueledicen" descr="marqueledicen.png"/>
        <xdr:cNvPicPr>
          <a:picLocks/>
        </xdr:cNvPicPr>
      </xdr:nvPicPr>
      <xdr:blipFill>
        <a:blip xmlns:r="http://schemas.openxmlformats.org/officeDocument/2006/relationships" r:embed="rId19" cstate="print"/>
        <a:stretch>
          <a:fillRect/>
        </a:stretch>
      </xdr:blipFill>
      <xdr:spPr>
        <a:xfrm>
          <a:off x="650240" y="61610242"/>
          <a:ext cx="579119" cy="381000"/>
        </a:xfrm>
        <a:prstGeom prst="rect">
          <a:avLst/>
        </a:prstGeom>
      </xdr:spPr>
    </xdr:pic>
    <xdr:clientData/>
  </xdr:twoCellAnchor>
  <xdr:twoCellAnchor editAs="oneCell">
    <xdr:from>
      <xdr:col>1</xdr:col>
      <xdr:colOff>25400</xdr:colOff>
      <xdr:row>476</xdr:row>
      <xdr:rowOff>25397</xdr:rowOff>
    </xdr:from>
    <xdr:to>
      <xdr:col>1</xdr:col>
      <xdr:colOff>604519</xdr:colOff>
      <xdr:row>476</xdr:row>
      <xdr:rowOff>406397</xdr:rowOff>
    </xdr:to>
    <xdr:pic>
      <xdr:nvPicPr>
        <xdr:cNvPr id="146" name="Subgraph-rubberdck" descr="rubberdck.png"/>
        <xdr:cNvPicPr>
          <a:picLocks/>
        </xdr:cNvPicPr>
      </xdr:nvPicPr>
      <xdr:blipFill>
        <a:blip xmlns:r="http://schemas.openxmlformats.org/officeDocument/2006/relationships" r:embed="rId81" cstate="print"/>
        <a:stretch>
          <a:fillRect/>
        </a:stretch>
      </xdr:blipFill>
      <xdr:spPr>
        <a:xfrm>
          <a:off x="650240" y="62036957"/>
          <a:ext cx="579119" cy="381000"/>
        </a:xfrm>
        <a:prstGeom prst="rect">
          <a:avLst/>
        </a:prstGeom>
      </xdr:spPr>
    </xdr:pic>
    <xdr:clientData/>
  </xdr:twoCellAnchor>
  <xdr:twoCellAnchor editAs="oneCell">
    <xdr:from>
      <xdr:col>1</xdr:col>
      <xdr:colOff>25400</xdr:colOff>
      <xdr:row>477</xdr:row>
      <xdr:rowOff>25398</xdr:rowOff>
    </xdr:from>
    <xdr:to>
      <xdr:col>1</xdr:col>
      <xdr:colOff>604519</xdr:colOff>
      <xdr:row>477</xdr:row>
      <xdr:rowOff>406398</xdr:rowOff>
    </xdr:to>
    <xdr:pic>
      <xdr:nvPicPr>
        <xdr:cNvPr id="147" name="Subgraph-zbento" descr="zbento.png"/>
        <xdr:cNvPicPr>
          <a:picLocks/>
        </xdr:cNvPicPr>
      </xdr:nvPicPr>
      <xdr:blipFill>
        <a:blip xmlns:r="http://schemas.openxmlformats.org/officeDocument/2006/relationships" r:embed="rId19" cstate="print"/>
        <a:stretch>
          <a:fillRect/>
        </a:stretch>
      </xdr:blipFill>
      <xdr:spPr>
        <a:xfrm>
          <a:off x="650240" y="62463678"/>
          <a:ext cx="579119" cy="381000"/>
        </a:xfrm>
        <a:prstGeom prst="rect">
          <a:avLst/>
        </a:prstGeom>
      </xdr:spPr>
    </xdr:pic>
    <xdr:clientData/>
  </xdr:twoCellAnchor>
  <xdr:twoCellAnchor editAs="oneCell">
    <xdr:from>
      <xdr:col>1</xdr:col>
      <xdr:colOff>25400</xdr:colOff>
      <xdr:row>478</xdr:row>
      <xdr:rowOff>25400</xdr:rowOff>
    </xdr:from>
    <xdr:to>
      <xdr:col>1</xdr:col>
      <xdr:colOff>604519</xdr:colOff>
      <xdr:row>478</xdr:row>
      <xdr:rowOff>406400</xdr:rowOff>
    </xdr:to>
    <xdr:pic>
      <xdr:nvPicPr>
        <xdr:cNvPr id="148" name="Subgraph-bingoweb" descr="bingoweb.png"/>
        <xdr:cNvPicPr>
          <a:picLocks/>
        </xdr:cNvPicPr>
      </xdr:nvPicPr>
      <xdr:blipFill>
        <a:blip xmlns:r="http://schemas.openxmlformats.org/officeDocument/2006/relationships" r:embed="rId19" cstate="print"/>
        <a:stretch>
          <a:fillRect/>
        </a:stretch>
      </xdr:blipFill>
      <xdr:spPr>
        <a:xfrm>
          <a:off x="650240" y="62890400"/>
          <a:ext cx="579119" cy="381000"/>
        </a:xfrm>
        <a:prstGeom prst="rect">
          <a:avLst/>
        </a:prstGeom>
      </xdr:spPr>
    </xdr:pic>
    <xdr:clientData/>
  </xdr:twoCellAnchor>
  <xdr:twoCellAnchor editAs="oneCell">
    <xdr:from>
      <xdr:col>1</xdr:col>
      <xdr:colOff>25400</xdr:colOff>
      <xdr:row>479</xdr:row>
      <xdr:rowOff>25401</xdr:rowOff>
    </xdr:from>
    <xdr:to>
      <xdr:col>1</xdr:col>
      <xdr:colOff>604519</xdr:colOff>
      <xdr:row>479</xdr:row>
      <xdr:rowOff>406401</xdr:rowOff>
    </xdr:to>
    <xdr:pic>
      <xdr:nvPicPr>
        <xdr:cNvPr id="149" name="Subgraph-nubianczar" descr="nubianczar.png"/>
        <xdr:cNvPicPr>
          <a:picLocks/>
        </xdr:cNvPicPr>
      </xdr:nvPicPr>
      <xdr:blipFill>
        <a:blip xmlns:r="http://schemas.openxmlformats.org/officeDocument/2006/relationships" r:embed="rId19" cstate="print"/>
        <a:stretch>
          <a:fillRect/>
        </a:stretch>
      </xdr:blipFill>
      <xdr:spPr>
        <a:xfrm>
          <a:off x="650240" y="63317121"/>
          <a:ext cx="579119" cy="381000"/>
        </a:xfrm>
        <a:prstGeom prst="rect">
          <a:avLst/>
        </a:prstGeom>
      </xdr:spPr>
    </xdr:pic>
    <xdr:clientData/>
  </xdr:twoCellAnchor>
  <xdr:twoCellAnchor editAs="oneCell">
    <xdr:from>
      <xdr:col>1</xdr:col>
      <xdr:colOff>25400</xdr:colOff>
      <xdr:row>480</xdr:row>
      <xdr:rowOff>25402</xdr:rowOff>
    </xdr:from>
    <xdr:to>
      <xdr:col>1</xdr:col>
      <xdr:colOff>604519</xdr:colOff>
      <xdr:row>480</xdr:row>
      <xdr:rowOff>406402</xdr:rowOff>
    </xdr:to>
    <xdr:pic>
      <xdr:nvPicPr>
        <xdr:cNvPr id="150" name="Subgraph-calcetin_huacho" descr="calcetin_huacho.png"/>
        <xdr:cNvPicPr>
          <a:picLocks/>
        </xdr:cNvPicPr>
      </xdr:nvPicPr>
      <xdr:blipFill>
        <a:blip xmlns:r="http://schemas.openxmlformats.org/officeDocument/2006/relationships" r:embed="rId104" cstate="print"/>
        <a:stretch>
          <a:fillRect/>
        </a:stretch>
      </xdr:blipFill>
      <xdr:spPr>
        <a:xfrm>
          <a:off x="650240" y="63743842"/>
          <a:ext cx="579119" cy="381000"/>
        </a:xfrm>
        <a:prstGeom prst="rect">
          <a:avLst/>
        </a:prstGeom>
      </xdr:spPr>
    </xdr:pic>
    <xdr:clientData/>
  </xdr:twoCellAnchor>
  <xdr:twoCellAnchor editAs="oneCell">
    <xdr:from>
      <xdr:col>1</xdr:col>
      <xdr:colOff>25400</xdr:colOff>
      <xdr:row>481</xdr:row>
      <xdr:rowOff>25397</xdr:rowOff>
    </xdr:from>
    <xdr:to>
      <xdr:col>1</xdr:col>
      <xdr:colOff>604519</xdr:colOff>
      <xdr:row>481</xdr:row>
      <xdr:rowOff>406397</xdr:rowOff>
    </xdr:to>
    <xdr:pic>
      <xdr:nvPicPr>
        <xdr:cNvPr id="151" name="Subgraph-rashidshahzad" descr="rashidshahzad.png"/>
        <xdr:cNvPicPr>
          <a:picLocks/>
        </xdr:cNvPicPr>
      </xdr:nvPicPr>
      <xdr:blipFill>
        <a:blip xmlns:r="http://schemas.openxmlformats.org/officeDocument/2006/relationships" r:embed="rId19" cstate="print"/>
        <a:stretch>
          <a:fillRect/>
        </a:stretch>
      </xdr:blipFill>
      <xdr:spPr>
        <a:xfrm>
          <a:off x="650240" y="64170557"/>
          <a:ext cx="579119" cy="381000"/>
        </a:xfrm>
        <a:prstGeom prst="rect">
          <a:avLst/>
        </a:prstGeom>
      </xdr:spPr>
    </xdr:pic>
    <xdr:clientData/>
  </xdr:twoCellAnchor>
  <xdr:twoCellAnchor editAs="oneCell">
    <xdr:from>
      <xdr:col>1</xdr:col>
      <xdr:colOff>25400</xdr:colOff>
      <xdr:row>284</xdr:row>
      <xdr:rowOff>25398</xdr:rowOff>
    </xdr:from>
    <xdr:to>
      <xdr:col>1</xdr:col>
      <xdr:colOff>604519</xdr:colOff>
      <xdr:row>284</xdr:row>
      <xdr:rowOff>406398</xdr:rowOff>
    </xdr:to>
    <xdr:pic>
      <xdr:nvPicPr>
        <xdr:cNvPr id="152" name="Subgraph-ralphsaunders" descr="ralphsaunders.png"/>
        <xdr:cNvPicPr>
          <a:picLocks/>
        </xdr:cNvPicPr>
      </xdr:nvPicPr>
      <xdr:blipFill>
        <a:blip xmlns:r="http://schemas.openxmlformats.org/officeDocument/2006/relationships" r:embed="rId105" cstate="print"/>
        <a:stretch>
          <a:fillRect/>
        </a:stretch>
      </xdr:blipFill>
      <xdr:spPr>
        <a:xfrm>
          <a:off x="650240" y="64597278"/>
          <a:ext cx="579119" cy="381000"/>
        </a:xfrm>
        <a:prstGeom prst="rect">
          <a:avLst/>
        </a:prstGeom>
      </xdr:spPr>
    </xdr:pic>
    <xdr:clientData/>
  </xdr:twoCellAnchor>
  <xdr:twoCellAnchor editAs="oneCell">
    <xdr:from>
      <xdr:col>1</xdr:col>
      <xdr:colOff>25400</xdr:colOff>
      <xdr:row>73</xdr:row>
      <xdr:rowOff>25400</xdr:rowOff>
    </xdr:from>
    <xdr:to>
      <xdr:col>1</xdr:col>
      <xdr:colOff>604519</xdr:colOff>
      <xdr:row>73</xdr:row>
      <xdr:rowOff>406400</xdr:rowOff>
    </xdr:to>
    <xdr:pic>
      <xdr:nvPicPr>
        <xdr:cNvPr id="153" name="Subgraph-notch" descr="notch.png"/>
        <xdr:cNvPicPr>
          <a:picLocks/>
        </xdr:cNvPicPr>
      </xdr:nvPicPr>
      <xdr:blipFill>
        <a:blip xmlns:r="http://schemas.openxmlformats.org/officeDocument/2006/relationships" r:embed="rId106" cstate="print"/>
        <a:stretch>
          <a:fillRect/>
        </a:stretch>
      </xdr:blipFill>
      <xdr:spPr>
        <a:xfrm>
          <a:off x="650240" y="65024000"/>
          <a:ext cx="579119" cy="381000"/>
        </a:xfrm>
        <a:prstGeom prst="rect">
          <a:avLst/>
        </a:prstGeom>
      </xdr:spPr>
    </xdr:pic>
    <xdr:clientData/>
  </xdr:twoCellAnchor>
  <xdr:twoCellAnchor editAs="oneCell">
    <xdr:from>
      <xdr:col>1</xdr:col>
      <xdr:colOff>25400</xdr:colOff>
      <xdr:row>482</xdr:row>
      <xdr:rowOff>25401</xdr:rowOff>
    </xdr:from>
    <xdr:to>
      <xdr:col>1</xdr:col>
      <xdr:colOff>604519</xdr:colOff>
      <xdr:row>482</xdr:row>
      <xdr:rowOff>406401</xdr:rowOff>
    </xdr:to>
    <xdr:pic>
      <xdr:nvPicPr>
        <xdr:cNvPr id="154" name="Subgraph-reyes_albert" descr="reyes_albert.png"/>
        <xdr:cNvPicPr>
          <a:picLocks/>
        </xdr:cNvPicPr>
      </xdr:nvPicPr>
      <xdr:blipFill>
        <a:blip xmlns:r="http://schemas.openxmlformats.org/officeDocument/2006/relationships" r:embed="rId19" cstate="print"/>
        <a:stretch>
          <a:fillRect/>
        </a:stretch>
      </xdr:blipFill>
      <xdr:spPr>
        <a:xfrm>
          <a:off x="650240" y="65450721"/>
          <a:ext cx="579119" cy="381000"/>
        </a:xfrm>
        <a:prstGeom prst="rect">
          <a:avLst/>
        </a:prstGeom>
      </xdr:spPr>
    </xdr:pic>
    <xdr:clientData/>
  </xdr:twoCellAnchor>
  <xdr:twoCellAnchor editAs="oneCell">
    <xdr:from>
      <xdr:col>1</xdr:col>
      <xdr:colOff>25400</xdr:colOff>
      <xdr:row>483</xdr:row>
      <xdr:rowOff>25402</xdr:rowOff>
    </xdr:from>
    <xdr:to>
      <xdr:col>1</xdr:col>
      <xdr:colOff>604519</xdr:colOff>
      <xdr:row>483</xdr:row>
      <xdr:rowOff>406402</xdr:rowOff>
    </xdr:to>
    <xdr:pic>
      <xdr:nvPicPr>
        <xdr:cNvPr id="155" name="Subgraph-ofutur" descr="ofutur.png"/>
        <xdr:cNvPicPr>
          <a:picLocks/>
        </xdr:cNvPicPr>
      </xdr:nvPicPr>
      <xdr:blipFill>
        <a:blip xmlns:r="http://schemas.openxmlformats.org/officeDocument/2006/relationships" r:embed="rId1" cstate="print"/>
        <a:stretch>
          <a:fillRect/>
        </a:stretch>
      </xdr:blipFill>
      <xdr:spPr>
        <a:xfrm>
          <a:off x="650240" y="65877442"/>
          <a:ext cx="579119" cy="381000"/>
        </a:xfrm>
        <a:prstGeom prst="rect">
          <a:avLst/>
        </a:prstGeom>
      </xdr:spPr>
    </xdr:pic>
    <xdr:clientData/>
  </xdr:twoCellAnchor>
  <xdr:twoCellAnchor editAs="oneCell">
    <xdr:from>
      <xdr:col>1</xdr:col>
      <xdr:colOff>25400</xdr:colOff>
      <xdr:row>484</xdr:row>
      <xdr:rowOff>25397</xdr:rowOff>
    </xdr:from>
    <xdr:to>
      <xdr:col>1</xdr:col>
      <xdr:colOff>604519</xdr:colOff>
      <xdr:row>484</xdr:row>
      <xdr:rowOff>406397</xdr:rowOff>
    </xdr:to>
    <xdr:pic>
      <xdr:nvPicPr>
        <xdr:cNvPr id="156" name="Subgraph-koukos" descr="koukos.png"/>
        <xdr:cNvPicPr>
          <a:picLocks/>
        </xdr:cNvPicPr>
      </xdr:nvPicPr>
      <xdr:blipFill>
        <a:blip xmlns:r="http://schemas.openxmlformats.org/officeDocument/2006/relationships" r:embed="rId73" cstate="print"/>
        <a:stretch>
          <a:fillRect/>
        </a:stretch>
      </xdr:blipFill>
      <xdr:spPr>
        <a:xfrm>
          <a:off x="650240" y="66304157"/>
          <a:ext cx="579119" cy="381000"/>
        </a:xfrm>
        <a:prstGeom prst="rect">
          <a:avLst/>
        </a:prstGeom>
      </xdr:spPr>
    </xdr:pic>
    <xdr:clientData/>
  </xdr:twoCellAnchor>
  <xdr:twoCellAnchor editAs="oneCell">
    <xdr:from>
      <xdr:col>1</xdr:col>
      <xdr:colOff>25400</xdr:colOff>
      <xdr:row>321</xdr:row>
      <xdr:rowOff>25398</xdr:rowOff>
    </xdr:from>
    <xdr:to>
      <xdr:col>1</xdr:col>
      <xdr:colOff>604519</xdr:colOff>
      <xdr:row>321</xdr:row>
      <xdr:rowOff>406398</xdr:rowOff>
    </xdr:to>
    <xdr:pic>
      <xdr:nvPicPr>
        <xdr:cNvPr id="157" name="Subgraph-polarbearhugger" descr="polarbearhugger.png"/>
        <xdr:cNvPicPr>
          <a:picLocks/>
        </xdr:cNvPicPr>
      </xdr:nvPicPr>
      <xdr:blipFill>
        <a:blip xmlns:r="http://schemas.openxmlformats.org/officeDocument/2006/relationships" r:embed="rId107" cstate="print"/>
        <a:stretch>
          <a:fillRect/>
        </a:stretch>
      </xdr:blipFill>
      <xdr:spPr>
        <a:xfrm>
          <a:off x="650240" y="66730878"/>
          <a:ext cx="579119" cy="381000"/>
        </a:xfrm>
        <a:prstGeom prst="rect">
          <a:avLst/>
        </a:prstGeom>
      </xdr:spPr>
    </xdr:pic>
    <xdr:clientData/>
  </xdr:twoCellAnchor>
  <xdr:twoCellAnchor editAs="oneCell">
    <xdr:from>
      <xdr:col>1</xdr:col>
      <xdr:colOff>25400</xdr:colOff>
      <xdr:row>11</xdr:row>
      <xdr:rowOff>25400</xdr:rowOff>
    </xdr:from>
    <xdr:to>
      <xdr:col>1</xdr:col>
      <xdr:colOff>604519</xdr:colOff>
      <xdr:row>11</xdr:row>
      <xdr:rowOff>406400</xdr:rowOff>
    </xdr:to>
    <xdr:pic>
      <xdr:nvPicPr>
        <xdr:cNvPr id="158" name="Subgraph-mbelinsky" descr="mbelinsky.png"/>
        <xdr:cNvPicPr>
          <a:picLocks/>
        </xdr:cNvPicPr>
      </xdr:nvPicPr>
      <xdr:blipFill>
        <a:blip xmlns:r="http://schemas.openxmlformats.org/officeDocument/2006/relationships" r:embed="rId108" cstate="print"/>
        <a:stretch>
          <a:fillRect/>
        </a:stretch>
      </xdr:blipFill>
      <xdr:spPr>
        <a:xfrm>
          <a:off x="650240" y="67157600"/>
          <a:ext cx="579119" cy="381000"/>
        </a:xfrm>
        <a:prstGeom prst="rect">
          <a:avLst/>
        </a:prstGeom>
      </xdr:spPr>
    </xdr:pic>
    <xdr:clientData/>
  </xdr:twoCellAnchor>
  <xdr:twoCellAnchor editAs="oneCell">
    <xdr:from>
      <xdr:col>1</xdr:col>
      <xdr:colOff>25400</xdr:colOff>
      <xdr:row>485</xdr:row>
      <xdr:rowOff>25401</xdr:rowOff>
    </xdr:from>
    <xdr:to>
      <xdr:col>1</xdr:col>
      <xdr:colOff>604519</xdr:colOff>
      <xdr:row>485</xdr:row>
      <xdr:rowOff>406401</xdr:rowOff>
    </xdr:to>
    <xdr:pic>
      <xdr:nvPicPr>
        <xdr:cNvPr id="159" name="Subgraph-direnation" descr="direnation.png"/>
        <xdr:cNvPicPr>
          <a:picLocks/>
        </xdr:cNvPicPr>
      </xdr:nvPicPr>
      <xdr:blipFill>
        <a:blip xmlns:r="http://schemas.openxmlformats.org/officeDocument/2006/relationships" r:embed="rId73" cstate="print"/>
        <a:stretch>
          <a:fillRect/>
        </a:stretch>
      </xdr:blipFill>
      <xdr:spPr>
        <a:xfrm>
          <a:off x="650240" y="67584321"/>
          <a:ext cx="579119" cy="381000"/>
        </a:xfrm>
        <a:prstGeom prst="rect">
          <a:avLst/>
        </a:prstGeom>
      </xdr:spPr>
    </xdr:pic>
    <xdr:clientData/>
  </xdr:twoCellAnchor>
  <xdr:twoCellAnchor editAs="oneCell">
    <xdr:from>
      <xdr:col>1</xdr:col>
      <xdr:colOff>25400</xdr:colOff>
      <xdr:row>348</xdr:row>
      <xdr:rowOff>25402</xdr:rowOff>
    </xdr:from>
    <xdr:to>
      <xdr:col>1</xdr:col>
      <xdr:colOff>604519</xdr:colOff>
      <xdr:row>348</xdr:row>
      <xdr:rowOff>406402</xdr:rowOff>
    </xdr:to>
    <xdr:pic>
      <xdr:nvPicPr>
        <xdr:cNvPr id="160" name="Subgraph-judge_mental" descr="judge_mental.png"/>
        <xdr:cNvPicPr>
          <a:picLocks/>
        </xdr:cNvPicPr>
      </xdr:nvPicPr>
      <xdr:blipFill>
        <a:blip xmlns:r="http://schemas.openxmlformats.org/officeDocument/2006/relationships" r:embed="rId109" cstate="print"/>
        <a:stretch>
          <a:fillRect/>
        </a:stretch>
      </xdr:blipFill>
      <xdr:spPr>
        <a:xfrm>
          <a:off x="650240" y="68011042"/>
          <a:ext cx="579119" cy="381000"/>
        </a:xfrm>
        <a:prstGeom prst="rect">
          <a:avLst/>
        </a:prstGeom>
      </xdr:spPr>
    </xdr:pic>
    <xdr:clientData/>
  </xdr:twoCellAnchor>
  <xdr:twoCellAnchor editAs="oneCell">
    <xdr:from>
      <xdr:col>1</xdr:col>
      <xdr:colOff>25400</xdr:colOff>
      <xdr:row>486</xdr:row>
      <xdr:rowOff>25397</xdr:rowOff>
    </xdr:from>
    <xdr:to>
      <xdr:col>1</xdr:col>
      <xdr:colOff>604519</xdr:colOff>
      <xdr:row>486</xdr:row>
      <xdr:rowOff>406397</xdr:rowOff>
    </xdr:to>
    <xdr:pic>
      <xdr:nvPicPr>
        <xdr:cNvPr id="161" name="Subgraph-ladyvannylla" descr="ladyvannylla.png"/>
        <xdr:cNvPicPr>
          <a:picLocks/>
        </xdr:cNvPicPr>
      </xdr:nvPicPr>
      <xdr:blipFill>
        <a:blip xmlns:r="http://schemas.openxmlformats.org/officeDocument/2006/relationships" r:embed="rId73" cstate="print"/>
        <a:stretch>
          <a:fillRect/>
        </a:stretch>
      </xdr:blipFill>
      <xdr:spPr>
        <a:xfrm>
          <a:off x="650240" y="68437757"/>
          <a:ext cx="579119" cy="381000"/>
        </a:xfrm>
        <a:prstGeom prst="rect">
          <a:avLst/>
        </a:prstGeom>
      </xdr:spPr>
    </xdr:pic>
    <xdr:clientData/>
  </xdr:twoCellAnchor>
  <xdr:twoCellAnchor editAs="oneCell">
    <xdr:from>
      <xdr:col>1</xdr:col>
      <xdr:colOff>25400</xdr:colOff>
      <xdr:row>487</xdr:row>
      <xdr:rowOff>25398</xdr:rowOff>
    </xdr:from>
    <xdr:to>
      <xdr:col>1</xdr:col>
      <xdr:colOff>604519</xdr:colOff>
      <xdr:row>487</xdr:row>
      <xdr:rowOff>406398</xdr:rowOff>
    </xdr:to>
    <xdr:pic>
      <xdr:nvPicPr>
        <xdr:cNvPr id="162" name="Subgraph-sargusperez" descr="sargusperez.png"/>
        <xdr:cNvPicPr>
          <a:picLocks/>
        </xdr:cNvPicPr>
      </xdr:nvPicPr>
      <xdr:blipFill>
        <a:blip xmlns:r="http://schemas.openxmlformats.org/officeDocument/2006/relationships" r:embed="rId78" cstate="print"/>
        <a:stretch>
          <a:fillRect/>
        </a:stretch>
      </xdr:blipFill>
      <xdr:spPr>
        <a:xfrm>
          <a:off x="650240" y="68864478"/>
          <a:ext cx="579119" cy="381000"/>
        </a:xfrm>
        <a:prstGeom prst="rect">
          <a:avLst/>
        </a:prstGeom>
      </xdr:spPr>
    </xdr:pic>
    <xdr:clientData/>
  </xdr:twoCellAnchor>
  <xdr:twoCellAnchor editAs="oneCell">
    <xdr:from>
      <xdr:col>1</xdr:col>
      <xdr:colOff>25400</xdr:colOff>
      <xdr:row>488</xdr:row>
      <xdr:rowOff>25400</xdr:rowOff>
    </xdr:from>
    <xdr:to>
      <xdr:col>1</xdr:col>
      <xdr:colOff>604519</xdr:colOff>
      <xdr:row>488</xdr:row>
      <xdr:rowOff>406400</xdr:rowOff>
    </xdr:to>
    <xdr:pic>
      <xdr:nvPicPr>
        <xdr:cNvPr id="163" name="Subgraph-ckliar" descr="ckliar.png"/>
        <xdr:cNvPicPr>
          <a:picLocks/>
        </xdr:cNvPicPr>
      </xdr:nvPicPr>
      <xdr:blipFill>
        <a:blip xmlns:r="http://schemas.openxmlformats.org/officeDocument/2006/relationships" r:embed="rId73" cstate="print"/>
        <a:stretch>
          <a:fillRect/>
        </a:stretch>
      </xdr:blipFill>
      <xdr:spPr>
        <a:xfrm>
          <a:off x="650240" y="69291200"/>
          <a:ext cx="579119" cy="381000"/>
        </a:xfrm>
        <a:prstGeom prst="rect">
          <a:avLst/>
        </a:prstGeom>
      </xdr:spPr>
    </xdr:pic>
    <xdr:clientData/>
  </xdr:twoCellAnchor>
  <xdr:twoCellAnchor editAs="oneCell">
    <xdr:from>
      <xdr:col>1</xdr:col>
      <xdr:colOff>25400</xdr:colOff>
      <xdr:row>196</xdr:row>
      <xdr:rowOff>25401</xdr:rowOff>
    </xdr:from>
    <xdr:to>
      <xdr:col>1</xdr:col>
      <xdr:colOff>604519</xdr:colOff>
      <xdr:row>196</xdr:row>
      <xdr:rowOff>406401</xdr:rowOff>
    </xdr:to>
    <xdr:pic>
      <xdr:nvPicPr>
        <xdr:cNvPr id="164" name="Subgraph-jeffliwag" descr="jeffliwag.png"/>
        <xdr:cNvPicPr>
          <a:picLocks/>
        </xdr:cNvPicPr>
      </xdr:nvPicPr>
      <xdr:blipFill>
        <a:blip xmlns:r="http://schemas.openxmlformats.org/officeDocument/2006/relationships" r:embed="rId110" cstate="print"/>
        <a:stretch>
          <a:fillRect/>
        </a:stretch>
      </xdr:blipFill>
      <xdr:spPr>
        <a:xfrm>
          <a:off x="650240" y="69717921"/>
          <a:ext cx="579119" cy="381000"/>
        </a:xfrm>
        <a:prstGeom prst="rect">
          <a:avLst/>
        </a:prstGeom>
      </xdr:spPr>
    </xdr:pic>
    <xdr:clientData/>
  </xdr:twoCellAnchor>
  <xdr:twoCellAnchor editAs="oneCell">
    <xdr:from>
      <xdr:col>1</xdr:col>
      <xdr:colOff>25400</xdr:colOff>
      <xdr:row>489</xdr:row>
      <xdr:rowOff>25402</xdr:rowOff>
    </xdr:from>
    <xdr:to>
      <xdr:col>1</xdr:col>
      <xdr:colOff>604519</xdr:colOff>
      <xdr:row>489</xdr:row>
      <xdr:rowOff>406402</xdr:rowOff>
    </xdr:to>
    <xdr:pic>
      <xdr:nvPicPr>
        <xdr:cNvPr id="165" name="Subgraph-_diminuta" descr="_diminuta.png"/>
        <xdr:cNvPicPr>
          <a:picLocks/>
        </xdr:cNvPicPr>
      </xdr:nvPicPr>
      <xdr:blipFill>
        <a:blip xmlns:r="http://schemas.openxmlformats.org/officeDocument/2006/relationships" r:embed="rId19" cstate="print"/>
        <a:stretch>
          <a:fillRect/>
        </a:stretch>
      </xdr:blipFill>
      <xdr:spPr>
        <a:xfrm>
          <a:off x="650240" y="70144642"/>
          <a:ext cx="579119" cy="381000"/>
        </a:xfrm>
        <a:prstGeom prst="rect">
          <a:avLst/>
        </a:prstGeom>
      </xdr:spPr>
    </xdr:pic>
    <xdr:clientData/>
  </xdr:twoCellAnchor>
  <xdr:twoCellAnchor editAs="oneCell">
    <xdr:from>
      <xdr:col>1</xdr:col>
      <xdr:colOff>25400</xdr:colOff>
      <xdr:row>82</xdr:row>
      <xdr:rowOff>25397</xdr:rowOff>
    </xdr:from>
    <xdr:to>
      <xdr:col>1</xdr:col>
      <xdr:colOff>604519</xdr:colOff>
      <xdr:row>82</xdr:row>
      <xdr:rowOff>406397</xdr:rowOff>
    </xdr:to>
    <xdr:pic>
      <xdr:nvPicPr>
        <xdr:cNvPr id="166" name="Subgraph-michaelmccarthy" descr="michaelmccarthy.png"/>
        <xdr:cNvPicPr>
          <a:picLocks/>
        </xdr:cNvPicPr>
      </xdr:nvPicPr>
      <xdr:blipFill>
        <a:blip xmlns:r="http://schemas.openxmlformats.org/officeDocument/2006/relationships" r:embed="rId111" cstate="print"/>
        <a:stretch>
          <a:fillRect/>
        </a:stretch>
      </xdr:blipFill>
      <xdr:spPr>
        <a:xfrm>
          <a:off x="650240" y="70571357"/>
          <a:ext cx="579119" cy="381000"/>
        </a:xfrm>
        <a:prstGeom prst="rect">
          <a:avLst/>
        </a:prstGeom>
      </xdr:spPr>
    </xdr:pic>
    <xdr:clientData/>
  </xdr:twoCellAnchor>
  <xdr:twoCellAnchor editAs="oneCell">
    <xdr:from>
      <xdr:col>1</xdr:col>
      <xdr:colOff>25400</xdr:colOff>
      <xdr:row>323</xdr:row>
      <xdr:rowOff>25398</xdr:rowOff>
    </xdr:from>
    <xdr:to>
      <xdr:col>1</xdr:col>
      <xdr:colOff>604519</xdr:colOff>
      <xdr:row>323</xdr:row>
      <xdr:rowOff>406398</xdr:rowOff>
    </xdr:to>
    <xdr:pic>
      <xdr:nvPicPr>
        <xdr:cNvPr id="167" name="Subgraph-gbolles" descr="gbolles.png"/>
        <xdr:cNvPicPr>
          <a:picLocks/>
        </xdr:cNvPicPr>
      </xdr:nvPicPr>
      <xdr:blipFill>
        <a:blip xmlns:r="http://schemas.openxmlformats.org/officeDocument/2006/relationships" r:embed="rId112" cstate="print"/>
        <a:stretch>
          <a:fillRect/>
        </a:stretch>
      </xdr:blipFill>
      <xdr:spPr>
        <a:xfrm>
          <a:off x="650240" y="70998078"/>
          <a:ext cx="579119" cy="381000"/>
        </a:xfrm>
        <a:prstGeom prst="rect">
          <a:avLst/>
        </a:prstGeom>
      </xdr:spPr>
    </xdr:pic>
    <xdr:clientData/>
  </xdr:twoCellAnchor>
  <xdr:twoCellAnchor editAs="oneCell">
    <xdr:from>
      <xdr:col>1</xdr:col>
      <xdr:colOff>25400</xdr:colOff>
      <xdr:row>168</xdr:row>
      <xdr:rowOff>25400</xdr:rowOff>
    </xdr:from>
    <xdr:to>
      <xdr:col>1</xdr:col>
      <xdr:colOff>604519</xdr:colOff>
      <xdr:row>168</xdr:row>
      <xdr:rowOff>406400</xdr:rowOff>
    </xdr:to>
    <xdr:pic>
      <xdr:nvPicPr>
        <xdr:cNvPr id="168" name="Subgraph-kevindoylejones" descr="kevindoylejones.png"/>
        <xdr:cNvPicPr>
          <a:picLocks/>
        </xdr:cNvPicPr>
      </xdr:nvPicPr>
      <xdr:blipFill>
        <a:blip xmlns:r="http://schemas.openxmlformats.org/officeDocument/2006/relationships" r:embed="rId113" cstate="print"/>
        <a:stretch>
          <a:fillRect/>
        </a:stretch>
      </xdr:blipFill>
      <xdr:spPr>
        <a:xfrm>
          <a:off x="650240" y="71424800"/>
          <a:ext cx="579119" cy="381000"/>
        </a:xfrm>
        <a:prstGeom prst="rect">
          <a:avLst/>
        </a:prstGeom>
      </xdr:spPr>
    </xdr:pic>
    <xdr:clientData/>
  </xdr:twoCellAnchor>
  <xdr:twoCellAnchor editAs="oneCell">
    <xdr:from>
      <xdr:col>1</xdr:col>
      <xdr:colOff>25400</xdr:colOff>
      <xdr:row>240</xdr:row>
      <xdr:rowOff>25401</xdr:rowOff>
    </xdr:from>
    <xdr:to>
      <xdr:col>1</xdr:col>
      <xdr:colOff>604519</xdr:colOff>
      <xdr:row>240</xdr:row>
      <xdr:rowOff>406401</xdr:rowOff>
    </xdr:to>
    <xdr:pic>
      <xdr:nvPicPr>
        <xdr:cNvPr id="169" name="Subgraph-ppolitics" descr="ppolitics.png"/>
        <xdr:cNvPicPr>
          <a:picLocks/>
        </xdr:cNvPicPr>
      </xdr:nvPicPr>
      <xdr:blipFill>
        <a:blip xmlns:r="http://schemas.openxmlformats.org/officeDocument/2006/relationships" r:embed="rId114" cstate="print"/>
        <a:stretch>
          <a:fillRect/>
        </a:stretch>
      </xdr:blipFill>
      <xdr:spPr>
        <a:xfrm>
          <a:off x="650240" y="71851521"/>
          <a:ext cx="579119" cy="381000"/>
        </a:xfrm>
        <a:prstGeom prst="rect">
          <a:avLst/>
        </a:prstGeom>
      </xdr:spPr>
    </xdr:pic>
    <xdr:clientData/>
  </xdr:twoCellAnchor>
  <xdr:twoCellAnchor editAs="oneCell">
    <xdr:from>
      <xdr:col>1</xdr:col>
      <xdr:colOff>25400</xdr:colOff>
      <xdr:row>490</xdr:row>
      <xdr:rowOff>25402</xdr:rowOff>
    </xdr:from>
    <xdr:to>
      <xdr:col>1</xdr:col>
      <xdr:colOff>604519</xdr:colOff>
      <xdr:row>490</xdr:row>
      <xdr:rowOff>406402</xdr:rowOff>
    </xdr:to>
    <xdr:pic>
      <xdr:nvPicPr>
        <xdr:cNvPr id="170" name="Subgraph-cjd_update" descr="cjd_update.png"/>
        <xdr:cNvPicPr>
          <a:picLocks/>
        </xdr:cNvPicPr>
      </xdr:nvPicPr>
      <xdr:blipFill>
        <a:blip xmlns:r="http://schemas.openxmlformats.org/officeDocument/2006/relationships" r:embed="rId78" cstate="print"/>
        <a:stretch>
          <a:fillRect/>
        </a:stretch>
      </xdr:blipFill>
      <xdr:spPr>
        <a:xfrm>
          <a:off x="650240" y="72278242"/>
          <a:ext cx="579119" cy="381000"/>
        </a:xfrm>
        <a:prstGeom prst="rect">
          <a:avLst/>
        </a:prstGeom>
      </xdr:spPr>
    </xdr:pic>
    <xdr:clientData/>
  </xdr:twoCellAnchor>
  <xdr:twoCellAnchor editAs="oneCell">
    <xdr:from>
      <xdr:col>1</xdr:col>
      <xdr:colOff>25400</xdr:colOff>
      <xdr:row>491</xdr:row>
      <xdr:rowOff>25397</xdr:rowOff>
    </xdr:from>
    <xdr:to>
      <xdr:col>1</xdr:col>
      <xdr:colOff>604519</xdr:colOff>
      <xdr:row>491</xdr:row>
      <xdr:rowOff>406397</xdr:rowOff>
    </xdr:to>
    <xdr:pic>
      <xdr:nvPicPr>
        <xdr:cNvPr id="171" name="Subgraph-hawk4500" descr="hawk4500.png"/>
        <xdr:cNvPicPr>
          <a:picLocks/>
        </xdr:cNvPicPr>
      </xdr:nvPicPr>
      <xdr:blipFill>
        <a:blip xmlns:r="http://schemas.openxmlformats.org/officeDocument/2006/relationships" r:embed="rId19" cstate="print"/>
        <a:stretch>
          <a:fillRect/>
        </a:stretch>
      </xdr:blipFill>
      <xdr:spPr>
        <a:xfrm>
          <a:off x="650240" y="72704957"/>
          <a:ext cx="579119" cy="381000"/>
        </a:xfrm>
        <a:prstGeom prst="rect">
          <a:avLst/>
        </a:prstGeom>
      </xdr:spPr>
    </xdr:pic>
    <xdr:clientData/>
  </xdr:twoCellAnchor>
  <xdr:twoCellAnchor editAs="oneCell">
    <xdr:from>
      <xdr:col>1</xdr:col>
      <xdr:colOff>25400</xdr:colOff>
      <xdr:row>492</xdr:row>
      <xdr:rowOff>25398</xdr:rowOff>
    </xdr:from>
    <xdr:to>
      <xdr:col>1</xdr:col>
      <xdr:colOff>604519</xdr:colOff>
      <xdr:row>492</xdr:row>
      <xdr:rowOff>406398</xdr:rowOff>
    </xdr:to>
    <xdr:pic>
      <xdr:nvPicPr>
        <xdr:cNvPr id="172" name="Subgraph-carlosjln" descr="carlosjln.png"/>
        <xdr:cNvPicPr>
          <a:picLocks/>
        </xdr:cNvPicPr>
      </xdr:nvPicPr>
      <xdr:blipFill>
        <a:blip xmlns:r="http://schemas.openxmlformats.org/officeDocument/2006/relationships" r:embed="rId19" cstate="print"/>
        <a:stretch>
          <a:fillRect/>
        </a:stretch>
      </xdr:blipFill>
      <xdr:spPr>
        <a:xfrm>
          <a:off x="650240" y="73131678"/>
          <a:ext cx="579119" cy="381000"/>
        </a:xfrm>
        <a:prstGeom prst="rect">
          <a:avLst/>
        </a:prstGeom>
      </xdr:spPr>
    </xdr:pic>
    <xdr:clientData/>
  </xdr:twoCellAnchor>
  <xdr:twoCellAnchor editAs="oneCell">
    <xdr:from>
      <xdr:col>1</xdr:col>
      <xdr:colOff>25400</xdr:colOff>
      <xdr:row>182</xdr:row>
      <xdr:rowOff>25400</xdr:rowOff>
    </xdr:from>
    <xdr:to>
      <xdr:col>1</xdr:col>
      <xdr:colOff>604519</xdr:colOff>
      <xdr:row>182</xdr:row>
      <xdr:rowOff>406400</xdr:rowOff>
    </xdr:to>
    <xdr:pic>
      <xdr:nvPicPr>
        <xdr:cNvPr id="173" name="Subgraph-rcnevada" descr="rcnevada.png"/>
        <xdr:cNvPicPr>
          <a:picLocks/>
        </xdr:cNvPicPr>
      </xdr:nvPicPr>
      <xdr:blipFill>
        <a:blip xmlns:r="http://schemas.openxmlformats.org/officeDocument/2006/relationships" r:embed="rId115" cstate="print"/>
        <a:stretch>
          <a:fillRect/>
        </a:stretch>
      </xdr:blipFill>
      <xdr:spPr>
        <a:xfrm>
          <a:off x="650240" y="73558400"/>
          <a:ext cx="579119" cy="381000"/>
        </a:xfrm>
        <a:prstGeom prst="rect">
          <a:avLst/>
        </a:prstGeom>
      </xdr:spPr>
    </xdr:pic>
    <xdr:clientData/>
  </xdr:twoCellAnchor>
  <xdr:twoCellAnchor editAs="oneCell">
    <xdr:from>
      <xdr:col>1</xdr:col>
      <xdr:colOff>25400</xdr:colOff>
      <xdr:row>261</xdr:row>
      <xdr:rowOff>25401</xdr:rowOff>
    </xdr:from>
    <xdr:to>
      <xdr:col>1</xdr:col>
      <xdr:colOff>604519</xdr:colOff>
      <xdr:row>261</xdr:row>
      <xdr:rowOff>406401</xdr:rowOff>
    </xdr:to>
    <xdr:pic>
      <xdr:nvPicPr>
        <xdr:cNvPr id="174" name="Subgraph-david_dobbs" descr="david_dobbs.png"/>
        <xdr:cNvPicPr>
          <a:picLocks/>
        </xdr:cNvPicPr>
      </xdr:nvPicPr>
      <xdr:blipFill>
        <a:blip xmlns:r="http://schemas.openxmlformats.org/officeDocument/2006/relationships" r:embed="rId116" cstate="print"/>
        <a:stretch>
          <a:fillRect/>
        </a:stretch>
      </xdr:blipFill>
      <xdr:spPr>
        <a:xfrm>
          <a:off x="650240" y="73985121"/>
          <a:ext cx="579119" cy="381000"/>
        </a:xfrm>
        <a:prstGeom prst="rect">
          <a:avLst/>
        </a:prstGeom>
      </xdr:spPr>
    </xdr:pic>
    <xdr:clientData/>
  </xdr:twoCellAnchor>
  <xdr:twoCellAnchor editAs="oneCell">
    <xdr:from>
      <xdr:col>1</xdr:col>
      <xdr:colOff>25400</xdr:colOff>
      <xdr:row>247</xdr:row>
      <xdr:rowOff>25402</xdr:rowOff>
    </xdr:from>
    <xdr:to>
      <xdr:col>1</xdr:col>
      <xdr:colOff>604519</xdr:colOff>
      <xdr:row>247</xdr:row>
      <xdr:rowOff>406402</xdr:rowOff>
    </xdr:to>
    <xdr:pic>
      <xdr:nvPicPr>
        <xdr:cNvPr id="175" name="Subgraph-joonasd6" descr="joonasd6.png"/>
        <xdr:cNvPicPr>
          <a:picLocks/>
        </xdr:cNvPicPr>
      </xdr:nvPicPr>
      <xdr:blipFill>
        <a:blip xmlns:r="http://schemas.openxmlformats.org/officeDocument/2006/relationships" r:embed="rId117" cstate="print"/>
        <a:stretch>
          <a:fillRect/>
        </a:stretch>
      </xdr:blipFill>
      <xdr:spPr>
        <a:xfrm>
          <a:off x="650240" y="74411842"/>
          <a:ext cx="579119" cy="381000"/>
        </a:xfrm>
        <a:prstGeom prst="rect">
          <a:avLst/>
        </a:prstGeom>
      </xdr:spPr>
    </xdr:pic>
    <xdr:clientData/>
  </xdr:twoCellAnchor>
  <xdr:twoCellAnchor editAs="oneCell">
    <xdr:from>
      <xdr:col>1</xdr:col>
      <xdr:colOff>25400</xdr:colOff>
      <xdr:row>493</xdr:row>
      <xdr:rowOff>25397</xdr:rowOff>
    </xdr:from>
    <xdr:to>
      <xdr:col>1</xdr:col>
      <xdr:colOff>604519</xdr:colOff>
      <xdr:row>493</xdr:row>
      <xdr:rowOff>406397</xdr:rowOff>
    </xdr:to>
    <xdr:pic>
      <xdr:nvPicPr>
        <xdr:cNvPr id="176" name="Subgraph-gooliab" descr="gooliab.png"/>
        <xdr:cNvPicPr>
          <a:picLocks/>
        </xdr:cNvPicPr>
      </xdr:nvPicPr>
      <xdr:blipFill>
        <a:blip xmlns:r="http://schemas.openxmlformats.org/officeDocument/2006/relationships" r:embed="rId78" cstate="print"/>
        <a:stretch>
          <a:fillRect/>
        </a:stretch>
      </xdr:blipFill>
      <xdr:spPr>
        <a:xfrm>
          <a:off x="650240" y="74838557"/>
          <a:ext cx="579119" cy="381000"/>
        </a:xfrm>
        <a:prstGeom prst="rect">
          <a:avLst/>
        </a:prstGeom>
      </xdr:spPr>
    </xdr:pic>
    <xdr:clientData/>
  </xdr:twoCellAnchor>
  <xdr:twoCellAnchor editAs="oneCell">
    <xdr:from>
      <xdr:col>1</xdr:col>
      <xdr:colOff>25400</xdr:colOff>
      <xdr:row>494</xdr:row>
      <xdr:rowOff>25398</xdr:rowOff>
    </xdr:from>
    <xdr:to>
      <xdr:col>1</xdr:col>
      <xdr:colOff>604519</xdr:colOff>
      <xdr:row>494</xdr:row>
      <xdr:rowOff>406398</xdr:rowOff>
    </xdr:to>
    <xdr:pic>
      <xdr:nvPicPr>
        <xdr:cNvPr id="177" name="Subgraph-milandinic" descr="milandinic.png"/>
        <xdr:cNvPicPr>
          <a:picLocks/>
        </xdr:cNvPicPr>
      </xdr:nvPicPr>
      <xdr:blipFill>
        <a:blip xmlns:r="http://schemas.openxmlformats.org/officeDocument/2006/relationships" r:embed="rId73" cstate="print"/>
        <a:stretch>
          <a:fillRect/>
        </a:stretch>
      </xdr:blipFill>
      <xdr:spPr>
        <a:xfrm>
          <a:off x="650240" y="75265278"/>
          <a:ext cx="579119" cy="381000"/>
        </a:xfrm>
        <a:prstGeom prst="rect">
          <a:avLst/>
        </a:prstGeom>
      </xdr:spPr>
    </xdr:pic>
    <xdr:clientData/>
  </xdr:twoCellAnchor>
  <xdr:twoCellAnchor editAs="oneCell">
    <xdr:from>
      <xdr:col>1</xdr:col>
      <xdr:colOff>25400</xdr:colOff>
      <xdr:row>495</xdr:row>
      <xdr:rowOff>25400</xdr:rowOff>
    </xdr:from>
    <xdr:to>
      <xdr:col>1</xdr:col>
      <xdr:colOff>604519</xdr:colOff>
      <xdr:row>495</xdr:row>
      <xdr:rowOff>406400</xdr:rowOff>
    </xdr:to>
    <xdr:pic>
      <xdr:nvPicPr>
        <xdr:cNvPr id="178" name="Subgraph-abelschooleman" descr="abelschooleman.png"/>
        <xdr:cNvPicPr>
          <a:picLocks/>
        </xdr:cNvPicPr>
      </xdr:nvPicPr>
      <xdr:blipFill>
        <a:blip xmlns:r="http://schemas.openxmlformats.org/officeDocument/2006/relationships" r:embed="rId78" cstate="print"/>
        <a:stretch>
          <a:fillRect/>
        </a:stretch>
      </xdr:blipFill>
      <xdr:spPr>
        <a:xfrm>
          <a:off x="650240" y="75692000"/>
          <a:ext cx="579119" cy="381000"/>
        </a:xfrm>
        <a:prstGeom prst="rect">
          <a:avLst/>
        </a:prstGeom>
      </xdr:spPr>
    </xdr:pic>
    <xdr:clientData/>
  </xdr:twoCellAnchor>
  <xdr:twoCellAnchor editAs="oneCell">
    <xdr:from>
      <xdr:col>1</xdr:col>
      <xdr:colOff>25400</xdr:colOff>
      <xdr:row>496</xdr:row>
      <xdr:rowOff>25401</xdr:rowOff>
    </xdr:from>
    <xdr:to>
      <xdr:col>1</xdr:col>
      <xdr:colOff>604519</xdr:colOff>
      <xdr:row>496</xdr:row>
      <xdr:rowOff>406401</xdr:rowOff>
    </xdr:to>
    <xdr:pic>
      <xdr:nvPicPr>
        <xdr:cNvPr id="179" name="Subgraph-baianoporreta" descr="baianoporreta.png"/>
        <xdr:cNvPicPr>
          <a:picLocks/>
        </xdr:cNvPicPr>
      </xdr:nvPicPr>
      <xdr:blipFill>
        <a:blip xmlns:r="http://schemas.openxmlformats.org/officeDocument/2006/relationships" r:embed="rId73" cstate="print"/>
        <a:stretch>
          <a:fillRect/>
        </a:stretch>
      </xdr:blipFill>
      <xdr:spPr>
        <a:xfrm>
          <a:off x="650240" y="76118721"/>
          <a:ext cx="579119" cy="381000"/>
        </a:xfrm>
        <a:prstGeom prst="rect">
          <a:avLst/>
        </a:prstGeom>
      </xdr:spPr>
    </xdr:pic>
    <xdr:clientData/>
  </xdr:twoCellAnchor>
  <xdr:twoCellAnchor editAs="oneCell">
    <xdr:from>
      <xdr:col>1</xdr:col>
      <xdr:colOff>25400</xdr:colOff>
      <xdr:row>497</xdr:row>
      <xdr:rowOff>25402</xdr:rowOff>
    </xdr:from>
    <xdr:to>
      <xdr:col>1</xdr:col>
      <xdr:colOff>604519</xdr:colOff>
      <xdr:row>497</xdr:row>
      <xdr:rowOff>406402</xdr:rowOff>
    </xdr:to>
    <xdr:pic>
      <xdr:nvPicPr>
        <xdr:cNvPr id="180" name="Subgraph-consuelo_zapata" descr="consuelo_zapata.png"/>
        <xdr:cNvPicPr>
          <a:picLocks/>
        </xdr:cNvPicPr>
      </xdr:nvPicPr>
      <xdr:blipFill>
        <a:blip xmlns:r="http://schemas.openxmlformats.org/officeDocument/2006/relationships" r:embed="rId118" cstate="print"/>
        <a:stretch>
          <a:fillRect/>
        </a:stretch>
      </xdr:blipFill>
      <xdr:spPr>
        <a:xfrm>
          <a:off x="650240" y="76545442"/>
          <a:ext cx="579119" cy="381000"/>
        </a:xfrm>
        <a:prstGeom prst="rect">
          <a:avLst/>
        </a:prstGeom>
      </xdr:spPr>
    </xdr:pic>
    <xdr:clientData/>
  </xdr:twoCellAnchor>
  <xdr:twoCellAnchor editAs="oneCell">
    <xdr:from>
      <xdr:col>1</xdr:col>
      <xdr:colOff>25400</xdr:colOff>
      <xdr:row>498</xdr:row>
      <xdr:rowOff>25397</xdr:rowOff>
    </xdr:from>
    <xdr:to>
      <xdr:col>1</xdr:col>
      <xdr:colOff>604519</xdr:colOff>
      <xdr:row>498</xdr:row>
      <xdr:rowOff>406397</xdr:rowOff>
    </xdr:to>
    <xdr:pic>
      <xdr:nvPicPr>
        <xdr:cNvPr id="181" name="Subgraph-ckaratnytsky" descr="ckaratnytsky.png"/>
        <xdr:cNvPicPr>
          <a:picLocks/>
        </xdr:cNvPicPr>
      </xdr:nvPicPr>
      <xdr:blipFill>
        <a:blip xmlns:r="http://schemas.openxmlformats.org/officeDocument/2006/relationships" r:embed="rId81" cstate="print"/>
        <a:stretch>
          <a:fillRect/>
        </a:stretch>
      </xdr:blipFill>
      <xdr:spPr>
        <a:xfrm>
          <a:off x="650240" y="76972157"/>
          <a:ext cx="579119" cy="381000"/>
        </a:xfrm>
        <a:prstGeom prst="rect">
          <a:avLst/>
        </a:prstGeom>
      </xdr:spPr>
    </xdr:pic>
    <xdr:clientData/>
  </xdr:twoCellAnchor>
  <xdr:twoCellAnchor editAs="oneCell">
    <xdr:from>
      <xdr:col>1</xdr:col>
      <xdr:colOff>25400</xdr:colOff>
      <xdr:row>499</xdr:row>
      <xdr:rowOff>25398</xdr:rowOff>
    </xdr:from>
    <xdr:to>
      <xdr:col>1</xdr:col>
      <xdr:colOff>604519</xdr:colOff>
      <xdr:row>499</xdr:row>
      <xdr:rowOff>406398</xdr:rowOff>
    </xdr:to>
    <xdr:pic>
      <xdr:nvPicPr>
        <xdr:cNvPr id="182" name="Subgraph-haight68ashbury" descr="haight68ashbury.png"/>
        <xdr:cNvPicPr>
          <a:picLocks/>
        </xdr:cNvPicPr>
      </xdr:nvPicPr>
      <xdr:blipFill>
        <a:blip xmlns:r="http://schemas.openxmlformats.org/officeDocument/2006/relationships" r:embed="rId73" cstate="print"/>
        <a:stretch>
          <a:fillRect/>
        </a:stretch>
      </xdr:blipFill>
      <xdr:spPr>
        <a:xfrm>
          <a:off x="650240" y="77398878"/>
          <a:ext cx="579119" cy="381000"/>
        </a:xfrm>
        <a:prstGeom prst="rect">
          <a:avLst/>
        </a:prstGeom>
      </xdr:spPr>
    </xdr:pic>
    <xdr:clientData/>
  </xdr:twoCellAnchor>
  <xdr:twoCellAnchor editAs="oneCell">
    <xdr:from>
      <xdr:col>1</xdr:col>
      <xdr:colOff>25400</xdr:colOff>
      <xdr:row>500</xdr:row>
      <xdr:rowOff>25400</xdr:rowOff>
    </xdr:from>
    <xdr:to>
      <xdr:col>1</xdr:col>
      <xdr:colOff>604519</xdr:colOff>
      <xdr:row>500</xdr:row>
      <xdr:rowOff>406400</xdr:rowOff>
    </xdr:to>
    <xdr:pic>
      <xdr:nvPicPr>
        <xdr:cNvPr id="183" name="Subgraph-ldhenrywotton" descr="ldhenrywotton.png"/>
        <xdr:cNvPicPr>
          <a:picLocks/>
        </xdr:cNvPicPr>
      </xdr:nvPicPr>
      <xdr:blipFill>
        <a:blip xmlns:r="http://schemas.openxmlformats.org/officeDocument/2006/relationships" r:embed="rId19" cstate="print"/>
        <a:stretch>
          <a:fillRect/>
        </a:stretch>
      </xdr:blipFill>
      <xdr:spPr>
        <a:xfrm>
          <a:off x="650240" y="77825600"/>
          <a:ext cx="579119" cy="381000"/>
        </a:xfrm>
        <a:prstGeom prst="rect">
          <a:avLst/>
        </a:prstGeom>
      </xdr:spPr>
    </xdr:pic>
    <xdr:clientData/>
  </xdr:twoCellAnchor>
  <xdr:twoCellAnchor editAs="oneCell">
    <xdr:from>
      <xdr:col>1</xdr:col>
      <xdr:colOff>25400</xdr:colOff>
      <xdr:row>501</xdr:row>
      <xdr:rowOff>25401</xdr:rowOff>
    </xdr:from>
    <xdr:to>
      <xdr:col>1</xdr:col>
      <xdr:colOff>604519</xdr:colOff>
      <xdr:row>501</xdr:row>
      <xdr:rowOff>406401</xdr:rowOff>
    </xdr:to>
    <xdr:pic>
      <xdr:nvPicPr>
        <xdr:cNvPr id="184" name="Subgraph-jjablonska" descr="jjablonska.png"/>
        <xdr:cNvPicPr>
          <a:picLocks/>
        </xdr:cNvPicPr>
      </xdr:nvPicPr>
      <xdr:blipFill>
        <a:blip xmlns:r="http://schemas.openxmlformats.org/officeDocument/2006/relationships" r:embed="rId119" cstate="print"/>
        <a:stretch>
          <a:fillRect/>
        </a:stretch>
      </xdr:blipFill>
      <xdr:spPr>
        <a:xfrm>
          <a:off x="650240" y="78252321"/>
          <a:ext cx="579119" cy="381000"/>
        </a:xfrm>
        <a:prstGeom prst="rect">
          <a:avLst/>
        </a:prstGeom>
      </xdr:spPr>
    </xdr:pic>
    <xdr:clientData/>
  </xdr:twoCellAnchor>
  <xdr:twoCellAnchor editAs="oneCell">
    <xdr:from>
      <xdr:col>1</xdr:col>
      <xdr:colOff>25400</xdr:colOff>
      <xdr:row>502</xdr:row>
      <xdr:rowOff>25402</xdr:rowOff>
    </xdr:from>
    <xdr:to>
      <xdr:col>1</xdr:col>
      <xdr:colOff>604519</xdr:colOff>
      <xdr:row>502</xdr:row>
      <xdr:rowOff>406402</xdr:rowOff>
    </xdr:to>
    <xdr:pic>
      <xdr:nvPicPr>
        <xdr:cNvPr id="185" name="Subgraph-stageev" descr="stageev.png"/>
        <xdr:cNvPicPr>
          <a:picLocks/>
        </xdr:cNvPicPr>
      </xdr:nvPicPr>
      <xdr:blipFill>
        <a:blip xmlns:r="http://schemas.openxmlformats.org/officeDocument/2006/relationships" r:embed="rId19" cstate="print"/>
        <a:stretch>
          <a:fillRect/>
        </a:stretch>
      </xdr:blipFill>
      <xdr:spPr>
        <a:xfrm>
          <a:off x="650240" y="78679042"/>
          <a:ext cx="579119" cy="381000"/>
        </a:xfrm>
        <a:prstGeom prst="rect">
          <a:avLst/>
        </a:prstGeom>
      </xdr:spPr>
    </xdr:pic>
    <xdr:clientData/>
  </xdr:twoCellAnchor>
  <xdr:twoCellAnchor editAs="oneCell">
    <xdr:from>
      <xdr:col>1</xdr:col>
      <xdr:colOff>25400</xdr:colOff>
      <xdr:row>503</xdr:row>
      <xdr:rowOff>25397</xdr:rowOff>
    </xdr:from>
    <xdr:to>
      <xdr:col>1</xdr:col>
      <xdr:colOff>604519</xdr:colOff>
      <xdr:row>503</xdr:row>
      <xdr:rowOff>406397</xdr:rowOff>
    </xdr:to>
    <xdr:pic>
      <xdr:nvPicPr>
        <xdr:cNvPr id="186" name="Subgraph-nelstel" descr="nelstel.png"/>
        <xdr:cNvPicPr>
          <a:picLocks/>
        </xdr:cNvPicPr>
      </xdr:nvPicPr>
      <xdr:blipFill>
        <a:blip xmlns:r="http://schemas.openxmlformats.org/officeDocument/2006/relationships" r:embed="rId19" cstate="print"/>
        <a:stretch>
          <a:fillRect/>
        </a:stretch>
      </xdr:blipFill>
      <xdr:spPr>
        <a:xfrm>
          <a:off x="650240" y="79105757"/>
          <a:ext cx="579119" cy="381000"/>
        </a:xfrm>
        <a:prstGeom prst="rect">
          <a:avLst/>
        </a:prstGeom>
      </xdr:spPr>
    </xdr:pic>
    <xdr:clientData/>
  </xdr:twoCellAnchor>
  <xdr:twoCellAnchor editAs="oneCell">
    <xdr:from>
      <xdr:col>1</xdr:col>
      <xdr:colOff>25400</xdr:colOff>
      <xdr:row>387</xdr:row>
      <xdr:rowOff>25398</xdr:rowOff>
    </xdr:from>
    <xdr:to>
      <xdr:col>1</xdr:col>
      <xdr:colOff>604519</xdr:colOff>
      <xdr:row>387</xdr:row>
      <xdr:rowOff>406398</xdr:rowOff>
    </xdr:to>
    <xdr:pic>
      <xdr:nvPicPr>
        <xdr:cNvPr id="187" name="Subgraph-druummwest" descr="druummwest.png"/>
        <xdr:cNvPicPr>
          <a:picLocks/>
        </xdr:cNvPicPr>
      </xdr:nvPicPr>
      <xdr:blipFill>
        <a:blip xmlns:r="http://schemas.openxmlformats.org/officeDocument/2006/relationships" r:embed="rId120" cstate="print"/>
        <a:stretch>
          <a:fillRect/>
        </a:stretch>
      </xdr:blipFill>
      <xdr:spPr>
        <a:xfrm>
          <a:off x="650240" y="79532478"/>
          <a:ext cx="579119" cy="381000"/>
        </a:xfrm>
        <a:prstGeom prst="rect">
          <a:avLst/>
        </a:prstGeom>
      </xdr:spPr>
    </xdr:pic>
    <xdr:clientData/>
  </xdr:twoCellAnchor>
  <xdr:twoCellAnchor editAs="oneCell">
    <xdr:from>
      <xdr:col>1</xdr:col>
      <xdr:colOff>25400</xdr:colOff>
      <xdr:row>381</xdr:row>
      <xdr:rowOff>25400</xdr:rowOff>
    </xdr:from>
    <xdr:to>
      <xdr:col>1</xdr:col>
      <xdr:colOff>604519</xdr:colOff>
      <xdr:row>381</xdr:row>
      <xdr:rowOff>406400</xdr:rowOff>
    </xdr:to>
    <xdr:pic>
      <xdr:nvPicPr>
        <xdr:cNvPr id="188" name="Subgraph-kevinalanmann" descr="kevinalanmann.png"/>
        <xdr:cNvPicPr>
          <a:picLocks/>
        </xdr:cNvPicPr>
      </xdr:nvPicPr>
      <xdr:blipFill>
        <a:blip xmlns:r="http://schemas.openxmlformats.org/officeDocument/2006/relationships" r:embed="rId121" cstate="print"/>
        <a:stretch>
          <a:fillRect/>
        </a:stretch>
      </xdr:blipFill>
      <xdr:spPr>
        <a:xfrm>
          <a:off x="650240" y="79959200"/>
          <a:ext cx="579119" cy="381000"/>
        </a:xfrm>
        <a:prstGeom prst="rect">
          <a:avLst/>
        </a:prstGeom>
      </xdr:spPr>
    </xdr:pic>
    <xdr:clientData/>
  </xdr:twoCellAnchor>
  <xdr:twoCellAnchor editAs="oneCell">
    <xdr:from>
      <xdr:col>1</xdr:col>
      <xdr:colOff>25400</xdr:colOff>
      <xdr:row>149</xdr:row>
      <xdr:rowOff>25401</xdr:rowOff>
    </xdr:from>
    <xdr:to>
      <xdr:col>1</xdr:col>
      <xdr:colOff>604519</xdr:colOff>
      <xdr:row>149</xdr:row>
      <xdr:rowOff>406401</xdr:rowOff>
    </xdr:to>
    <xdr:pic>
      <xdr:nvPicPr>
        <xdr:cNvPr id="189" name="Subgraph-saqeram" descr="saqeram.png"/>
        <xdr:cNvPicPr>
          <a:picLocks/>
        </xdr:cNvPicPr>
      </xdr:nvPicPr>
      <xdr:blipFill>
        <a:blip xmlns:r="http://schemas.openxmlformats.org/officeDocument/2006/relationships" r:embed="rId122" cstate="print"/>
        <a:stretch>
          <a:fillRect/>
        </a:stretch>
      </xdr:blipFill>
      <xdr:spPr>
        <a:xfrm>
          <a:off x="650240" y="80385921"/>
          <a:ext cx="579119" cy="381000"/>
        </a:xfrm>
        <a:prstGeom prst="rect">
          <a:avLst/>
        </a:prstGeom>
      </xdr:spPr>
    </xdr:pic>
    <xdr:clientData/>
  </xdr:twoCellAnchor>
  <xdr:twoCellAnchor editAs="oneCell">
    <xdr:from>
      <xdr:col>1</xdr:col>
      <xdr:colOff>25400</xdr:colOff>
      <xdr:row>145</xdr:row>
      <xdr:rowOff>25402</xdr:rowOff>
    </xdr:from>
    <xdr:to>
      <xdr:col>1</xdr:col>
      <xdr:colOff>604519</xdr:colOff>
      <xdr:row>145</xdr:row>
      <xdr:rowOff>406402</xdr:rowOff>
    </xdr:to>
    <xdr:pic>
      <xdr:nvPicPr>
        <xdr:cNvPr id="190" name="Subgraph-brianlehrertv" descr="brianlehrertv.png"/>
        <xdr:cNvPicPr>
          <a:picLocks/>
        </xdr:cNvPicPr>
      </xdr:nvPicPr>
      <xdr:blipFill>
        <a:blip xmlns:r="http://schemas.openxmlformats.org/officeDocument/2006/relationships" r:embed="rId123" cstate="print"/>
        <a:stretch>
          <a:fillRect/>
        </a:stretch>
      </xdr:blipFill>
      <xdr:spPr>
        <a:xfrm>
          <a:off x="650240" y="80812642"/>
          <a:ext cx="579119" cy="381000"/>
        </a:xfrm>
        <a:prstGeom prst="rect">
          <a:avLst/>
        </a:prstGeom>
      </xdr:spPr>
    </xdr:pic>
    <xdr:clientData/>
  </xdr:twoCellAnchor>
  <xdr:twoCellAnchor editAs="oneCell">
    <xdr:from>
      <xdr:col>1</xdr:col>
      <xdr:colOff>25400</xdr:colOff>
      <xdr:row>22</xdr:row>
      <xdr:rowOff>25397</xdr:rowOff>
    </xdr:from>
    <xdr:to>
      <xdr:col>1</xdr:col>
      <xdr:colOff>604519</xdr:colOff>
      <xdr:row>22</xdr:row>
      <xdr:rowOff>406397</xdr:rowOff>
    </xdr:to>
    <xdr:pic>
      <xdr:nvPicPr>
        <xdr:cNvPr id="191" name="Subgraph-mpesce" descr="mpesce.png"/>
        <xdr:cNvPicPr>
          <a:picLocks/>
        </xdr:cNvPicPr>
      </xdr:nvPicPr>
      <xdr:blipFill>
        <a:blip xmlns:r="http://schemas.openxmlformats.org/officeDocument/2006/relationships" r:embed="rId124" cstate="print"/>
        <a:stretch>
          <a:fillRect/>
        </a:stretch>
      </xdr:blipFill>
      <xdr:spPr>
        <a:xfrm>
          <a:off x="650240" y="81239357"/>
          <a:ext cx="579119" cy="381000"/>
        </a:xfrm>
        <a:prstGeom prst="rect">
          <a:avLst/>
        </a:prstGeom>
      </xdr:spPr>
    </xdr:pic>
    <xdr:clientData/>
  </xdr:twoCellAnchor>
  <xdr:twoCellAnchor editAs="oneCell">
    <xdr:from>
      <xdr:col>1</xdr:col>
      <xdr:colOff>25400</xdr:colOff>
      <xdr:row>504</xdr:row>
      <xdr:rowOff>25398</xdr:rowOff>
    </xdr:from>
    <xdr:to>
      <xdr:col>1</xdr:col>
      <xdr:colOff>604519</xdr:colOff>
      <xdr:row>504</xdr:row>
      <xdr:rowOff>406398</xdr:rowOff>
    </xdr:to>
    <xdr:pic>
      <xdr:nvPicPr>
        <xdr:cNvPr id="192" name="Subgraph-mariannukka" descr="mariannukka.png"/>
        <xdr:cNvPicPr>
          <a:picLocks/>
        </xdr:cNvPicPr>
      </xdr:nvPicPr>
      <xdr:blipFill>
        <a:blip xmlns:r="http://schemas.openxmlformats.org/officeDocument/2006/relationships" r:embed="rId78" cstate="print"/>
        <a:stretch>
          <a:fillRect/>
        </a:stretch>
      </xdr:blipFill>
      <xdr:spPr>
        <a:xfrm>
          <a:off x="650240" y="81666078"/>
          <a:ext cx="579119" cy="381000"/>
        </a:xfrm>
        <a:prstGeom prst="rect">
          <a:avLst/>
        </a:prstGeom>
      </xdr:spPr>
    </xdr:pic>
    <xdr:clientData/>
  </xdr:twoCellAnchor>
  <xdr:twoCellAnchor editAs="oneCell">
    <xdr:from>
      <xdr:col>1</xdr:col>
      <xdr:colOff>25400</xdr:colOff>
      <xdr:row>505</xdr:row>
      <xdr:rowOff>25400</xdr:rowOff>
    </xdr:from>
    <xdr:to>
      <xdr:col>1</xdr:col>
      <xdr:colOff>604519</xdr:colOff>
      <xdr:row>505</xdr:row>
      <xdr:rowOff>406400</xdr:rowOff>
    </xdr:to>
    <xdr:pic>
      <xdr:nvPicPr>
        <xdr:cNvPr id="193" name="Subgraph-conztand" descr="conztand.png"/>
        <xdr:cNvPicPr>
          <a:picLocks/>
        </xdr:cNvPicPr>
      </xdr:nvPicPr>
      <xdr:blipFill>
        <a:blip xmlns:r="http://schemas.openxmlformats.org/officeDocument/2006/relationships" r:embed="rId73" cstate="print"/>
        <a:stretch>
          <a:fillRect/>
        </a:stretch>
      </xdr:blipFill>
      <xdr:spPr>
        <a:xfrm>
          <a:off x="650240" y="82092800"/>
          <a:ext cx="579119" cy="381000"/>
        </a:xfrm>
        <a:prstGeom prst="rect">
          <a:avLst/>
        </a:prstGeom>
      </xdr:spPr>
    </xdr:pic>
    <xdr:clientData/>
  </xdr:twoCellAnchor>
  <xdr:twoCellAnchor editAs="oneCell">
    <xdr:from>
      <xdr:col>1</xdr:col>
      <xdr:colOff>25400</xdr:colOff>
      <xdr:row>506</xdr:row>
      <xdr:rowOff>25401</xdr:rowOff>
    </xdr:from>
    <xdr:to>
      <xdr:col>1</xdr:col>
      <xdr:colOff>604519</xdr:colOff>
      <xdr:row>506</xdr:row>
      <xdr:rowOff>406401</xdr:rowOff>
    </xdr:to>
    <xdr:pic>
      <xdr:nvPicPr>
        <xdr:cNvPr id="194" name="Subgraph-santipresilla" descr="santipresilla.png"/>
        <xdr:cNvPicPr>
          <a:picLocks/>
        </xdr:cNvPicPr>
      </xdr:nvPicPr>
      <xdr:blipFill>
        <a:blip xmlns:r="http://schemas.openxmlformats.org/officeDocument/2006/relationships" r:embed="rId78" cstate="print"/>
        <a:stretch>
          <a:fillRect/>
        </a:stretch>
      </xdr:blipFill>
      <xdr:spPr>
        <a:xfrm>
          <a:off x="650240" y="82519521"/>
          <a:ext cx="579119" cy="381000"/>
        </a:xfrm>
        <a:prstGeom prst="rect">
          <a:avLst/>
        </a:prstGeom>
      </xdr:spPr>
    </xdr:pic>
    <xdr:clientData/>
  </xdr:twoCellAnchor>
  <xdr:twoCellAnchor editAs="oneCell">
    <xdr:from>
      <xdr:col>1</xdr:col>
      <xdr:colOff>25400</xdr:colOff>
      <xdr:row>507</xdr:row>
      <xdr:rowOff>25402</xdr:rowOff>
    </xdr:from>
    <xdr:to>
      <xdr:col>1</xdr:col>
      <xdr:colOff>604519</xdr:colOff>
      <xdr:row>507</xdr:row>
      <xdr:rowOff>406402</xdr:rowOff>
    </xdr:to>
    <xdr:pic>
      <xdr:nvPicPr>
        <xdr:cNvPr id="195" name="Subgraph-quarkore" descr="quarkore.png"/>
        <xdr:cNvPicPr>
          <a:picLocks/>
        </xdr:cNvPicPr>
      </xdr:nvPicPr>
      <xdr:blipFill>
        <a:blip xmlns:r="http://schemas.openxmlformats.org/officeDocument/2006/relationships" r:embed="rId73" cstate="print"/>
        <a:stretch>
          <a:fillRect/>
        </a:stretch>
      </xdr:blipFill>
      <xdr:spPr>
        <a:xfrm>
          <a:off x="650240" y="82946242"/>
          <a:ext cx="579119" cy="381000"/>
        </a:xfrm>
        <a:prstGeom prst="rect">
          <a:avLst/>
        </a:prstGeom>
      </xdr:spPr>
    </xdr:pic>
    <xdr:clientData/>
  </xdr:twoCellAnchor>
  <xdr:twoCellAnchor editAs="oneCell">
    <xdr:from>
      <xdr:col>1</xdr:col>
      <xdr:colOff>25400</xdr:colOff>
      <xdr:row>48</xdr:row>
      <xdr:rowOff>25397</xdr:rowOff>
    </xdr:from>
    <xdr:to>
      <xdr:col>1</xdr:col>
      <xdr:colOff>604519</xdr:colOff>
      <xdr:row>48</xdr:row>
      <xdr:rowOff>406397</xdr:rowOff>
    </xdr:to>
    <xdr:pic>
      <xdr:nvPicPr>
        <xdr:cNvPr id="196" name="Subgraph-lucabaptista" descr="lucabaptista.png"/>
        <xdr:cNvPicPr>
          <a:picLocks/>
        </xdr:cNvPicPr>
      </xdr:nvPicPr>
      <xdr:blipFill>
        <a:blip xmlns:r="http://schemas.openxmlformats.org/officeDocument/2006/relationships" r:embed="rId125" cstate="print"/>
        <a:stretch>
          <a:fillRect/>
        </a:stretch>
      </xdr:blipFill>
      <xdr:spPr>
        <a:xfrm>
          <a:off x="650240" y="83372957"/>
          <a:ext cx="579119" cy="381000"/>
        </a:xfrm>
        <a:prstGeom prst="rect">
          <a:avLst/>
        </a:prstGeom>
      </xdr:spPr>
    </xdr:pic>
    <xdr:clientData/>
  </xdr:twoCellAnchor>
  <xdr:twoCellAnchor editAs="oneCell">
    <xdr:from>
      <xdr:col>1</xdr:col>
      <xdr:colOff>25400</xdr:colOff>
      <xdr:row>162</xdr:row>
      <xdr:rowOff>25398</xdr:rowOff>
    </xdr:from>
    <xdr:to>
      <xdr:col>1</xdr:col>
      <xdr:colOff>604519</xdr:colOff>
      <xdr:row>162</xdr:row>
      <xdr:rowOff>406398</xdr:rowOff>
    </xdr:to>
    <xdr:pic>
      <xdr:nvPicPr>
        <xdr:cNvPr id="197" name="Subgraph-dedalusjmmr" descr="dedalusjmmr.png"/>
        <xdr:cNvPicPr>
          <a:picLocks/>
        </xdr:cNvPicPr>
      </xdr:nvPicPr>
      <xdr:blipFill>
        <a:blip xmlns:r="http://schemas.openxmlformats.org/officeDocument/2006/relationships" r:embed="rId126" cstate="print"/>
        <a:stretch>
          <a:fillRect/>
        </a:stretch>
      </xdr:blipFill>
      <xdr:spPr>
        <a:xfrm>
          <a:off x="650240" y="83799678"/>
          <a:ext cx="579119" cy="381000"/>
        </a:xfrm>
        <a:prstGeom prst="rect">
          <a:avLst/>
        </a:prstGeom>
      </xdr:spPr>
    </xdr:pic>
    <xdr:clientData/>
  </xdr:twoCellAnchor>
  <xdr:twoCellAnchor editAs="oneCell">
    <xdr:from>
      <xdr:col>1</xdr:col>
      <xdr:colOff>25400</xdr:colOff>
      <xdr:row>508</xdr:row>
      <xdr:rowOff>25400</xdr:rowOff>
    </xdr:from>
    <xdr:to>
      <xdr:col>1</xdr:col>
      <xdr:colOff>604519</xdr:colOff>
      <xdr:row>508</xdr:row>
      <xdr:rowOff>406400</xdr:rowOff>
    </xdr:to>
    <xdr:pic>
      <xdr:nvPicPr>
        <xdr:cNvPr id="198" name="Subgraph-belemparabrasil" descr="belemparabrasil.png"/>
        <xdr:cNvPicPr>
          <a:picLocks/>
        </xdr:cNvPicPr>
      </xdr:nvPicPr>
      <xdr:blipFill>
        <a:blip xmlns:r="http://schemas.openxmlformats.org/officeDocument/2006/relationships" r:embed="rId81" cstate="print"/>
        <a:stretch>
          <a:fillRect/>
        </a:stretch>
      </xdr:blipFill>
      <xdr:spPr>
        <a:xfrm>
          <a:off x="650240" y="84226400"/>
          <a:ext cx="579119" cy="381000"/>
        </a:xfrm>
        <a:prstGeom prst="rect">
          <a:avLst/>
        </a:prstGeom>
      </xdr:spPr>
    </xdr:pic>
    <xdr:clientData/>
  </xdr:twoCellAnchor>
  <xdr:twoCellAnchor editAs="oneCell">
    <xdr:from>
      <xdr:col>1</xdr:col>
      <xdr:colOff>25400</xdr:colOff>
      <xdr:row>376</xdr:row>
      <xdr:rowOff>25401</xdr:rowOff>
    </xdr:from>
    <xdr:to>
      <xdr:col>1</xdr:col>
      <xdr:colOff>604519</xdr:colOff>
      <xdr:row>376</xdr:row>
      <xdr:rowOff>406401</xdr:rowOff>
    </xdr:to>
    <xdr:pic>
      <xdr:nvPicPr>
        <xdr:cNvPr id="199" name="Subgraph-wiley" descr="wiley.png"/>
        <xdr:cNvPicPr>
          <a:picLocks/>
        </xdr:cNvPicPr>
      </xdr:nvPicPr>
      <xdr:blipFill>
        <a:blip xmlns:r="http://schemas.openxmlformats.org/officeDocument/2006/relationships" r:embed="rId127" cstate="print"/>
        <a:stretch>
          <a:fillRect/>
        </a:stretch>
      </xdr:blipFill>
      <xdr:spPr>
        <a:xfrm>
          <a:off x="650240" y="84653121"/>
          <a:ext cx="579119" cy="381000"/>
        </a:xfrm>
        <a:prstGeom prst="rect">
          <a:avLst/>
        </a:prstGeom>
      </xdr:spPr>
    </xdr:pic>
    <xdr:clientData/>
  </xdr:twoCellAnchor>
  <xdr:twoCellAnchor editAs="oneCell">
    <xdr:from>
      <xdr:col>1</xdr:col>
      <xdr:colOff>25400</xdr:colOff>
      <xdr:row>19</xdr:row>
      <xdr:rowOff>25402</xdr:rowOff>
    </xdr:from>
    <xdr:to>
      <xdr:col>1</xdr:col>
      <xdr:colOff>604519</xdr:colOff>
      <xdr:row>19</xdr:row>
      <xdr:rowOff>406402</xdr:rowOff>
    </xdr:to>
    <xdr:pic>
      <xdr:nvPicPr>
        <xdr:cNvPr id="200" name="Subgraph-jobsworth" descr="jobsworth.png"/>
        <xdr:cNvPicPr>
          <a:picLocks/>
        </xdr:cNvPicPr>
      </xdr:nvPicPr>
      <xdr:blipFill>
        <a:blip xmlns:r="http://schemas.openxmlformats.org/officeDocument/2006/relationships" r:embed="rId128" cstate="print"/>
        <a:stretch>
          <a:fillRect/>
        </a:stretch>
      </xdr:blipFill>
      <xdr:spPr>
        <a:xfrm>
          <a:off x="650240" y="85079842"/>
          <a:ext cx="579119" cy="381000"/>
        </a:xfrm>
        <a:prstGeom prst="rect">
          <a:avLst/>
        </a:prstGeom>
      </xdr:spPr>
    </xdr:pic>
    <xdr:clientData/>
  </xdr:twoCellAnchor>
  <xdr:twoCellAnchor editAs="oneCell">
    <xdr:from>
      <xdr:col>1</xdr:col>
      <xdr:colOff>25400</xdr:colOff>
      <xdr:row>115</xdr:row>
      <xdr:rowOff>25397</xdr:rowOff>
    </xdr:from>
    <xdr:to>
      <xdr:col>1</xdr:col>
      <xdr:colOff>604519</xdr:colOff>
      <xdr:row>115</xdr:row>
      <xdr:rowOff>406397</xdr:rowOff>
    </xdr:to>
    <xdr:pic>
      <xdr:nvPicPr>
        <xdr:cNvPr id="201" name="Subgraph-andrew_zolli" descr="andrew_zolli.png"/>
        <xdr:cNvPicPr>
          <a:picLocks/>
        </xdr:cNvPicPr>
      </xdr:nvPicPr>
      <xdr:blipFill>
        <a:blip xmlns:r="http://schemas.openxmlformats.org/officeDocument/2006/relationships" r:embed="rId129" cstate="print"/>
        <a:stretch>
          <a:fillRect/>
        </a:stretch>
      </xdr:blipFill>
      <xdr:spPr>
        <a:xfrm>
          <a:off x="650240" y="85506557"/>
          <a:ext cx="579119" cy="381000"/>
        </a:xfrm>
        <a:prstGeom prst="rect">
          <a:avLst/>
        </a:prstGeom>
      </xdr:spPr>
    </xdr:pic>
    <xdr:clientData/>
  </xdr:twoCellAnchor>
  <xdr:twoCellAnchor editAs="oneCell">
    <xdr:from>
      <xdr:col>1</xdr:col>
      <xdr:colOff>25400</xdr:colOff>
      <xdr:row>215</xdr:row>
      <xdr:rowOff>25398</xdr:rowOff>
    </xdr:from>
    <xdr:to>
      <xdr:col>1</xdr:col>
      <xdr:colOff>604519</xdr:colOff>
      <xdr:row>215</xdr:row>
      <xdr:rowOff>406398</xdr:rowOff>
    </xdr:to>
    <xdr:pic>
      <xdr:nvPicPr>
        <xdr:cNvPr id="202" name="Subgraph-brasaman65" descr="brasaman65.png"/>
        <xdr:cNvPicPr>
          <a:picLocks/>
        </xdr:cNvPicPr>
      </xdr:nvPicPr>
      <xdr:blipFill>
        <a:blip xmlns:r="http://schemas.openxmlformats.org/officeDocument/2006/relationships" r:embed="rId130" cstate="print"/>
        <a:stretch>
          <a:fillRect/>
        </a:stretch>
      </xdr:blipFill>
      <xdr:spPr>
        <a:xfrm>
          <a:off x="650240" y="85933278"/>
          <a:ext cx="579119" cy="381000"/>
        </a:xfrm>
        <a:prstGeom prst="rect">
          <a:avLst/>
        </a:prstGeom>
      </xdr:spPr>
    </xdr:pic>
    <xdr:clientData/>
  </xdr:twoCellAnchor>
  <xdr:twoCellAnchor editAs="oneCell">
    <xdr:from>
      <xdr:col>1</xdr:col>
      <xdr:colOff>25400</xdr:colOff>
      <xdr:row>17</xdr:row>
      <xdr:rowOff>25400</xdr:rowOff>
    </xdr:from>
    <xdr:to>
      <xdr:col>1</xdr:col>
      <xdr:colOff>604519</xdr:colOff>
      <xdr:row>17</xdr:row>
      <xdr:rowOff>406400</xdr:rowOff>
    </xdr:to>
    <xdr:pic>
      <xdr:nvPicPr>
        <xdr:cNvPr id="203" name="Subgraph-mariajesusv" descr="mariajesusv.png"/>
        <xdr:cNvPicPr>
          <a:picLocks/>
        </xdr:cNvPicPr>
      </xdr:nvPicPr>
      <xdr:blipFill>
        <a:blip xmlns:r="http://schemas.openxmlformats.org/officeDocument/2006/relationships" r:embed="rId131" cstate="print"/>
        <a:stretch>
          <a:fillRect/>
        </a:stretch>
      </xdr:blipFill>
      <xdr:spPr>
        <a:xfrm>
          <a:off x="650240" y="86360000"/>
          <a:ext cx="579119" cy="381000"/>
        </a:xfrm>
        <a:prstGeom prst="rect">
          <a:avLst/>
        </a:prstGeom>
      </xdr:spPr>
    </xdr:pic>
    <xdr:clientData/>
  </xdr:twoCellAnchor>
  <xdr:twoCellAnchor editAs="oneCell">
    <xdr:from>
      <xdr:col>1</xdr:col>
      <xdr:colOff>25400</xdr:colOff>
      <xdr:row>220</xdr:row>
      <xdr:rowOff>25401</xdr:rowOff>
    </xdr:from>
    <xdr:to>
      <xdr:col>1</xdr:col>
      <xdr:colOff>604519</xdr:colOff>
      <xdr:row>220</xdr:row>
      <xdr:rowOff>406401</xdr:rowOff>
    </xdr:to>
    <xdr:pic>
      <xdr:nvPicPr>
        <xdr:cNvPr id="204" name="Subgraph-trecet" descr="trecet.png"/>
        <xdr:cNvPicPr>
          <a:picLocks/>
        </xdr:cNvPicPr>
      </xdr:nvPicPr>
      <xdr:blipFill>
        <a:blip xmlns:r="http://schemas.openxmlformats.org/officeDocument/2006/relationships" r:embed="rId132" cstate="print"/>
        <a:stretch>
          <a:fillRect/>
        </a:stretch>
      </xdr:blipFill>
      <xdr:spPr>
        <a:xfrm>
          <a:off x="650240" y="86786721"/>
          <a:ext cx="579119" cy="381000"/>
        </a:xfrm>
        <a:prstGeom prst="rect">
          <a:avLst/>
        </a:prstGeom>
      </xdr:spPr>
    </xdr:pic>
    <xdr:clientData/>
  </xdr:twoCellAnchor>
  <xdr:twoCellAnchor editAs="oneCell">
    <xdr:from>
      <xdr:col>1</xdr:col>
      <xdr:colOff>25400</xdr:colOff>
      <xdr:row>509</xdr:row>
      <xdr:rowOff>25402</xdr:rowOff>
    </xdr:from>
    <xdr:to>
      <xdr:col>1</xdr:col>
      <xdr:colOff>604519</xdr:colOff>
      <xdr:row>509</xdr:row>
      <xdr:rowOff>406402</xdr:rowOff>
    </xdr:to>
    <xdr:pic>
      <xdr:nvPicPr>
        <xdr:cNvPr id="205" name="Subgraph-imcg" descr="imcg.png"/>
        <xdr:cNvPicPr>
          <a:picLocks/>
        </xdr:cNvPicPr>
      </xdr:nvPicPr>
      <xdr:blipFill>
        <a:blip xmlns:r="http://schemas.openxmlformats.org/officeDocument/2006/relationships" r:embed="rId19" cstate="print"/>
        <a:stretch>
          <a:fillRect/>
        </a:stretch>
      </xdr:blipFill>
      <xdr:spPr>
        <a:xfrm>
          <a:off x="650240" y="87213442"/>
          <a:ext cx="579119" cy="381000"/>
        </a:xfrm>
        <a:prstGeom prst="rect">
          <a:avLst/>
        </a:prstGeom>
      </xdr:spPr>
    </xdr:pic>
    <xdr:clientData/>
  </xdr:twoCellAnchor>
  <xdr:twoCellAnchor editAs="oneCell">
    <xdr:from>
      <xdr:col>1</xdr:col>
      <xdr:colOff>25400</xdr:colOff>
      <xdr:row>510</xdr:row>
      <xdr:rowOff>25397</xdr:rowOff>
    </xdr:from>
    <xdr:to>
      <xdr:col>1</xdr:col>
      <xdr:colOff>604519</xdr:colOff>
      <xdr:row>510</xdr:row>
      <xdr:rowOff>406397</xdr:rowOff>
    </xdr:to>
    <xdr:pic>
      <xdr:nvPicPr>
        <xdr:cNvPr id="206" name="Subgraph-jeiffel" descr="jeiffel.png"/>
        <xdr:cNvPicPr>
          <a:picLocks/>
        </xdr:cNvPicPr>
      </xdr:nvPicPr>
      <xdr:blipFill>
        <a:blip xmlns:r="http://schemas.openxmlformats.org/officeDocument/2006/relationships" r:embed="rId81" cstate="print"/>
        <a:stretch>
          <a:fillRect/>
        </a:stretch>
      </xdr:blipFill>
      <xdr:spPr>
        <a:xfrm>
          <a:off x="650240" y="87640157"/>
          <a:ext cx="579119" cy="381000"/>
        </a:xfrm>
        <a:prstGeom prst="rect">
          <a:avLst/>
        </a:prstGeom>
      </xdr:spPr>
    </xdr:pic>
    <xdr:clientData/>
  </xdr:twoCellAnchor>
  <xdr:twoCellAnchor editAs="oneCell">
    <xdr:from>
      <xdr:col>1</xdr:col>
      <xdr:colOff>25400</xdr:colOff>
      <xdr:row>511</xdr:row>
      <xdr:rowOff>25398</xdr:rowOff>
    </xdr:from>
    <xdr:to>
      <xdr:col>1</xdr:col>
      <xdr:colOff>604519</xdr:colOff>
      <xdr:row>511</xdr:row>
      <xdr:rowOff>406398</xdr:rowOff>
    </xdr:to>
    <xdr:pic>
      <xdr:nvPicPr>
        <xdr:cNvPr id="207" name="Subgraph-antimonotonia" descr="antimonotonia.png"/>
        <xdr:cNvPicPr>
          <a:picLocks/>
        </xdr:cNvPicPr>
      </xdr:nvPicPr>
      <xdr:blipFill>
        <a:blip xmlns:r="http://schemas.openxmlformats.org/officeDocument/2006/relationships" r:embed="rId78" cstate="print"/>
        <a:stretch>
          <a:fillRect/>
        </a:stretch>
      </xdr:blipFill>
      <xdr:spPr>
        <a:xfrm>
          <a:off x="650240" y="88066878"/>
          <a:ext cx="579119" cy="381000"/>
        </a:xfrm>
        <a:prstGeom prst="rect">
          <a:avLst/>
        </a:prstGeom>
      </xdr:spPr>
    </xdr:pic>
    <xdr:clientData/>
  </xdr:twoCellAnchor>
  <xdr:twoCellAnchor editAs="oneCell">
    <xdr:from>
      <xdr:col>1</xdr:col>
      <xdr:colOff>25400</xdr:colOff>
      <xdr:row>144</xdr:row>
      <xdr:rowOff>25400</xdr:rowOff>
    </xdr:from>
    <xdr:to>
      <xdr:col>1</xdr:col>
      <xdr:colOff>604519</xdr:colOff>
      <xdr:row>144</xdr:row>
      <xdr:rowOff>406400</xdr:rowOff>
    </xdr:to>
    <xdr:pic>
      <xdr:nvPicPr>
        <xdr:cNvPr id="208" name="Subgraph-stevekuncewicz" descr="stevekuncewicz.png"/>
        <xdr:cNvPicPr>
          <a:picLocks/>
        </xdr:cNvPicPr>
      </xdr:nvPicPr>
      <xdr:blipFill>
        <a:blip xmlns:r="http://schemas.openxmlformats.org/officeDocument/2006/relationships" r:embed="rId133" cstate="print"/>
        <a:stretch>
          <a:fillRect/>
        </a:stretch>
      </xdr:blipFill>
      <xdr:spPr>
        <a:xfrm>
          <a:off x="650240" y="88493600"/>
          <a:ext cx="579119" cy="381000"/>
        </a:xfrm>
        <a:prstGeom prst="rect">
          <a:avLst/>
        </a:prstGeom>
      </xdr:spPr>
    </xdr:pic>
    <xdr:clientData/>
  </xdr:twoCellAnchor>
  <xdr:twoCellAnchor editAs="oneCell">
    <xdr:from>
      <xdr:col>1</xdr:col>
      <xdr:colOff>25400</xdr:colOff>
      <xdr:row>299</xdr:row>
      <xdr:rowOff>25401</xdr:rowOff>
    </xdr:from>
    <xdr:to>
      <xdr:col>1</xdr:col>
      <xdr:colOff>604519</xdr:colOff>
      <xdr:row>299</xdr:row>
      <xdr:rowOff>406401</xdr:rowOff>
    </xdr:to>
    <xdr:pic>
      <xdr:nvPicPr>
        <xdr:cNvPr id="209" name="Subgraph-open_sourcing" descr="open_sourcing.png"/>
        <xdr:cNvPicPr>
          <a:picLocks/>
        </xdr:cNvPicPr>
      </xdr:nvPicPr>
      <xdr:blipFill>
        <a:blip xmlns:r="http://schemas.openxmlformats.org/officeDocument/2006/relationships" r:embed="rId134" cstate="print"/>
        <a:stretch>
          <a:fillRect/>
        </a:stretch>
      </xdr:blipFill>
      <xdr:spPr>
        <a:xfrm>
          <a:off x="650240" y="88920321"/>
          <a:ext cx="579119" cy="381000"/>
        </a:xfrm>
        <a:prstGeom prst="rect">
          <a:avLst/>
        </a:prstGeom>
      </xdr:spPr>
    </xdr:pic>
    <xdr:clientData/>
  </xdr:twoCellAnchor>
  <xdr:twoCellAnchor editAs="oneCell">
    <xdr:from>
      <xdr:col>1</xdr:col>
      <xdr:colOff>25400</xdr:colOff>
      <xdr:row>512</xdr:row>
      <xdr:rowOff>25402</xdr:rowOff>
    </xdr:from>
    <xdr:to>
      <xdr:col>1</xdr:col>
      <xdr:colOff>604519</xdr:colOff>
      <xdr:row>512</xdr:row>
      <xdr:rowOff>406402</xdr:rowOff>
    </xdr:to>
    <xdr:pic>
      <xdr:nvPicPr>
        <xdr:cNvPr id="210" name="Subgraph-dvdfox" descr="dvdfox.png"/>
        <xdr:cNvPicPr>
          <a:picLocks/>
        </xdr:cNvPicPr>
      </xdr:nvPicPr>
      <xdr:blipFill>
        <a:blip xmlns:r="http://schemas.openxmlformats.org/officeDocument/2006/relationships" r:embed="rId135" cstate="print"/>
        <a:stretch>
          <a:fillRect/>
        </a:stretch>
      </xdr:blipFill>
      <xdr:spPr>
        <a:xfrm>
          <a:off x="650240" y="89347042"/>
          <a:ext cx="579119" cy="381000"/>
        </a:xfrm>
        <a:prstGeom prst="rect">
          <a:avLst/>
        </a:prstGeom>
      </xdr:spPr>
    </xdr:pic>
    <xdr:clientData/>
  </xdr:twoCellAnchor>
  <xdr:twoCellAnchor editAs="oneCell">
    <xdr:from>
      <xdr:col>1</xdr:col>
      <xdr:colOff>25400</xdr:colOff>
      <xdr:row>513</xdr:row>
      <xdr:rowOff>25397</xdr:rowOff>
    </xdr:from>
    <xdr:to>
      <xdr:col>1</xdr:col>
      <xdr:colOff>604519</xdr:colOff>
      <xdr:row>513</xdr:row>
      <xdr:rowOff>406397</xdr:rowOff>
    </xdr:to>
    <xdr:pic>
      <xdr:nvPicPr>
        <xdr:cNvPr id="211" name="Subgraph-pabloimrik17" descr="pabloimrik17.png"/>
        <xdr:cNvPicPr>
          <a:picLocks/>
        </xdr:cNvPicPr>
      </xdr:nvPicPr>
      <xdr:blipFill>
        <a:blip xmlns:r="http://schemas.openxmlformats.org/officeDocument/2006/relationships" r:embed="rId73" cstate="print"/>
        <a:stretch>
          <a:fillRect/>
        </a:stretch>
      </xdr:blipFill>
      <xdr:spPr>
        <a:xfrm>
          <a:off x="650240" y="89773757"/>
          <a:ext cx="579119" cy="381000"/>
        </a:xfrm>
        <a:prstGeom prst="rect">
          <a:avLst/>
        </a:prstGeom>
      </xdr:spPr>
    </xdr:pic>
    <xdr:clientData/>
  </xdr:twoCellAnchor>
  <xdr:twoCellAnchor editAs="oneCell">
    <xdr:from>
      <xdr:col>1</xdr:col>
      <xdr:colOff>25400</xdr:colOff>
      <xdr:row>514</xdr:row>
      <xdr:rowOff>25398</xdr:rowOff>
    </xdr:from>
    <xdr:to>
      <xdr:col>1</xdr:col>
      <xdr:colOff>604519</xdr:colOff>
      <xdr:row>514</xdr:row>
      <xdr:rowOff>406398</xdr:rowOff>
    </xdr:to>
    <xdr:pic>
      <xdr:nvPicPr>
        <xdr:cNvPr id="212" name="Subgraph-mynameisfin" descr="mynameisfin.png"/>
        <xdr:cNvPicPr>
          <a:picLocks/>
        </xdr:cNvPicPr>
      </xdr:nvPicPr>
      <xdr:blipFill>
        <a:blip xmlns:r="http://schemas.openxmlformats.org/officeDocument/2006/relationships" r:embed="rId73" cstate="print"/>
        <a:stretch>
          <a:fillRect/>
        </a:stretch>
      </xdr:blipFill>
      <xdr:spPr>
        <a:xfrm>
          <a:off x="650240" y="90200478"/>
          <a:ext cx="579119" cy="381000"/>
        </a:xfrm>
        <a:prstGeom prst="rect">
          <a:avLst/>
        </a:prstGeom>
      </xdr:spPr>
    </xdr:pic>
    <xdr:clientData/>
  </xdr:twoCellAnchor>
  <xdr:twoCellAnchor editAs="oneCell">
    <xdr:from>
      <xdr:col>1</xdr:col>
      <xdr:colOff>25400</xdr:colOff>
      <xdr:row>216</xdr:row>
      <xdr:rowOff>25400</xdr:rowOff>
    </xdr:from>
    <xdr:to>
      <xdr:col>1</xdr:col>
      <xdr:colOff>604519</xdr:colOff>
      <xdr:row>216</xdr:row>
      <xdr:rowOff>406400</xdr:rowOff>
    </xdr:to>
    <xdr:pic>
      <xdr:nvPicPr>
        <xdr:cNvPr id="213" name="Subgraph-casigoldeabreu" descr="casigoldeabreu.png"/>
        <xdr:cNvPicPr>
          <a:picLocks/>
        </xdr:cNvPicPr>
      </xdr:nvPicPr>
      <xdr:blipFill>
        <a:blip xmlns:r="http://schemas.openxmlformats.org/officeDocument/2006/relationships" r:embed="rId136" cstate="print"/>
        <a:stretch>
          <a:fillRect/>
        </a:stretch>
      </xdr:blipFill>
      <xdr:spPr>
        <a:xfrm>
          <a:off x="650240" y="90627200"/>
          <a:ext cx="579119" cy="381000"/>
        </a:xfrm>
        <a:prstGeom prst="rect">
          <a:avLst/>
        </a:prstGeom>
      </xdr:spPr>
    </xdr:pic>
    <xdr:clientData/>
  </xdr:twoCellAnchor>
  <xdr:twoCellAnchor editAs="oneCell">
    <xdr:from>
      <xdr:col>1</xdr:col>
      <xdr:colOff>25400</xdr:colOff>
      <xdr:row>317</xdr:row>
      <xdr:rowOff>25401</xdr:rowOff>
    </xdr:from>
    <xdr:to>
      <xdr:col>1</xdr:col>
      <xdr:colOff>604519</xdr:colOff>
      <xdr:row>317</xdr:row>
      <xdr:rowOff>406401</xdr:rowOff>
    </xdr:to>
    <xdr:pic>
      <xdr:nvPicPr>
        <xdr:cNvPr id="214" name="Subgraph-_zuriki" descr="_zuriki.png"/>
        <xdr:cNvPicPr>
          <a:picLocks/>
        </xdr:cNvPicPr>
      </xdr:nvPicPr>
      <xdr:blipFill>
        <a:blip xmlns:r="http://schemas.openxmlformats.org/officeDocument/2006/relationships" r:embed="rId137" cstate="print"/>
        <a:stretch>
          <a:fillRect/>
        </a:stretch>
      </xdr:blipFill>
      <xdr:spPr>
        <a:xfrm>
          <a:off x="650240" y="91053921"/>
          <a:ext cx="579119" cy="381000"/>
        </a:xfrm>
        <a:prstGeom prst="rect">
          <a:avLst/>
        </a:prstGeom>
      </xdr:spPr>
    </xdr:pic>
    <xdr:clientData/>
  </xdr:twoCellAnchor>
  <xdr:twoCellAnchor editAs="oneCell">
    <xdr:from>
      <xdr:col>1</xdr:col>
      <xdr:colOff>25400</xdr:colOff>
      <xdr:row>515</xdr:row>
      <xdr:rowOff>25402</xdr:rowOff>
    </xdr:from>
    <xdr:to>
      <xdr:col>1</xdr:col>
      <xdr:colOff>604519</xdr:colOff>
      <xdr:row>515</xdr:row>
      <xdr:rowOff>406402</xdr:rowOff>
    </xdr:to>
    <xdr:pic>
      <xdr:nvPicPr>
        <xdr:cNvPr id="215" name="Subgraph-nomadicgeezer" descr="nomadicgeezer.png"/>
        <xdr:cNvPicPr>
          <a:picLocks/>
        </xdr:cNvPicPr>
      </xdr:nvPicPr>
      <xdr:blipFill>
        <a:blip xmlns:r="http://schemas.openxmlformats.org/officeDocument/2006/relationships" r:embed="rId8" cstate="print"/>
        <a:stretch>
          <a:fillRect/>
        </a:stretch>
      </xdr:blipFill>
      <xdr:spPr>
        <a:xfrm>
          <a:off x="650240" y="91480642"/>
          <a:ext cx="579119" cy="381000"/>
        </a:xfrm>
        <a:prstGeom prst="rect">
          <a:avLst/>
        </a:prstGeom>
      </xdr:spPr>
    </xdr:pic>
    <xdr:clientData/>
  </xdr:twoCellAnchor>
  <xdr:twoCellAnchor editAs="oneCell">
    <xdr:from>
      <xdr:col>1</xdr:col>
      <xdr:colOff>25400</xdr:colOff>
      <xdr:row>311</xdr:row>
      <xdr:rowOff>25397</xdr:rowOff>
    </xdr:from>
    <xdr:to>
      <xdr:col>1</xdr:col>
      <xdr:colOff>604519</xdr:colOff>
      <xdr:row>311</xdr:row>
      <xdr:rowOff>406397</xdr:rowOff>
    </xdr:to>
    <xdr:pic>
      <xdr:nvPicPr>
        <xdr:cNvPr id="216" name="Subgraph-peterintherye" descr="peterintherye.png"/>
        <xdr:cNvPicPr>
          <a:picLocks/>
        </xdr:cNvPicPr>
      </xdr:nvPicPr>
      <xdr:blipFill>
        <a:blip xmlns:r="http://schemas.openxmlformats.org/officeDocument/2006/relationships" r:embed="rId138" cstate="print"/>
        <a:stretch>
          <a:fillRect/>
        </a:stretch>
      </xdr:blipFill>
      <xdr:spPr>
        <a:xfrm>
          <a:off x="650240" y="91907357"/>
          <a:ext cx="579119" cy="381000"/>
        </a:xfrm>
        <a:prstGeom prst="rect">
          <a:avLst/>
        </a:prstGeom>
      </xdr:spPr>
    </xdr:pic>
    <xdr:clientData/>
  </xdr:twoCellAnchor>
  <xdr:twoCellAnchor editAs="oneCell">
    <xdr:from>
      <xdr:col>1</xdr:col>
      <xdr:colOff>25400</xdr:colOff>
      <xdr:row>74</xdr:row>
      <xdr:rowOff>25398</xdr:rowOff>
    </xdr:from>
    <xdr:to>
      <xdr:col>1</xdr:col>
      <xdr:colOff>604519</xdr:colOff>
      <xdr:row>74</xdr:row>
      <xdr:rowOff>406398</xdr:rowOff>
    </xdr:to>
    <xdr:pic>
      <xdr:nvPicPr>
        <xdr:cNvPr id="217" name="Subgraph-imagineelection" descr="imagineelection.png"/>
        <xdr:cNvPicPr>
          <a:picLocks/>
        </xdr:cNvPicPr>
      </xdr:nvPicPr>
      <xdr:blipFill>
        <a:blip xmlns:r="http://schemas.openxmlformats.org/officeDocument/2006/relationships" r:embed="rId139" cstate="print"/>
        <a:stretch>
          <a:fillRect/>
        </a:stretch>
      </xdr:blipFill>
      <xdr:spPr>
        <a:xfrm>
          <a:off x="650240" y="92334078"/>
          <a:ext cx="579119" cy="381000"/>
        </a:xfrm>
        <a:prstGeom prst="rect">
          <a:avLst/>
        </a:prstGeom>
      </xdr:spPr>
    </xdr:pic>
    <xdr:clientData/>
  </xdr:twoCellAnchor>
  <xdr:twoCellAnchor editAs="oneCell">
    <xdr:from>
      <xdr:col>1</xdr:col>
      <xdr:colOff>25400</xdr:colOff>
      <xdr:row>126</xdr:row>
      <xdr:rowOff>25400</xdr:rowOff>
    </xdr:from>
    <xdr:to>
      <xdr:col>1</xdr:col>
      <xdr:colOff>604519</xdr:colOff>
      <xdr:row>126</xdr:row>
      <xdr:rowOff>406400</xdr:rowOff>
    </xdr:to>
    <xdr:pic>
      <xdr:nvPicPr>
        <xdr:cNvPr id="218" name="Subgraph-gudi62" descr="gudi62.png"/>
        <xdr:cNvPicPr>
          <a:picLocks/>
        </xdr:cNvPicPr>
      </xdr:nvPicPr>
      <xdr:blipFill>
        <a:blip xmlns:r="http://schemas.openxmlformats.org/officeDocument/2006/relationships" r:embed="rId140" cstate="print"/>
        <a:stretch>
          <a:fillRect/>
        </a:stretch>
      </xdr:blipFill>
      <xdr:spPr>
        <a:xfrm>
          <a:off x="650240" y="92760800"/>
          <a:ext cx="579119" cy="381000"/>
        </a:xfrm>
        <a:prstGeom prst="rect">
          <a:avLst/>
        </a:prstGeom>
      </xdr:spPr>
    </xdr:pic>
    <xdr:clientData/>
  </xdr:twoCellAnchor>
  <xdr:twoCellAnchor editAs="oneCell">
    <xdr:from>
      <xdr:col>1</xdr:col>
      <xdr:colOff>25400</xdr:colOff>
      <xdr:row>355</xdr:row>
      <xdr:rowOff>25401</xdr:rowOff>
    </xdr:from>
    <xdr:to>
      <xdr:col>1</xdr:col>
      <xdr:colOff>604519</xdr:colOff>
      <xdr:row>355</xdr:row>
      <xdr:rowOff>406401</xdr:rowOff>
    </xdr:to>
    <xdr:pic>
      <xdr:nvPicPr>
        <xdr:cNvPr id="219" name="Subgraph-wissenssucher" descr="wissenssucher.png"/>
        <xdr:cNvPicPr>
          <a:picLocks/>
        </xdr:cNvPicPr>
      </xdr:nvPicPr>
      <xdr:blipFill>
        <a:blip xmlns:r="http://schemas.openxmlformats.org/officeDocument/2006/relationships" r:embed="rId141" cstate="print"/>
        <a:stretch>
          <a:fillRect/>
        </a:stretch>
      </xdr:blipFill>
      <xdr:spPr>
        <a:xfrm>
          <a:off x="650240" y="93187521"/>
          <a:ext cx="579119" cy="381000"/>
        </a:xfrm>
        <a:prstGeom prst="rect">
          <a:avLst/>
        </a:prstGeom>
      </xdr:spPr>
    </xdr:pic>
    <xdr:clientData/>
  </xdr:twoCellAnchor>
  <xdr:twoCellAnchor editAs="oneCell">
    <xdr:from>
      <xdr:col>1</xdr:col>
      <xdr:colOff>25400</xdr:colOff>
      <xdr:row>516</xdr:row>
      <xdr:rowOff>25402</xdr:rowOff>
    </xdr:from>
    <xdr:to>
      <xdr:col>1</xdr:col>
      <xdr:colOff>604519</xdr:colOff>
      <xdr:row>516</xdr:row>
      <xdr:rowOff>406402</xdr:rowOff>
    </xdr:to>
    <xdr:pic>
      <xdr:nvPicPr>
        <xdr:cNvPr id="220" name="Subgraph-jjibarias" descr="jjibarias.png"/>
        <xdr:cNvPicPr>
          <a:picLocks/>
        </xdr:cNvPicPr>
      </xdr:nvPicPr>
      <xdr:blipFill>
        <a:blip xmlns:r="http://schemas.openxmlformats.org/officeDocument/2006/relationships" r:embed="rId81" cstate="print"/>
        <a:stretch>
          <a:fillRect/>
        </a:stretch>
      </xdr:blipFill>
      <xdr:spPr>
        <a:xfrm>
          <a:off x="650240" y="93614242"/>
          <a:ext cx="579119" cy="381000"/>
        </a:xfrm>
        <a:prstGeom prst="rect">
          <a:avLst/>
        </a:prstGeom>
      </xdr:spPr>
    </xdr:pic>
    <xdr:clientData/>
  </xdr:twoCellAnchor>
  <xdr:twoCellAnchor editAs="oneCell">
    <xdr:from>
      <xdr:col>1</xdr:col>
      <xdr:colOff>25400</xdr:colOff>
      <xdr:row>517</xdr:row>
      <xdr:rowOff>25397</xdr:rowOff>
    </xdr:from>
    <xdr:to>
      <xdr:col>1</xdr:col>
      <xdr:colOff>604519</xdr:colOff>
      <xdr:row>517</xdr:row>
      <xdr:rowOff>406397</xdr:rowOff>
    </xdr:to>
    <xdr:pic>
      <xdr:nvPicPr>
        <xdr:cNvPr id="221" name="Subgraph-thelastviceroy" descr="thelastviceroy.png"/>
        <xdr:cNvPicPr>
          <a:picLocks/>
        </xdr:cNvPicPr>
      </xdr:nvPicPr>
      <xdr:blipFill>
        <a:blip xmlns:r="http://schemas.openxmlformats.org/officeDocument/2006/relationships" r:embed="rId19" cstate="print"/>
        <a:stretch>
          <a:fillRect/>
        </a:stretch>
      </xdr:blipFill>
      <xdr:spPr>
        <a:xfrm>
          <a:off x="650240" y="94040957"/>
          <a:ext cx="579119" cy="381000"/>
        </a:xfrm>
        <a:prstGeom prst="rect">
          <a:avLst/>
        </a:prstGeom>
      </xdr:spPr>
    </xdr:pic>
    <xdr:clientData/>
  </xdr:twoCellAnchor>
  <xdr:twoCellAnchor editAs="oneCell">
    <xdr:from>
      <xdr:col>1</xdr:col>
      <xdr:colOff>25400</xdr:colOff>
      <xdr:row>341</xdr:row>
      <xdr:rowOff>25398</xdr:rowOff>
    </xdr:from>
    <xdr:to>
      <xdr:col>1</xdr:col>
      <xdr:colOff>604519</xdr:colOff>
      <xdr:row>341</xdr:row>
      <xdr:rowOff>406398</xdr:rowOff>
    </xdr:to>
    <xdr:pic>
      <xdr:nvPicPr>
        <xdr:cNvPr id="222" name="Subgraph-skype4vampires" descr="skype4vampires.png"/>
        <xdr:cNvPicPr>
          <a:picLocks/>
        </xdr:cNvPicPr>
      </xdr:nvPicPr>
      <xdr:blipFill>
        <a:blip xmlns:r="http://schemas.openxmlformats.org/officeDocument/2006/relationships" r:embed="rId142" cstate="print"/>
        <a:stretch>
          <a:fillRect/>
        </a:stretch>
      </xdr:blipFill>
      <xdr:spPr>
        <a:xfrm>
          <a:off x="650240" y="94467678"/>
          <a:ext cx="579119" cy="381000"/>
        </a:xfrm>
        <a:prstGeom prst="rect">
          <a:avLst/>
        </a:prstGeom>
      </xdr:spPr>
    </xdr:pic>
    <xdr:clientData/>
  </xdr:twoCellAnchor>
  <xdr:twoCellAnchor editAs="oneCell">
    <xdr:from>
      <xdr:col>1</xdr:col>
      <xdr:colOff>25400</xdr:colOff>
      <xdr:row>267</xdr:row>
      <xdr:rowOff>25400</xdr:rowOff>
    </xdr:from>
    <xdr:to>
      <xdr:col>1</xdr:col>
      <xdr:colOff>604519</xdr:colOff>
      <xdr:row>267</xdr:row>
      <xdr:rowOff>406400</xdr:rowOff>
    </xdr:to>
    <xdr:pic>
      <xdr:nvPicPr>
        <xdr:cNvPr id="223" name="Subgraph-skypejournal" descr="skypejournal.png"/>
        <xdr:cNvPicPr>
          <a:picLocks/>
        </xdr:cNvPicPr>
      </xdr:nvPicPr>
      <xdr:blipFill>
        <a:blip xmlns:r="http://schemas.openxmlformats.org/officeDocument/2006/relationships" r:embed="rId143" cstate="print"/>
        <a:stretch>
          <a:fillRect/>
        </a:stretch>
      </xdr:blipFill>
      <xdr:spPr>
        <a:xfrm>
          <a:off x="650240" y="94894400"/>
          <a:ext cx="579119" cy="381000"/>
        </a:xfrm>
        <a:prstGeom prst="rect">
          <a:avLst/>
        </a:prstGeom>
      </xdr:spPr>
    </xdr:pic>
    <xdr:clientData/>
  </xdr:twoCellAnchor>
  <xdr:twoCellAnchor editAs="oneCell">
    <xdr:from>
      <xdr:col>1</xdr:col>
      <xdr:colOff>25400</xdr:colOff>
      <xdr:row>64</xdr:row>
      <xdr:rowOff>25401</xdr:rowOff>
    </xdr:from>
    <xdr:to>
      <xdr:col>1</xdr:col>
      <xdr:colOff>604519</xdr:colOff>
      <xdr:row>64</xdr:row>
      <xdr:rowOff>406401</xdr:rowOff>
    </xdr:to>
    <xdr:pic>
      <xdr:nvPicPr>
        <xdr:cNvPr id="224" name="Subgraph-evanwolf" descr="evanwolf.png"/>
        <xdr:cNvPicPr>
          <a:picLocks/>
        </xdr:cNvPicPr>
      </xdr:nvPicPr>
      <xdr:blipFill>
        <a:blip xmlns:r="http://schemas.openxmlformats.org/officeDocument/2006/relationships" r:embed="rId144" cstate="print"/>
        <a:stretch>
          <a:fillRect/>
        </a:stretch>
      </xdr:blipFill>
      <xdr:spPr>
        <a:xfrm>
          <a:off x="650240" y="95321121"/>
          <a:ext cx="579119" cy="381000"/>
        </a:xfrm>
        <a:prstGeom prst="rect">
          <a:avLst/>
        </a:prstGeom>
      </xdr:spPr>
    </xdr:pic>
    <xdr:clientData/>
  </xdr:twoCellAnchor>
  <xdr:twoCellAnchor editAs="oneCell">
    <xdr:from>
      <xdr:col>1</xdr:col>
      <xdr:colOff>25400</xdr:colOff>
      <xdr:row>307</xdr:row>
      <xdr:rowOff>25402</xdr:rowOff>
    </xdr:from>
    <xdr:to>
      <xdr:col>1</xdr:col>
      <xdr:colOff>604519</xdr:colOff>
      <xdr:row>307</xdr:row>
      <xdr:rowOff>406402</xdr:rowOff>
    </xdr:to>
    <xdr:pic>
      <xdr:nvPicPr>
        <xdr:cNvPr id="225" name="Subgraph-vetovsvictory" descr="vetovsvictory.png"/>
        <xdr:cNvPicPr>
          <a:picLocks/>
        </xdr:cNvPicPr>
      </xdr:nvPicPr>
      <xdr:blipFill>
        <a:blip xmlns:r="http://schemas.openxmlformats.org/officeDocument/2006/relationships" r:embed="rId145" cstate="print"/>
        <a:stretch>
          <a:fillRect/>
        </a:stretch>
      </xdr:blipFill>
      <xdr:spPr>
        <a:xfrm>
          <a:off x="650240" y="95747842"/>
          <a:ext cx="579119" cy="381000"/>
        </a:xfrm>
        <a:prstGeom prst="rect">
          <a:avLst/>
        </a:prstGeom>
      </xdr:spPr>
    </xdr:pic>
    <xdr:clientData/>
  </xdr:twoCellAnchor>
  <xdr:twoCellAnchor editAs="oneCell">
    <xdr:from>
      <xdr:col>1</xdr:col>
      <xdr:colOff>25400</xdr:colOff>
      <xdr:row>232</xdr:row>
      <xdr:rowOff>25397</xdr:rowOff>
    </xdr:from>
    <xdr:to>
      <xdr:col>1</xdr:col>
      <xdr:colOff>604519</xdr:colOff>
      <xdr:row>232</xdr:row>
      <xdr:rowOff>406397</xdr:rowOff>
    </xdr:to>
    <xdr:pic>
      <xdr:nvPicPr>
        <xdr:cNvPr id="226" name="Subgraph-erikmitk" descr="erikmitk.png"/>
        <xdr:cNvPicPr>
          <a:picLocks/>
        </xdr:cNvPicPr>
      </xdr:nvPicPr>
      <xdr:blipFill>
        <a:blip xmlns:r="http://schemas.openxmlformats.org/officeDocument/2006/relationships" r:embed="rId146" cstate="print"/>
        <a:stretch>
          <a:fillRect/>
        </a:stretch>
      </xdr:blipFill>
      <xdr:spPr>
        <a:xfrm>
          <a:off x="650240" y="96174557"/>
          <a:ext cx="579119" cy="381000"/>
        </a:xfrm>
        <a:prstGeom prst="rect">
          <a:avLst/>
        </a:prstGeom>
      </xdr:spPr>
    </xdr:pic>
    <xdr:clientData/>
  </xdr:twoCellAnchor>
  <xdr:twoCellAnchor editAs="oneCell">
    <xdr:from>
      <xdr:col>1</xdr:col>
      <xdr:colOff>25400</xdr:colOff>
      <xdr:row>114</xdr:row>
      <xdr:rowOff>25398</xdr:rowOff>
    </xdr:from>
    <xdr:to>
      <xdr:col>1</xdr:col>
      <xdr:colOff>604519</xdr:colOff>
      <xdr:row>114</xdr:row>
      <xdr:rowOff>406398</xdr:rowOff>
    </xdr:to>
    <xdr:pic>
      <xdr:nvPicPr>
        <xdr:cNvPr id="227" name="Subgraph-pickihh" descr="pickihh.png"/>
        <xdr:cNvPicPr>
          <a:picLocks/>
        </xdr:cNvPicPr>
      </xdr:nvPicPr>
      <xdr:blipFill>
        <a:blip xmlns:r="http://schemas.openxmlformats.org/officeDocument/2006/relationships" r:embed="rId147" cstate="print"/>
        <a:stretch>
          <a:fillRect/>
        </a:stretch>
      </xdr:blipFill>
      <xdr:spPr>
        <a:xfrm>
          <a:off x="650240" y="96601278"/>
          <a:ext cx="579119" cy="381000"/>
        </a:xfrm>
        <a:prstGeom prst="rect">
          <a:avLst/>
        </a:prstGeom>
      </xdr:spPr>
    </xdr:pic>
    <xdr:clientData/>
  </xdr:twoCellAnchor>
  <xdr:twoCellAnchor editAs="oneCell">
    <xdr:from>
      <xdr:col>1</xdr:col>
      <xdr:colOff>25400</xdr:colOff>
      <xdr:row>518</xdr:row>
      <xdr:rowOff>25400</xdr:rowOff>
    </xdr:from>
    <xdr:to>
      <xdr:col>1</xdr:col>
      <xdr:colOff>604519</xdr:colOff>
      <xdr:row>518</xdr:row>
      <xdr:rowOff>406400</xdr:rowOff>
    </xdr:to>
    <xdr:pic>
      <xdr:nvPicPr>
        <xdr:cNvPr id="228" name="Subgraph-hannahlouise23" descr="hannahlouise23.png"/>
        <xdr:cNvPicPr>
          <a:picLocks/>
        </xdr:cNvPicPr>
      </xdr:nvPicPr>
      <xdr:blipFill>
        <a:blip xmlns:r="http://schemas.openxmlformats.org/officeDocument/2006/relationships" r:embed="rId73" cstate="print"/>
        <a:stretch>
          <a:fillRect/>
        </a:stretch>
      </xdr:blipFill>
      <xdr:spPr>
        <a:xfrm>
          <a:off x="650240" y="97028000"/>
          <a:ext cx="579119" cy="381000"/>
        </a:xfrm>
        <a:prstGeom prst="rect">
          <a:avLst/>
        </a:prstGeom>
      </xdr:spPr>
    </xdr:pic>
    <xdr:clientData/>
  </xdr:twoCellAnchor>
  <xdr:twoCellAnchor editAs="oneCell">
    <xdr:from>
      <xdr:col>1</xdr:col>
      <xdr:colOff>25400</xdr:colOff>
      <xdr:row>519</xdr:row>
      <xdr:rowOff>25401</xdr:rowOff>
    </xdr:from>
    <xdr:to>
      <xdr:col>1</xdr:col>
      <xdr:colOff>604519</xdr:colOff>
      <xdr:row>519</xdr:row>
      <xdr:rowOff>406401</xdr:rowOff>
    </xdr:to>
    <xdr:pic>
      <xdr:nvPicPr>
        <xdr:cNvPr id="229" name="Subgraph-aj00200" descr="aj00200.png"/>
        <xdr:cNvPicPr>
          <a:picLocks/>
        </xdr:cNvPicPr>
      </xdr:nvPicPr>
      <xdr:blipFill>
        <a:blip xmlns:r="http://schemas.openxmlformats.org/officeDocument/2006/relationships" r:embed="rId73" cstate="print"/>
        <a:stretch>
          <a:fillRect/>
        </a:stretch>
      </xdr:blipFill>
      <xdr:spPr>
        <a:xfrm>
          <a:off x="650240" y="97454721"/>
          <a:ext cx="579119" cy="381000"/>
        </a:xfrm>
        <a:prstGeom prst="rect">
          <a:avLst/>
        </a:prstGeom>
      </xdr:spPr>
    </xdr:pic>
    <xdr:clientData/>
  </xdr:twoCellAnchor>
  <xdr:twoCellAnchor editAs="oneCell">
    <xdr:from>
      <xdr:col>1</xdr:col>
      <xdr:colOff>25400</xdr:colOff>
      <xdr:row>289</xdr:row>
      <xdr:rowOff>25402</xdr:rowOff>
    </xdr:from>
    <xdr:to>
      <xdr:col>1</xdr:col>
      <xdr:colOff>604519</xdr:colOff>
      <xdr:row>289</xdr:row>
      <xdr:rowOff>406402</xdr:rowOff>
    </xdr:to>
    <xdr:pic>
      <xdr:nvPicPr>
        <xdr:cNvPr id="230" name="Subgraph-mojave44" descr="mojave44.png"/>
        <xdr:cNvPicPr>
          <a:picLocks/>
        </xdr:cNvPicPr>
      </xdr:nvPicPr>
      <xdr:blipFill>
        <a:blip xmlns:r="http://schemas.openxmlformats.org/officeDocument/2006/relationships" r:embed="rId148" cstate="print"/>
        <a:stretch>
          <a:fillRect/>
        </a:stretch>
      </xdr:blipFill>
      <xdr:spPr>
        <a:xfrm>
          <a:off x="650240" y="97881442"/>
          <a:ext cx="579119" cy="381000"/>
        </a:xfrm>
        <a:prstGeom prst="rect">
          <a:avLst/>
        </a:prstGeom>
      </xdr:spPr>
    </xdr:pic>
    <xdr:clientData/>
  </xdr:twoCellAnchor>
  <xdr:twoCellAnchor editAs="oneCell">
    <xdr:from>
      <xdr:col>1</xdr:col>
      <xdr:colOff>25400</xdr:colOff>
      <xdr:row>520</xdr:row>
      <xdr:rowOff>25397</xdr:rowOff>
    </xdr:from>
    <xdr:to>
      <xdr:col>1</xdr:col>
      <xdr:colOff>604519</xdr:colOff>
      <xdr:row>520</xdr:row>
      <xdr:rowOff>406397</xdr:rowOff>
    </xdr:to>
    <xdr:pic>
      <xdr:nvPicPr>
        <xdr:cNvPr id="231" name="Subgraph-eliaskashmir" descr="eliaskashmir.png"/>
        <xdr:cNvPicPr>
          <a:picLocks/>
        </xdr:cNvPicPr>
      </xdr:nvPicPr>
      <xdr:blipFill>
        <a:blip xmlns:r="http://schemas.openxmlformats.org/officeDocument/2006/relationships" r:embed="rId81" cstate="print"/>
        <a:stretch>
          <a:fillRect/>
        </a:stretch>
      </xdr:blipFill>
      <xdr:spPr>
        <a:xfrm>
          <a:off x="650240" y="98308157"/>
          <a:ext cx="579119" cy="381000"/>
        </a:xfrm>
        <a:prstGeom prst="rect">
          <a:avLst/>
        </a:prstGeom>
      </xdr:spPr>
    </xdr:pic>
    <xdr:clientData/>
  </xdr:twoCellAnchor>
  <xdr:twoCellAnchor editAs="oneCell">
    <xdr:from>
      <xdr:col>1</xdr:col>
      <xdr:colOff>25400</xdr:colOff>
      <xdr:row>521</xdr:row>
      <xdr:rowOff>25398</xdr:rowOff>
    </xdr:from>
    <xdr:to>
      <xdr:col>1</xdr:col>
      <xdr:colOff>604519</xdr:colOff>
      <xdr:row>521</xdr:row>
      <xdr:rowOff>406398</xdr:rowOff>
    </xdr:to>
    <xdr:pic>
      <xdr:nvPicPr>
        <xdr:cNvPr id="232" name="Subgraph-unknownyouser" descr="unknownyouser.png"/>
        <xdr:cNvPicPr>
          <a:picLocks/>
        </xdr:cNvPicPr>
      </xdr:nvPicPr>
      <xdr:blipFill>
        <a:blip xmlns:r="http://schemas.openxmlformats.org/officeDocument/2006/relationships" r:embed="rId149" cstate="print"/>
        <a:stretch>
          <a:fillRect/>
        </a:stretch>
      </xdr:blipFill>
      <xdr:spPr>
        <a:xfrm>
          <a:off x="650240" y="98734878"/>
          <a:ext cx="579119" cy="381000"/>
        </a:xfrm>
        <a:prstGeom prst="rect">
          <a:avLst/>
        </a:prstGeom>
      </xdr:spPr>
    </xdr:pic>
    <xdr:clientData/>
  </xdr:twoCellAnchor>
  <xdr:twoCellAnchor editAs="oneCell">
    <xdr:from>
      <xdr:col>1</xdr:col>
      <xdr:colOff>25400</xdr:colOff>
      <xdr:row>522</xdr:row>
      <xdr:rowOff>25400</xdr:rowOff>
    </xdr:from>
    <xdr:to>
      <xdr:col>1</xdr:col>
      <xdr:colOff>604519</xdr:colOff>
      <xdr:row>522</xdr:row>
      <xdr:rowOff>406400</xdr:rowOff>
    </xdr:to>
    <xdr:pic>
      <xdr:nvPicPr>
        <xdr:cNvPr id="233" name="Subgraph-perocomochingan" descr="perocomochingan.png"/>
        <xdr:cNvPicPr>
          <a:picLocks/>
        </xdr:cNvPicPr>
      </xdr:nvPicPr>
      <xdr:blipFill>
        <a:blip xmlns:r="http://schemas.openxmlformats.org/officeDocument/2006/relationships" r:embed="rId19" cstate="print"/>
        <a:stretch>
          <a:fillRect/>
        </a:stretch>
      </xdr:blipFill>
      <xdr:spPr>
        <a:xfrm>
          <a:off x="650240" y="99161600"/>
          <a:ext cx="579119" cy="381000"/>
        </a:xfrm>
        <a:prstGeom prst="rect">
          <a:avLst/>
        </a:prstGeom>
      </xdr:spPr>
    </xdr:pic>
    <xdr:clientData/>
  </xdr:twoCellAnchor>
  <xdr:twoCellAnchor editAs="oneCell">
    <xdr:from>
      <xdr:col>1</xdr:col>
      <xdr:colOff>25400</xdr:colOff>
      <xdr:row>523</xdr:row>
      <xdr:rowOff>25401</xdr:rowOff>
    </xdr:from>
    <xdr:to>
      <xdr:col>1</xdr:col>
      <xdr:colOff>604519</xdr:colOff>
      <xdr:row>523</xdr:row>
      <xdr:rowOff>406401</xdr:rowOff>
    </xdr:to>
    <xdr:pic>
      <xdr:nvPicPr>
        <xdr:cNvPr id="234" name="Subgraph-realmrr" descr="realmrr.png"/>
        <xdr:cNvPicPr>
          <a:picLocks/>
        </xdr:cNvPicPr>
      </xdr:nvPicPr>
      <xdr:blipFill>
        <a:blip xmlns:r="http://schemas.openxmlformats.org/officeDocument/2006/relationships" r:embed="rId73" cstate="print"/>
        <a:stretch>
          <a:fillRect/>
        </a:stretch>
      </xdr:blipFill>
      <xdr:spPr>
        <a:xfrm>
          <a:off x="650240" y="99588321"/>
          <a:ext cx="579119" cy="381000"/>
        </a:xfrm>
        <a:prstGeom prst="rect">
          <a:avLst/>
        </a:prstGeom>
      </xdr:spPr>
    </xdr:pic>
    <xdr:clientData/>
  </xdr:twoCellAnchor>
  <xdr:twoCellAnchor editAs="oneCell">
    <xdr:from>
      <xdr:col>1</xdr:col>
      <xdr:colOff>25400</xdr:colOff>
      <xdr:row>524</xdr:row>
      <xdr:rowOff>25402</xdr:rowOff>
    </xdr:from>
    <xdr:to>
      <xdr:col>1</xdr:col>
      <xdr:colOff>604519</xdr:colOff>
      <xdr:row>524</xdr:row>
      <xdr:rowOff>406402</xdr:rowOff>
    </xdr:to>
    <xdr:pic>
      <xdr:nvPicPr>
        <xdr:cNvPr id="235" name="Subgraph-anonymous__fr" descr="anonymous__fr.png"/>
        <xdr:cNvPicPr>
          <a:picLocks/>
        </xdr:cNvPicPr>
      </xdr:nvPicPr>
      <xdr:blipFill>
        <a:blip xmlns:r="http://schemas.openxmlformats.org/officeDocument/2006/relationships" r:embed="rId150" cstate="print"/>
        <a:stretch>
          <a:fillRect/>
        </a:stretch>
      </xdr:blipFill>
      <xdr:spPr>
        <a:xfrm>
          <a:off x="650240" y="100015042"/>
          <a:ext cx="579119" cy="381000"/>
        </a:xfrm>
        <a:prstGeom prst="rect">
          <a:avLst/>
        </a:prstGeom>
      </xdr:spPr>
    </xdr:pic>
    <xdr:clientData/>
  </xdr:twoCellAnchor>
  <xdr:twoCellAnchor editAs="oneCell">
    <xdr:from>
      <xdr:col>1</xdr:col>
      <xdr:colOff>25400</xdr:colOff>
      <xdr:row>525</xdr:row>
      <xdr:rowOff>25397</xdr:rowOff>
    </xdr:from>
    <xdr:to>
      <xdr:col>1</xdr:col>
      <xdr:colOff>604519</xdr:colOff>
      <xdr:row>525</xdr:row>
      <xdr:rowOff>406397</xdr:rowOff>
    </xdr:to>
    <xdr:pic>
      <xdr:nvPicPr>
        <xdr:cNvPr id="236" name="Subgraph-cineversitytv" descr="cineversitytv.png"/>
        <xdr:cNvPicPr>
          <a:picLocks/>
        </xdr:cNvPicPr>
      </xdr:nvPicPr>
      <xdr:blipFill>
        <a:blip xmlns:r="http://schemas.openxmlformats.org/officeDocument/2006/relationships" r:embed="rId4" cstate="print"/>
        <a:stretch>
          <a:fillRect/>
        </a:stretch>
      </xdr:blipFill>
      <xdr:spPr>
        <a:xfrm>
          <a:off x="650240" y="100441757"/>
          <a:ext cx="579119" cy="381000"/>
        </a:xfrm>
        <a:prstGeom prst="rect">
          <a:avLst/>
        </a:prstGeom>
      </xdr:spPr>
    </xdr:pic>
    <xdr:clientData/>
  </xdr:twoCellAnchor>
  <xdr:twoCellAnchor editAs="oneCell">
    <xdr:from>
      <xdr:col>1</xdr:col>
      <xdr:colOff>25400</xdr:colOff>
      <xdr:row>526</xdr:row>
      <xdr:rowOff>25398</xdr:rowOff>
    </xdr:from>
    <xdr:to>
      <xdr:col>1</xdr:col>
      <xdr:colOff>604519</xdr:colOff>
      <xdr:row>526</xdr:row>
      <xdr:rowOff>406398</xdr:rowOff>
    </xdr:to>
    <xdr:pic>
      <xdr:nvPicPr>
        <xdr:cNvPr id="237" name="Subgraph-paulfallon" descr="paulfallon.png"/>
        <xdr:cNvPicPr>
          <a:picLocks/>
        </xdr:cNvPicPr>
      </xdr:nvPicPr>
      <xdr:blipFill>
        <a:blip xmlns:r="http://schemas.openxmlformats.org/officeDocument/2006/relationships" r:embed="rId151" cstate="print"/>
        <a:stretch>
          <a:fillRect/>
        </a:stretch>
      </xdr:blipFill>
      <xdr:spPr>
        <a:xfrm>
          <a:off x="650240" y="100868478"/>
          <a:ext cx="579119" cy="381000"/>
        </a:xfrm>
        <a:prstGeom prst="rect">
          <a:avLst/>
        </a:prstGeom>
      </xdr:spPr>
    </xdr:pic>
    <xdr:clientData/>
  </xdr:twoCellAnchor>
  <xdr:twoCellAnchor editAs="oneCell">
    <xdr:from>
      <xdr:col>1</xdr:col>
      <xdr:colOff>25400</xdr:colOff>
      <xdr:row>527</xdr:row>
      <xdr:rowOff>25400</xdr:rowOff>
    </xdr:from>
    <xdr:to>
      <xdr:col>1</xdr:col>
      <xdr:colOff>604519</xdr:colOff>
      <xdr:row>527</xdr:row>
      <xdr:rowOff>406400</xdr:rowOff>
    </xdr:to>
    <xdr:pic>
      <xdr:nvPicPr>
        <xdr:cNvPr id="238" name="Subgraph-ka15er" descr="ka15er.png"/>
        <xdr:cNvPicPr>
          <a:picLocks/>
        </xdr:cNvPicPr>
      </xdr:nvPicPr>
      <xdr:blipFill>
        <a:blip xmlns:r="http://schemas.openxmlformats.org/officeDocument/2006/relationships" r:embed="rId19" cstate="print"/>
        <a:stretch>
          <a:fillRect/>
        </a:stretch>
      </xdr:blipFill>
      <xdr:spPr>
        <a:xfrm>
          <a:off x="650240" y="101295200"/>
          <a:ext cx="579119" cy="381000"/>
        </a:xfrm>
        <a:prstGeom prst="rect">
          <a:avLst/>
        </a:prstGeom>
      </xdr:spPr>
    </xdr:pic>
    <xdr:clientData/>
  </xdr:twoCellAnchor>
  <xdr:twoCellAnchor editAs="oneCell">
    <xdr:from>
      <xdr:col>1</xdr:col>
      <xdr:colOff>25400</xdr:colOff>
      <xdr:row>200</xdr:row>
      <xdr:rowOff>25401</xdr:rowOff>
    </xdr:from>
    <xdr:to>
      <xdr:col>1</xdr:col>
      <xdr:colOff>604519</xdr:colOff>
      <xdr:row>200</xdr:row>
      <xdr:rowOff>406401</xdr:rowOff>
    </xdr:to>
    <xdr:pic>
      <xdr:nvPicPr>
        <xdr:cNvPr id="239" name="Subgraph-giulianno3000" descr="giulianno3000.png"/>
        <xdr:cNvPicPr>
          <a:picLocks/>
        </xdr:cNvPicPr>
      </xdr:nvPicPr>
      <xdr:blipFill>
        <a:blip xmlns:r="http://schemas.openxmlformats.org/officeDocument/2006/relationships" r:embed="rId152" cstate="print"/>
        <a:stretch>
          <a:fillRect/>
        </a:stretch>
      </xdr:blipFill>
      <xdr:spPr>
        <a:xfrm>
          <a:off x="650240" y="101721921"/>
          <a:ext cx="579119" cy="381000"/>
        </a:xfrm>
        <a:prstGeom prst="rect">
          <a:avLst/>
        </a:prstGeom>
      </xdr:spPr>
    </xdr:pic>
    <xdr:clientData/>
  </xdr:twoCellAnchor>
  <xdr:twoCellAnchor editAs="oneCell">
    <xdr:from>
      <xdr:col>1</xdr:col>
      <xdr:colOff>25400</xdr:colOff>
      <xdr:row>528</xdr:row>
      <xdr:rowOff>25402</xdr:rowOff>
    </xdr:from>
    <xdr:to>
      <xdr:col>1</xdr:col>
      <xdr:colOff>604519</xdr:colOff>
      <xdr:row>528</xdr:row>
      <xdr:rowOff>406402</xdr:rowOff>
    </xdr:to>
    <xdr:pic>
      <xdr:nvPicPr>
        <xdr:cNvPr id="240" name="Subgraph-hamoid" descr="hamoid.png"/>
        <xdr:cNvPicPr>
          <a:picLocks/>
        </xdr:cNvPicPr>
      </xdr:nvPicPr>
      <xdr:blipFill>
        <a:blip xmlns:r="http://schemas.openxmlformats.org/officeDocument/2006/relationships" r:embed="rId153" cstate="print"/>
        <a:stretch>
          <a:fillRect/>
        </a:stretch>
      </xdr:blipFill>
      <xdr:spPr>
        <a:xfrm>
          <a:off x="650240" y="102148642"/>
          <a:ext cx="579119" cy="381000"/>
        </a:xfrm>
        <a:prstGeom prst="rect">
          <a:avLst/>
        </a:prstGeom>
      </xdr:spPr>
    </xdr:pic>
    <xdr:clientData/>
  </xdr:twoCellAnchor>
  <xdr:twoCellAnchor editAs="oneCell">
    <xdr:from>
      <xdr:col>1</xdr:col>
      <xdr:colOff>25400</xdr:colOff>
      <xdr:row>529</xdr:row>
      <xdr:rowOff>25397</xdr:rowOff>
    </xdr:from>
    <xdr:to>
      <xdr:col>1</xdr:col>
      <xdr:colOff>604519</xdr:colOff>
      <xdr:row>529</xdr:row>
      <xdr:rowOff>406397</xdr:rowOff>
    </xdr:to>
    <xdr:pic>
      <xdr:nvPicPr>
        <xdr:cNvPr id="241" name="Subgraph-iwgo" descr="iwgo.png"/>
        <xdr:cNvPicPr>
          <a:picLocks/>
        </xdr:cNvPicPr>
      </xdr:nvPicPr>
      <xdr:blipFill>
        <a:blip xmlns:r="http://schemas.openxmlformats.org/officeDocument/2006/relationships" r:embed="rId1" cstate="print"/>
        <a:stretch>
          <a:fillRect/>
        </a:stretch>
      </xdr:blipFill>
      <xdr:spPr>
        <a:xfrm>
          <a:off x="650240" y="102575357"/>
          <a:ext cx="579119" cy="381000"/>
        </a:xfrm>
        <a:prstGeom prst="rect">
          <a:avLst/>
        </a:prstGeom>
      </xdr:spPr>
    </xdr:pic>
    <xdr:clientData/>
  </xdr:twoCellAnchor>
  <xdr:twoCellAnchor editAs="oneCell">
    <xdr:from>
      <xdr:col>1</xdr:col>
      <xdr:colOff>25400</xdr:colOff>
      <xdr:row>530</xdr:row>
      <xdr:rowOff>25398</xdr:rowOff>
    </xdr:from>
    <xdr:to>
      <xdr:col>1</xdr:col>
      <xdr:colOff>604519</xdr:colOff>
      <xdr:row>530</xdr:row>
      <xdr:rowOff>406398</xdr:rowOff>
    </xdr:to>
    <xdr:pic>
      <xdr:nvPicPr>
        <xdr:cNvPr id="242" name="Subgraph-extrovertigo" descr="extrovertigo.png"/>
        <xdr:cNvPicPr>
          <a:picLocks/>
        </xdr:cNvPicPr>
      </xdr:nvPicPr>
      <xdr:blipFill>
        <a:blip xmlns:r="http://schemas.openxmlformats.org/officeDocument/2006/relationships" r:embed="rId73" cstate="print"/>
        <a:stretch>
          <a:fillRect/>
        </a:stretch>
      </xdr:blipFill>
      <xdr:spPr>
        <a:xfrm>
          <a:off x="650240" y="103002078"/>
          <a:ext cx="579119" cy="381000"/>
        </a:xfrm>
        <a:prstGeom prst="rect">
          <a:avLst/>
        </a:prstGeom>
      </xdr:spPr>
    </xdr:pic>
    <xdr:clientData/>
  </xdr:twoCellAnchor>
  <xdr:twoCellAnchor editAs="oneCell">
    <xdr:from>
      <xdr:col>1</xdr:col>
      <xdr:colOff>25400</xdr:colOff>
      <xdr:row>531</xdr:row>
      <xdr:rowOff>25400</xdr:rowOff>
    </xdr:from>
    <xdr:to>
      <xdr:col>1</xdr:col>
      <xdr:colOff>604519</xdr:colOff>
      <xdr:row>531</xdr:row>
      <xdr:rowOff>406400</xdr:rowOff>
    </xdr:to>
    <xdr:pic>
      <xdr:nvPicPr>
        <xdr:cNvPr id="243" name="Subgraph-jrrsantacruz" descr="jrrsantacruz.png"/>
        <xdr:cNvPicPr>
          <a:picLocks/>
        </xdr:cNvPicPr>
      </xdr:nvPicPr>
      <xdr:blipFill>
        <a:blip xmlns:r="http://schemas.openxmlformats.org/officeDocument/2006/relationships" r:embed="rId154" cstate="print"/>
        <a:stretch>
          <a:fillRect/>
        </a:stretch>
      </xdr:blipFill>
      <xdr:spPr>
        <a:xfrm>
          <a:off x="650240" y="103428800"/>
          <a:ext cx="579119" cy="381000"/>
        </a:xfrm>
        <a:prstGeom prst="rect">
          <a:avLst/>
        </a:prstGeom>
      </xdr:spPr>
    </xdr:pic>
    <xdr:clientData/>
  </xdr:twoCellAnchor>
  <xdr:twoCellAnchor editAs="oneCell">
    <xdr:from>
      <xdr:col>1</xdr:col>
      <xdr:colOff>25400</xdr:colOff>
      <xdr:row>532</xdr:row>
      <xdr:rowOff>25401</xdr:rowOff>
    </xdr:from>
    <xdr:to>
      <xdr:col>1</xdr:col>
      <xdr:colOff>604519</xdr:colOff>
      <xdr:row>532</xdr:row>
      <xdr:rowOff>406401</xdr:rowOff>
    </xdr:to>
    <xdr:pic>
      <xdr:nvPicPr>
        <xdr:cNvPr id="244" name="Subgraph-iyashinbo" descr="iyashinbo.png"/>
        <xdr:cNvPicPr>
          <a:picLocks/>
        </xdr:cNvPicPr>
      </xdr:nvPicPr>
      <xdr:blipFill>
        <a:blip xmlns:r="http://schemas.openxmlformats.org/officeDocument/2006/relationships" r:embed="rId155" cstate="print"/>
        <a:stretch>
          <a:fillRect/>
        </a:stretch>
      </xdr:blipFill>
      <xdr:spPr>
        <a:xfrm>
          <a:off x="650240" y="103855521"/>
          <a:ext cx="579119" cy="381000"/>
        </a:xfrm>
        <a:prstGeom prst="rect">
          <a:avLst/>
        </a:prstGeom>
      </xdr:spPr>
    </xdr:pic>
    <xdr:clientData/>
  </xdr:twoCellAnchor>
  <xdr:twoCellAnchor editAs="oneCell">
    <xdr:from>
      <xdr:col>1</xdr:col>
      <xdr:colOff>25400</xdr:colOff>
      <xdr:row>360</xdr:row>
      <xdr:rowOff>25402</xdr:rowOff>
    </xdr:from>
    <xdr:to>
      <xdr:col>1</xdr:col>
      <xdr:colOff>604519</xdr:colOff>
      <xdr:row>360</xdr:row>
      <xdr:rowOff>406402</xdr:rowOff>
    </xdr:to>
    <xdr:pic>
      <xdr:nvPicPr>
        <xdr:cNvPr id="245" name="Subgraph-florafolia" descr="florafolia.png"/>
        <xdr:cNvPicPr>
          <a:picLocks/>
        </xdr:cNvPicPr>
      </xdr:nvPicPr>
      <xdr:blipFill>
        <a:blip xmlns:r="http://schemas.openxmlformats.org/officeDocument/2006/relationships" r:embed="rId156" cstate="print"/>
        <a:stretch>
          <a:fillRect/>
        </a:stretch>
      </xdr:blipFill>
      <xdr:spPr>
        <a:xfrm>
          <a:off x="650240" y="104282242"/>
          <a:ext cx="579119" cy="381000"/>
        </a:xfrm>
        <a:prstGeom prst="rect">
          <a:avLst/>
        </a:prstGeom>
      </xdr:spPr>
    </xdr:pic>
    <xdr:clientData/>
  </xdr:twoCellAnchor>
  <xdr:twoCellAnchor editAs="oneCell">
    <xdr:from>
      <xdr:col>1</xdr:col>
      <xdr:colOff>25400</xdr:colOff>
      <xdr:row>533</xdr:row>
      <xdr:rowOff>25397</xdr:rowOff>
    </xdr:from>
    <xdr:to>
      <xdr:col>1</xdr:col>
      <xdr:colOff>604519</xdr:colOff>
      <xdr:row>533</xdr:row>
      <xdr:rowOff>406397</xdr:rowOff>
    </xdr:to>
    <xdr:pic>
      <xdr:nvPicPr>
        <xdr:cNvPr id="246" name="Subgraph-djinh" descr="djinh.png"/>
        <xdr:cNvPicPr>
          <a:picLocks/>
        </xdr:cNvPicPr>
      </xdr:nvPicPr>
      <xdr:blipFill>
        <a:blip xmlns:r="http://schemas.openxmlformats.org/officeDocument/2006/relationships" r:embed="rId157" cstate="print"/>
        <a:stretch>
          <a:fillRect/>
        </a:stretch>
      </xdr:blipFill>
      <xdr:spPr>
        <a:xfrm>
          <a:off x="650240" y="104708957"/>
          <a:ext cx="579119" cy="381000"/>
        </a:xfrm>
        <a:prstGeom prst="rect">
          <a:avLst/>
        </a:prstGeom>
      </xdr:spPr>
    </xdr:pic>
    <xdr:clientData/>
  </xdr:twoCellAnchor>
  <xdr:twoCellAnchor editAs="oneCell">
    <xdr:from>
      <xdr:col>1</xdr:col>
      <xdr:colOff>25400</xdr:colOff>
      <xdr:row>534</xdr:row>
      <xdr:rowOff>25404</xdr:rowOff>
    </xdr:from>
    <xdr:to>
      <xdr:col>1</xdr:col>
      <xdr:colOff>604519</xdr:colOff>
      <xdr:row>534</xdr:row>
      <xdr:rowOff>406404</xdr:rowOff>
    </xdr:to>
    <xdr:pic>
      <xdr:nvPicPr>
        <xdr:cNvPr id="247" name="Subgraph-culturalngineer" descr="culturalngineer.png"/>
        <xdr:cNvPicPr>
          <a:picLocks/>
        </xdr:cNvPicPr>
      </xdr:nvPicPr>
      <xdr:blipFill>
        <a:blip xmlns:r="http://schemas.openxmlformats.org/officeDocument/2006/relationships" r:embed="rId8" cstate="print"/>
        <a:stretch>
          <a:fillRect/>
        </a:stretch>
      </xdr:blipFill>
      <xdr:spPr>
        <a:xfrm>
          <a:off x="650240" y="105135684"/>
          <a:ext cx="579119" cy="381000"/>
        </a:xfrm>
        <a:prstGeom prst="rect">
          <a:avLst/>
        </a:prstGeom>
      </xdr:spPr>
    </xdr:pic>
    <xdr:clientData/>
  </xdr:twoCellAnchor>
  <xdr:twoCellAnchor editAs="oneCell">
    <xdr:from>
      <xdr:col>1</xdr:col>
      <xdr:colOff>25400</xdr:colOff>
      <xdr:row>61</xdr:row>
      <xdr:rowOff>25400</xdr:rowOff>
    </xdr:from>
    <xdr:to>
      <xdr:col>1</xdr:col>
      <xdr:colOff>604519</xdr:colOff>
      <xdr:row>61</xdr:row>
      <xdr:rowOff>406400</xdr:rowOff>
    </xdr:to>
    <xdr:pic>
      <xdr:nvPicPr>
        <xdr:cNvPr id="248" name="Subgraph-gerritontour" descr="gerritontour.png"/>
        <xdr:cNvPicPr>
          <a:picLocks/>
        </xdr:cNvPicPr>
      </xdr:nvPicPr>
      <xdr:blipFill>
        <a:blip xmlns:r="http://schemas.openxmlformats.org/officeDocument/2006/relationships" r:embed="rId158" cstate="print"/>
        <a:stretch>
          <a:fillRect/>
        </a:stretch>
      </xdr:blipFill>
      <xdr:spPr>
        <a:xfrm>
          <a:off x="650240" y="105562400"/>
          <a:ext cx="579119" cy="381000"/>
        </a:xfrm>
        <a:prstGeom prst="rect">
          <a:avLst/>
        </a:prstGeom>
      </xdr:spPr>
    </xdr:pic>
    <xdr:clientData/>
  </xdr:twoCellAnchor>
  <xdr:twoCellAnchor editAs="oneCell">
    <xdr:from>
      <xdr:col>1</xdr:col>
      <xdr:colOff>25400</xdr:colOff>
      <xdr:row>535</xdr:row>
      <xdr:rowOff>25395</xdr:rowOff>
    </xdr:from>
    <xdr:to>
      <xdr:col>1</xdr:col>
      <xdr:colOff>604519</xdr:colOff>
      <xdr:row>535</xdr:row>
      <xdr:rowOff>406395</xdr:rowOff>
    </xdr:to>
    <xdr:pic>
      <xdr:nvPicPr>
        <xdr:cNvPr id="249" name="Subgraph-dowerli" descr="dowerli.png"/>
        <xdr:cNvPicPr>
          <a:picLocks/>
        </xdr:cNvPicPr>
      </xdr:nvPicPr>
      <xdr:blipFill>
        <a:blip xmlns:r="http://schemas.openxmlformats.org/officeDocument/2006/relationships" r:embed="rId4" cstate="print"/>
        <a:stretch>
          <a:fillRect/>
        </a:stretch>
      </xdr:blipFill>
      <xdr:spPr>
        <a:xfrm>
          <a:off x="650240" y="105989115"/>
          <a:ext cx="579119" cy="381000"/>
        </a:xfrm>
        <a:prstGeom prst="rect">
          <a:avLst/>
        </a:prstGeom>
      </xdr:spPr>
    </xdr:pic>
    <xdr:clientData/>
  </xdr:twoCellAnchor>
  <xdr:twoCellAnchor editAs="oneCell">
    <xdr:from>
      <xdr:col>1</xdr:col>
      <xdr:colOff>25400</xdr:colOff>
      <xdr:row>536</xdr:row>
      <xdr:rowOff>25402</xdr:rowOff>
    </xdr:from>
    <xdr:to>
      <xdr:col>1</xdr:col>
      <xdr:colOff>604519</xdr:colOff>
      <xdr:row>536</xdr:row>
      <xdr:rowOff>406402</xdr:rowOff>
    </xdr:to>
    <xdr:pic>
      <xdr:nvPicPr>
        <xdr:cNvPr id="250" name="Subgraph-threesadtigers" descr="threesadtigers.png"/>
        <xdr:cNvPicPr>
          <a:picLocks/>
        </xdr:cNvPicPr>
      </xdr:nvPicPr>
      <xdr:blipFill>
        <a:blip xmlns:r="http://schemas.openxmlformats.org/officeDocument/2006/relationships" r:embed="rId159" cstate="print"/>
        <a:stretch>
          <a:fillRect/>
        </a:stretch>
      </xdr:blipFill>
      <xdr:spPr>
        <a:xfrm>
          <a:off x="650240" y="106415842"/>
          <a:ext cx="579119" cy="381000"/>
        </a:xfrm>
        <a:prstGeom prst="rect">
          <a:avLst/>
        </a:prstGeom>
      </xdr:spPr>
    </xdr:pic>
    <xdr:clientData/>
  </xdr:twoCellAnchor>
  <xdr:twoCellAnchor editAs="oneCell">
    <xdr:from>
      <xdr:col>1</xdr:col>
      <xdr:colOff>25400</xdr:colOff>
      <xdr:row>537</xdr:row>
      <xdr:rowOff>25397</xdr:rowOff>
    </xdr:from>
    <xdr:to>
      <xdr:col>1</xdr:col>
      <xdr:colOff>604519</xdr:colOff>
      <xdr:row>537</xdr:row>
      <xdr:rowOff>406397</xdr:rowOff>
    </xdr:to>
    <xdr:pic>
      <xdr:nvPicPr>
        <xdr:cNvPr id="251" name="Subgraph-xfacto" descr="xfacto.png"/>
        <xdr:cNvPicPr>
          <a:picLocks/>
        </xdr:cNvPicPr>
      </xdr:nvPicPr>
      <xdr:blipFill>
        <a:blip xmlns:r="http://schemas.openxmlformats.org/officeDocument/2006/relationships" r:embed="rId73" cstate="print"/>
        <a:stretch>
          <a:fillRect/>
        </a:stretch>
      </xdr:blipFill>
      <xdr:spPr>
        <a:xfrm>
          <a:off x="650240" y="106842557"/>
          <a:ext cx="579119" cy="381000"/>
        </a:xfrm>
        <a:prstGeom prst="rect">
          <a:avLst/>
        </a:prstGeom>
      </xdr:spPr>
    </xdr:pic>
    <xdr:clientData/>
  </xdr:twoCellAnchor>
  <xdr:twoCellAnchor editAs="oneCell">
    <xdr:from>
      <xdr:col>1</xdr:col>
      <xdr:colOff>25400</xdr:colOff>
      <xdr:row>538</xdr:row>
      <xdr:rowOff>25404</xdr:rowOff>
    </xdr:from>
    <xdr:to>
      <xdr:col>1</xdr:col>
      <xdr:colOff>604519</xdr:colOff>
      <xdr:row>538</xdr:row>
      <xdr:rowOff>406404</xdr:rowOff>
    </xdr:to>
    <xdr:pic>
      <xdr:nvPicPr>
        <xdr:cNvPr id="252" name="Subgraph-ditotona" descr="ditotona.png"/>
        <xdr:cNvPicPr>
          <a:picLocks/>
        </xdr:cNvPicPr>
      </xdr:nvPicPr>
      <xdr:blipFill>
        <a:blip xmlns:r="http://schemas.openxmlformats.org/officeDocument/2006/relationships" r:embed="rId160" cstate="print"/>
        <a:stretch>
          <a:fillRect/>
        </a:stretch>
      </xdr:blipFill>
      <xdr:spPr>
        <a:xfrm>
          <a:off x="650240" y="107269284"/>
          <a:ext cx="579119" cy="381000"/>
        </a:xfrm>
        <a:prstGeom prst="rect">
          <a:avLst/>
        </a:prstGeom>
      </xdr:spPr>
    </xdr:pic>
    <xdr:clientData/>
  </xdr:twoCellAnchor>
  <xdr:twoCellAnchor editAs="oneCell">
    <xdr:from>
      <xdr:col>1</xdr:col>
      <xdr:colOff>25400</xdr:colOff>
      <xdr:row>298</xdr:row>
      <xdr:rowOff>25400</xdr:rowOff>
    </xdr:from>
    <xdr:to>
      <xdr:col>1</xdr:col>
      <xdr:colOff>604519</xdr:colOff>
      <xdr:row>298</xdr:row>
      <xdr:rowOff>406400</xdr:rowOff>
    </xdr:to>
    <xdr:pic>
      <xdr:nvPicPr>
        <xdr:cNvPr id="253" name="Subgraph-fhxoxo" descr="fhxoxo.png"/>
        <xdr:cNvPicPr>
          <a:picLocks/>
        </xdr:cNvPicPr>
      </xdr:nvPicPr>
      <xdr:blipFill>
        <a:blip xmlns:r="http://schemas.openxmlformats.org/officeDocument/2006/relationships" r:embed="rId161" cstate="print"/>
        <a:stretch>
          <a:fillRect/>
        </a:stretch>
      </xdr:blipFill>
      <xdr:spPr>
        <a:xfrm>
          <a:off x="650240" y="107696000"/>
          <a:ext cx="579119" cy="381000"/>
        </a:xfrm>
        <a:prstGeom prst="rect">
          <a:avLst/>
        </a:prstGeom>
      </xdr:spPr>
    </xdr:pic>
    <xdr:clientData/>
  </xdr:twoCellAnchor>
  <xdr:twoCellAnchor editAs="oneCell">
    <xdr:from>
      <xdr:col>1</xdr:col>
      <xdr:colOff>25400</xdr:colOff>
      <xdr:row>539</xdr:row>
      <xdr:rowOff>25395</xdr:rowOff>
    </xdr:from>
    <xdr:to>
      <xdr:col>1</xdr:col>
      <xdr:colOff>604519</xdr:colOff>
      <xdr:row>539</xdr:row>
      <xdr:rowOff>406395</xdr:rowOff>
    </xdr:to>
    <xdr:pic>
      <xdr:nvPicPr>
        <xdr:cNvPr id="254" name="Subgraph-rodolfoviana" descr="rodolfoviana.png"/>
        <xdr:cNvPicPr>
          <a:picLocks/>
        </xdr:cNvPicPr>
      </xdr:nvPicPr>
      <xdr:blipFill>
        <a:blip xmlns:r="http://schemas.openxmlformats.org/officeDocument/2006/relationships" r:embed="rId41" cstate="print"/>
        <a:stretch>
          <a:fillRect/>
        </a:stretch>
      </xdr:blipFill>
      <xdr:spPr>
        <a:xfrm>
          <a:off x="650240" y="108122715"/>
          <a:ext cx="579119" cy="381000"/>
        </a:xfrm>
        <a:prstGeom prst="rect">
          <a:avLst/>
        </a:prstGeom>
      </xdr:spPr>
    </xdr:pic>
    <xdr:clientData/>
  </xdr:twoCellAnchor>
  <xdr:twoCellAnchor editAs="oneCell">
    <xdr:from>
      <xdr:col>1</xdr:col>
      <xdr:colOff>25400</xdr:colOff>
      <xdr:row>540</xdr:row>
      <xdr:rowOff>25402</xdr:rowOff>
    </xdr:from>
    <xdr:to>
      <xdr:col>1</xdr:col>
      <xdr:colOff>604519</xdr:colOff>
      <xdr:row>540</xdr:row>
      <xdr:rowOff>406402</xdr:rowOff>
    </xdr:to>
    <xdr:pic>
      <xdr:nvPicPr>
        <xdr:cNvPr id="255" name="Subgraph-brentoneccles" descr="brentoneccles.png"/>
        <xdr:cNvPicPr>
          <a:picLocks/>
        </xdr:cNvPicPr>
      </xdr:nvPicPr>
      <xdr:blipFill>
        <a:blip xmlns:r="http://schemas.openxmlformats.org/officeDocument/2006/relationships" r:embed="rId19" cstate="print"/>
        <a:stretch>
          <a:fillRect/>
        </a:stretch>
      </xdr:blipFill>
      <xdr:spPr>
        <a:xfrm>
          <a:off x="650240" y="108549442"/>
          <a:ext cx="579119" cy="381000"/>
        </a:xfrm>
        <a:prstGeom prst="rect">
          <a:avLst/>
        </a:prstGeom>
      </xdr:spPr>
    </xdr:pic>
    <xdr:clientData/>
  </xdr:twoCellAnchor>
  <xdr:twoCellAnchor editAs="oneCell">
    <xdr:from>
      <xdr:col>1</xdr:col>
      <xdr:colOff>25400</xdr:colOff>
      <xdr:row>338</xdr:row>
      <xdr:rowOff>25397</xdr:rowOff>
    </xdr:from>
    <xdr:to>
      <xdr:col>1</xdr:col>
      <xdr:colOff>604519</xdr:colOff>
      <xdr:row>338</xdr:row>
      <xdr:rowOff>406397</xdr:rowOff>
    </xdr:to>
    <xdr:pic>
      <xdr:nvPicPr>
        <xdr:cNvPr id="256" name="Subgraph-ricdragon" descr="ricdragon.png"/>
        <xdr:cNvPicPr>
          <a:picLocks/>
        </xdr:cNvPicPr>
      </xdr:nvPicPr>
      <xdr:blipFill>
        <a:blip xmlns:r="http://schemas.openxmlformats.org/officeDocument/2006/relationships" r:embed="rId162" cstate="print"/>
        <a:stretch>
          <a:fillRect/>
        </a:stretch>
      </xdr:blipFill>
      <xdr:spPr>
        <a:xfrm>
          <a:off x="650240" y="108976157"/>
          <a:ext cx="579119" cy="381000"/>
        </a:xfrm>
        <a:prstGeom prst="rect">
          <a:avLst/>
        </a:prstGeom>
      </xdr:spPr>
    </xdr:pic>
    <xdr:clientData/>
  </xdr:twoCellAnchor>
  <xdr:twoCellAnchor editAs="oneCell">
    <xdr:from>
      <xdr:col>1</xdr:col>
      <xdr:colOff>25400</xdr:colOff>
      <xdr:row>541</xdr:row>
      <xdr:rowOff>25404</xdr:rowOff>
    </xdr:from>
    <xdr:to>
      <xdr:col>1</xdr:col>
      <xdr:colOff>604519</xdr:colOff>
      <xdr:row>541</xdr:row>
      <xdr:rowOff>406404</xdr:rowOff>
    </xdr:to>
    <xdr:pic>
      <xdr:nvPicPr>
        <xdr:cNvPr id="257" name="Subgraph-carlosaray" descr="carlosaray.png"/>
        <xdr:cNvPicPr>
          <a:picLocks/>
        </xdr:cNvPicPr>
      </xdr:nvPicPr>
      <xdr:blipFill>
        <a:blip xmlns:r="http://schemas.openxmlformats.org/officeDocument/2006/relationships" r:embed="rId163" cstate="print"/>
        <a:stretch>
          <a:fillRect/>
        </a:stretch>
      </xdr:blipFill>
      <xdr:spPr>
        <a:xfrm>
          <a:off x="650240" y="109402884"/>
          <a:ext cx="579119" cy="381000"/>
        </a:xfrm>
        <a:prstGeom prst="rect">
          <a:avLst/>
        </a:prstGeom>
      </xdr:spPr>
    </xdr:pic>
    <xdr:clientData/>
  </xdr:twoCellAnchor>
  <xdr:twoCellAnchor editAs="oneCell">
    <xdr:from>
      <xdr:col>1</xdr:col>
      <xdr:colOff>25400</xdr:colOff>
      <xdr:row>328</xdr:row>
      <xdr:rowOff>25400</xdr:rowOff>
    </xdr:from>
    <xdr:to>
      <xdr:col>1</xdr:col>
      <xdr:colOff>604519</xdr:colOff>
      <xdr:row>328</xdr:row>
      <xdr:rowOff>406400</xdr:rowOff>
    </xdr:to>
    <xdr:pic>
      <xdr:nvPicPr>
        <xdr:cNvPr id="258" name="Subgraph-cablegate_2010" descr="cablegate_2010.png"/>
        <xdr:cNvPicPr>
          <a:picLocks/>
        </xdr:cNvPicPr>
      </xdr:nvPicPr>
      <xdr:blipFill>
        <a:blip xmlns:r="http://schemas.openxmlformats.org/officeDocument/2006/relationships" r:embed="rId164" cstate="print"/>
        <a:stretch>
          <a:fillRect/>
        </a:stretch>
      </xdr:blipFill>
      <xdr:spPr>
        <a:xfrm>
          <a:off x="650240" y="109829600"/>
          <a:ext cx="579119" cy="381000"/>
        </a:xfrm>
        <a:prstGeom prst="rect">
          <a:avLst/>
        </a:prstGeom>
      </xdr:spPr>
    </xdr:pic>
    <xdr:clientData/>
  </xdr:twoCellAnchor>
  <xdr:twoCellAnchor editAs="oneCell">
    <xdr:from>
      <xdr:col>1</xdr:col>
      <xdr:colOff>25400</xdr:colOff>
      <xdr:row>154</xdr:row>
      <xdr:rowOff>25395</xdr:rowOff>
    </xdr:from>
    <xdr:to>
      <xdr:col>1</xdr:col>
      <xdr:colOff>604519</xdr:colOff>
      <xdr:row>154</xdr:row>
      <xdr:rowOff>406395</xdr:rowOff>
    </xdr:to>
    <xdr:pic>
      <xdr:nvPicPr>
        <xdr:cNvPr id="259" name="Subgraph-pmeese" descr="pmeese.png"/>
        <xdr:cNvPicPr>
          <a:picLocks/>
        </xdr:cNvPicPr>
      </xdr:nvPicPr>
      <xdr:blipFill>
        <a:blip xmlns:r="http://schemas.openxmlformats.org/officeDocument/2006/relationships" r:embed="rId165" cstate="print"/>
        <a:stretch>
          <a:fillRect/>
        </a:stretch>
      </xdr:blipFill>
      <xdr:spPr>
        <a:xfrm>
          <a:off x="650240" y="110256315"/>
          <a:ext cx="579119" cy="381000"/>
        </a:xfrm>
        <a:prstGeom prst="rect">
          <a:avLst/>
        </a:prstGeom>
      </xdr:spPr>
    </xdr:pic>
    <xdr:clientData/>
  </xdr:twoCellAnchor>
  <xdr:twoCellAnchor editAs="oneCell">
    <xdr:from>
      <xdr:col>1</xdr:col>
      <xdr:colOff>25400</xdr:colOff>
      <xdr:row>56</xdr:row>
      <xdr:rowOff>25402</xdr:rowOff>
    </xdr:from>
    <xdr:to>
      <xdr:col>1</xdr:col>
      <xdr:colOff>604519</xdr:colOff>
      <xdr:row>56</xdr:row>
      <xdr:rowOff>406402</xdr:rowOff>
    </xdr:to>
    <xdr:pic>
      <xdr:nvPicPr>
        <xdr:cNvPr id="260" name="Subgraph-coloredopinions" descr="coloredopinions.png"/>
        <xdr:cNvPicPr>
          <a:picLocks/>
        </xdr:cNvPicPr>
      </xdr:nvPicPr>
      <xdr:blipFill>
        <a:blip xmlns:r="http://schemas.openxmlformats.org/officeDocument/2006/relationships" r:embed="rId166" cstate="print"/>
        <a:stretch>
          <a:fillRect/>
        </a:stretch>
      </xdr:blipFill>
      <xdr:spPr>
        <a:xfrm>
          <a:off x="650240" y="110683042"/>
          <a:ext cx="579119" cy="381000"/>
        </a:xfrm>
        <a:prstGeom prst="rect">
          <a:avLst/>
        </a:prstGeom>
      </xdr:spPr>
    </xdr:pic>
    <xdr:clientData/>
  </xdr:twoCellAnchor>
  <xdr:twoCellAnchor editAs="oneCell">
    <xdr:from>
      <xdr:col>1</xdr:col>
      <xdr:colOff>25400</xdr:colOff>
      <xdr:row>542</xdr:row>
      <xdr:rowOff>25397</xdr:rowOff>
    </xdr:from>
    <xdr:to>
      <xdr:col>1</xdr:col>
      <xdr:colOff>604519</xdr:colOff>
      <xdr:row>542</xdr:row>
      <xdr:rowOff>406397</xdr:rowOff>
    </xdr:to>
    <xdr:pic>
      <xdr:nvPicPr>
        <xdr:cNvPr id="261" name="Subgraph-vialata" descr="vialata.png"/>
        <xdr:cNvPicPr>
          <a:picLocks/>
        </xdr:cNvPicPr>
      </xdr:nvPicPr>
      <xdr:blipFill>
        <a:blip xmlns:r="http://schemas.openxmlformats.org/officeDocument/2006/relationships" r:embed="rId19" cstate="print"/>
        <a:stretch>
          <a:fillRect/>
        </a:stretch>
      </xdr:blipFill>
      <xdr:spPr>
        <a:xfrm>
          <a:off x="650240" y="111109757"/>
          <a:ext cx="579119" cy="381000"/>
        </a:xfrm>
        <a:prstGeom prst="rect">
          <a:avLst/>
        </a:prstGeom>
      </xdr:spPr>
    </xdr:pic>
    <xdr:clientData/>
  </xdr:twoCellAnchor>
  <xdr:twoCellAnchor editAs="oneCell">
    <xdr:from>
      <xdr:col>1</xdr:col>
      <xdr:colOff>25400</xdr:colOff>
      <xdr:row>543</xdr:row>
      <xdr:rowOff>25404</xdr:rowOff>
    </xdr:from>
    <xdr:to>
      <xdr:col>1</xdr:col>
      <xdr:colOff>604519</xdr:colOff>
      <xdr:row>543</xdr:row>
      <xdr:rowOff>406404</xdr:rowOff>
    </xdr:to>
    <xdr:pic>
      <xdr:nvPicPr>
        <xdr:cNvPr id="262" name="Subgraph-flaminisaul" descr="flaminisaul.png"/>
        <xdr:cNvPicPr>
          <a:picLocks/>
        </xdr:cNvPicPr>
      </xdr:nvPicPr>
      <xdr:blipFill>
        <a:blip xmlns:r="http://schemas.openxmlformats.org/officeDocument/2006/relationships" r:embed="rId78" cstate="print"/>
        <a:stretch>
          <a:fillRect/>
        </a:stretch>
      </xdr:blipFill>
      <xdr:spPr>
        <a:xfrm>
          <a:off x="650240" y="111536484"/>
          <a:ext cx="579119" cy="381000"/>
        </a:xfrm>
        <a:prstGeom prst="rect">
          <a:avLst/>
        </a:prstGeom>
      </xdr:spPr>
    </xdr:pic>
    <xdr:clientData/>
  </xdr:twoCellAnchor>
  <xdr:twoCellAnchor editAs="oneCell">
    <xdr:from>
      <xdr:col>1</xdr:col>
      <xdr:colOff>25400</xdr:colOff>
      <xdr:row>544</xdr:row>
      <xdr:rowOff>25400</xdr:rowOff>
    </xdr:from>
    <xdr:to>
      <xdr:col>1</xdr:col>
      <xdr:colOff>604519</xdr:colOff>
      <xdr:row>544</xdr:row>
      <xdr:rowOff>406400</xdr:rowOff>
    </xdr:to>
    <xdr:pic>
      <xdr:nvPicPr>
        <xdr:cNvPr id="263" name="Subgraph-mito75" descr="mito75.png"/>
        <xdr:cNvPicPr>
          <a:picLocks/>
        </xdr:cNvPicPr>
      </xdr:nvPicPr>
      <xdr:blipFill>
        <a:blip xmlns:r="http://schemas.openxmlformats.org/officeDocument/2006/relationships" r:embed="rId73" cstate="print"/>
        <a:stretch>
          <a:fillRect/>
        </a:stretch>
      </xdr:blipFill>
      <xdr:spPr>
        <a:xfrm>
          <a:off x="650240" y="111963200"/>
          <a:ext cx="579119" cy="381000"/>
        </a:xfrm>
        <a:prstGeom prst="rect">
          <a:avLst/>
        </a:prstGeom>
      </xdr:spPr>
    </xdr:pic>
    <xdr:clientData/>
  </xdr:twoCellAnchor>
  <xdr:twoCellAnchor editAs="oneCell">
    <xdr:from>
      <xdr:col>1</xdr:col>
      <xdr:colOff>25400</xdr:colOff>
      <xdr:row>545</xdr:row>
      <xdr:rowOff>25395</xdr:rowOff>
    </xdr:from>
    <xdr:to>
      <xdr:col>1</xdr:col>
      <xdr:colOff>604519</xdr:colOff>
      <xdr:row>545</xdr:row>
      <xdr:rowOff>406395</xdr:rowOff>
    </xdr:to>
    <xdr:pic>
      <xdr:nvPicPr>
        <xdr:cNvPr id="264" name="Subgraph-maledictvm" descr="maledictvm.png"/>
        <xdr:cNvPicPr>
          <a:picLocks/>
        </xdr:cNvPicPr>
      </xdr:nvPicPr>
      <xdr:blipFill>
        <a:blip xmlns:r="http://schemas.openxmlformats.org/officeDocument/2006/relationships" r:embed="rId167" cstate="print"/>
        <a:stretch>
          <a:fillRect/>
        </a:stretch>
      </xdr:blipFill>
      <xdr:spPr>
        <a:xfrm>
          <a:off x="650240" y="112389915"/>
          <a:ext cx="579119" cy="381000"/>
        </a:xfrm>
        <a:prstGeom prst="rect">
          <a:avLst/>
        </a:prstGeom>
      </xdr:spPr>
    </xdr:pic>
    <xdr:clientData/>
  </xdr:twoCellAnchor>
  <xdr:twoCellAnchor editAs="oneCell">
    <xdr:from>
      <xdr:col>1</xdr:col>
      <xdr:colOff>25400</xdr:colOff>
      <xdr:row>109</xdr:row>
      <xdr:rowOff>25402</xdr:rowOff>
    </xdr:from>
    <xdr:to>
      <xdr:col>1</xdr:col>
      <xdr:colOff>604519</xdr:colOff>
      <xdr:row>109</xdr:row>
      <xdr:rowOff>406402</xdr:rowOff>
    </xdr:to>
    <xdr:pic>
      <xdr:nvPicPr>
        <xdr:cNvPr id="265" name="Subgraph-doener" descr="doener.png"/>
        <xdr:cNvPicPr>
          <a:picLocks/>
        </xdr:cNvPicPr>
      </xdr:nvPicPr>
      <xdr:blipFill>
        <a:blip xmlns:r="http://schemas.openxmlformats.org/officeDocument/2006/relationships" r:embed="rId168" cstate="print"/>
        <a:stretch>
          <a:fillRect/>
        </a:stretch>
      </xdr:blipFill>
      <xdr:spPr>
        <a:xfrm>
          <a:off x="650240" y="112816642"/>
          <a:ext cx="579119" cy="381000"/>
        </a:xfrm>
        <a:prstGeom prst="rect">
          <a:avLst/>
        </a:prstGeom>
      </xdr:spPr>
    </xdr:pic>
    <xdr:clientData/>
  </xdr:twoCellAnchor>
  <xdr:twoCellAnchor editAs="oneCell">
    <xdr:from>
      <xdr:col>1</xdr:col>
      <xdr:colOff>25400</xdr:colOff>
      <xdr:row>285</xdr:row>
      <xdr:rowOff>25397</xdr:rowOff>
    </xdr:from>
    <xdr:to>
      <xdr:col>1</xdr:col>
      <xdr:colOff>604519</xdr:colOff>
      <xdr:row>285</xdr:row>
      <xdr:rowOff>406397</xdr:rowOff>
    </xdr:to>
    <xdr:pic>
      <xdr:nvPicPr>
        <xdr:cNvPr id="266" name="Subgraph-rjay669" descr="rjay669.png"/>
        <xdr:cNvPicPr>
          <a:picLocks/>
        </xdr:cNvPicPr>
      </xdr:nvPicPr>
      <xdr:blipFill>
        <a:blip xmlns:r="http://schemas.openxmlformats.org/officeDocument/2006/relationships" r:embed="rId169" cstate="print"/>
        <a:stretch>
          <a:fillRect/>
        </a:stretch>
      </xdr:blipFill>
      <xdr:spPr>
        <a:xfrm>
          <a:off x="650240" y="113243357"/>
          <a:ext cx="579119" cy="381000"/>
        </a:xfrm>
        <a:prstGeom prst="rect">
          <a:avLst/>
        </a:prstGeom>
      </xdr:spPr>
    </xdr:pic>
    <xdr:clientData/>
  </xdr:twoCellAnchor>
  <xdr:twoCellAnchor editAs="oneCell">
    <xdr:from>
      <xdr:col>1</xdr:col>
      <xdr:colOff>25400</xdr:colOff>
      <xdr:row>39</xdr:row>
      <xdr:rowOff>25404</xdr:rowOff>
    </xdr:from>
    <xdr:to>
      <xdr:col>1</xdr:col>
      <xdr:colOff>604519</xdr:colOff>
      <xdr:row>39</xdr:row>
      <xdr:rowOff>406404</xdr:rowOff>
    </xdr:to>
    <xdr:pic>
      <xdr:nvPicPr>
        <xdr:cNvPr id="267" name="Subgraph-privacycamp" descr="privacycamp.png"/>
        <xdr:cNvPicPr>
          <a:picLocks/>
        </xdr:cNvPicPr>
      </xdr:nvPicPr>
      <xdr:blipFill>
        <a:blip xmlns:r="http://schemas.openxmlformats.org/officeDocument/2006/relationships" r:embed="rId170" cstate="print"/>
        <a:stretch>
          <a:fillRect/>
        </a:stretch>
      </xdr:blipFill>
      <xdr:spPr>
        <a:xfrm>
          <a:off x="650240" y="113670084"/>
          <a:ext cx="579119" cy="381000"/>
        </a:xfrm>
        <a:prstGeom prst="rect">
          <a:avLst/>
        </a:prstGeom>
      </xdr:spPr>
    </xdr:pic>
    <xdr:clientData/>
  </xdr:twoCellAnchor>
  <xdr:twoCellAnchor editAs="oneCell">
    <xdr:from>
      <xdr:col>1</xdr:col>
      <xdr:colOff>25400</xdr:colOff>
      <xdr:row>185</xdr:row>
      <xdr:rowOff>25400</xdr:rowOff>
    </xdr:from>
    <xdr:to>
      <xdr:col>1</xdr:col>
      <xdr:colOff>604519</xdr:colOff>
      <xdr:row>185</xdr:row>
      <xdr:rowOff>406400</xdr:rowOff>
    </xdr:to>
    <xdr:pic>
      <xdr:nvPicPr>
        <xdr:cNvPr id="268" name="Subgraph-vbalasubramani" descr="vbalasubramani.png"/>
        <xdr:cNvPicPr>
          <a:picLocks/>
        </xdr:cNvPicPr>
      </xdr:nvPicPr>
      <xdr:blipFill>
        <a:blip xmlns:r="http://schemas.openxmlformats.org/officeDocument/2006/relationships" r:embed="rId171" cstate="print"/>
        <a:stretch>
          <a:fillRect/>
        </a:stretch>
      </xdr:blipFill>
      <xdr:spPr>
        <a:xfrm>
          <a:off x="650240" y="114096800"/>
          <a:ext cx="579119" cy="381000"/>
        </a:xfrm>
        <a:prstGeom prst="rect">
          <a:avLst/>
        </a:prstGeom>
      </xdr:spPr>
    </xdr:pic>
    <xdr:clientData/>
  </xdr:twoCellAnchor>
  <xdr:twoCellAnchor editAs="oneCell">
    <xdr:from>
      <xdr:col>1</xdr:col>
      <xdr:colOff>25400</xdr:colOff>
      <xdr:row>546</xdr:row>
      <xdr:rowOff>25395</xdr:rowOff>
    </xdr:from>
    <xdr:to>
      <xdr:col>1</xdr:col>
      <xdr:colOff>604519</xdr:colOff>
      <xdr:row>546</xdr:row>
      <xdr:rowOff>406395</xdr:rowOff>
    </xdr:to>
    <xdr:pic>
      <xdr:nvPicPr>
        <xdr:cNvPr id="269" name="Subgraph-marcojrzx" descr="marcojrzx.png"/>
        <xdr:cNvPicPr>
          <a:picLocks/>
        </xdr:cNvPicPr>
      </xdr:nvPicPr>
      <xdr:blipFill>
        <a:blip xmlns:r="http://schemas.openxmlformats.org/officeDocument/2006/relationships" r:embed="rId19" cstate="print"/>
        <a:stretch>
          <a:fillRect/>
        </a:stretch>
      </xdr:blipFill>
      <xdr:spPr>
        <a:xfrm>
          <a:off x="650240" y="114523515"/>
          <a:ext cx="579119" cy="381000"/>
        </a:xfrm>
        <a:prstGeom prst="rect">
          <a:avLst/>
        </a:prstGeom>
      </xdr:spPr>
    </xdr:pic>
    <xdr:clientData/>
  </xdr:twoCellAnchor>
  <xdr:twoCellAnchor editAs="oneCell">
    <xdr:from>
      <xdr:col>1</xdr:col>
      <xdr:colOff>25400</xdr:colOff>
      <xdr:row>346</xdr:row>
      <xdr:rowOff>25402</xdr:rowOff>
    </xdr:from>
    <xdr:to>
      <xdr:col>1</xdr:col>
      <xdr:colOff>604519</xdr:colOff>
      <xdr:row>346</xdr:row>
      <xdr:rowOff>406402</xdr:rowOff>
    </xdr:to>
    <xdr:pic>
      <xdr:nvPicPr>
        <xdr:cNvPr id="270" name="Subgraph-shisza" descr="shisza.png"/>
        <xdr:cNvPicPr>
          <a:picLocks/>
        </xdr:cNvPicPr>
      </xdr:nvPicPr>
      <xdr:blipFill>
        <a:blip xmlns:r="http://schemas.openxmlformats.org/officeDocument/2006/relationships" r:embed="rId172" cstate="print"/>
        <a:stretch>
          <a:fillRect/>
        </a:stretch>
      </xdr:blipFill>
      <xdr:spPr>
        <a:xfrm>
          <a:off x="650240" y="114950242"/>
          <a:ext cx="579119" cy="381000"/>
        </a:xfrm>
        <a:prstGeom prst="rect">
          <a:avLst/>
        </a:prstGeom>
      </xdr:spPr>
    </xdr:pic>
    <xdr:clientData/>
  </xdr:twoCellAnchor>
  <xdr:twoCellAnchor editAs="oneCell">
    <xdr:from>
      <xdr:col>1</xdr:col>
      <xdr:colOff>25400</xdr:colOff>
      <xdr:row>547</xdr:row>
      <xdr:rowOff>25397</xdr:rowOff>
    </xdr:from>
    <xdr:to>
      <xdr:col>1</xdr:col>
      <xdr:colOff>604519</xdr:colOff>
      <xdr:row>547</xdr:row>
      <xdr:rowOff>406397</xdr:rowOff>
    </xdr:to>
    <xdr:pic>
      <xdr:nvPicPr>
        <xdr:cNvPr id="271" name="Subgraph-costadaniel" descr="costadaniel.png"/>
        <xdr:cNvPicPr>
          <a:picLocks/>
        </xdr:cNvPicPr>
      </xdr:nvPicPr>
      <xdr:blipFill>
        <a:blip xmlns:r="http://schemas.openxmlformats.org/officeDocument/2006/relationships" r:embed="rId73" cstate="print"/>
        <a:stretch>
          <a:fillRect/>
        </a:stretch>
      </xdr:blipFill>
      <xdr:spPr>
        <a:xfrm>
          <a:off x="650240" y="115376957"/>
          <a:ext cx="579119" cy="381000"/>
        </a:xfrm>
        <a:prstGeom prst="rect">
          <a:avLst/>
        </a:prstGeom>
      </xdr:spPr>
    </xdr:pic>
    <xdr:clientData/>
  </xdr:twoCellAnchor>
  <xdr:twoCellAnchor editAs="oneCell">
    <xdr:from>
      <xdr:col>1</xdr:col>
      <xdr:colOff>25400</xdr:colOff>
      <xdr:row>548</xdr:row>
      <xdr:rowOff>25404</xdr:rowOff>
    </xdr:from>
    <xdr:to>
      <xdr:col>1</xdr:col>
      <xdr:colOff>604519</xdr:colOff>
      <xdr:row>548</xdr:row>
      <xdr:rowOff>406404</xdr:rowOff>
    </xdr:to>
    <xdr:pic>
      <xdr:nvPicPr>
        <xdr:cNvPr id="272" name="Subgraph-_dknapp" descr="_dknapp.png"/>
        <xdr:cNvPicPr>
          <a:picLocks/>
        </xdr:cNvPicPr>
      </xdr:nvPicPr>
      <xdr:blipFill>
        <a:blip xmlns:r="http://schemas.openxmlformats.org/officeDocument/2006/relationships" r:embed="rId173" cstate="print"/>
        <a:stretch>
          <a:fillRect/>
        </a:stretch>
      </xdr:blipFill>
      <xdr:spPr>
        <a:xfrm>
          <a:off x="650240" y="115803684"/>
          <a:ext cx="579119" cy="381000"/>
        </a:xfrm>
        <a:prstGeom prst="rect">
          <a:avLst/>
        </a:prstGeom>
      </xdr:spPr>
    </xdr:pic>
    <xdr:clientData/>
  </xdr:twoCellAnchor>
  <xdr:twoCellAnchor editAs="oneCell">
    <xdr:from>
      <xdr:col>1</xdr:col>
      <xdr:colOff>25400</xdr:colOff>
      <xdr:row>237</xdr:row>
      <xdr:rowOff>25400</xdr:rowOff>
    </xdr:from>
    <xdr:to>
      <xdr:col>1</xdr:col>
      <xdr:colOff>604519</xdr:colOff>
      <xdr:row>237</xdr:row>
      <xdr:rowOff>406400</xdr:rowOff>
    </xdr:to>
    <xdr:pic>
      <xdr:nvPicPr>
        <xdr:cNvPr id="273" name="Subgraph-adriasoldevila" descr="adriasoldevila.png"/>
        <xdr:cNvPicPr>
          <a:picLocks/>
        </xdr:cNvPicPr>
      </xdr:nvPicPr>
      <xdr:blipFill>
        <a:blip xmlns:r="http://schemas.openxmlformats.org/officeDocument/2006/relationships" r:embed="rId174" cstate="print"/>
        <a:stretch>
          <a:fillRect/>
        </a:stretch>
      </xdr:blipFill>
      <xdr:spPr>
        <a:xfrm>
          <a:off x="650240" y="116230400"/>
          <a:ext cx="579119" cy="381000"/>
        </a:xfrm>
        <a:prstGeom prst="rect">
          <a:avLst/>
        </a:prstGeom>
      </xdr:spPr>
    </xdr:pic>
    <xdr:clientData/>
  </xdr:twoCellAnchor>
  <xdr:twoCellAnchor editAs="oneCell">
    <xdr:from>
      <xdr:col>1</xdr:col>
      <xdr:colOff>25400</xdr:colOff>
      <xdr:row>549</xdr:row>
      <xdr:rowOff>25395</xdr:rowOff>
    </xdr:from>
    <xdr:to>
      <xdr:col>1</xdr:col>
      <xdr:colOff>604519</xdr:colOff>
      <xdr:row>549</xdr:row>
      <xdr:rowOff>406395</xdr:rowOff>
    </xdr:to>
    <xdr:pic>
      <xdr:nvPicPr>
        <xdr:cNvPr id="274" name="Subgraph-diegosammarco" descr="diegosammarco.png"/>
        <xdr:cNvPicPr>
          <a:picLocks/>
        </xdr:cNvPicPr>
      </xdr:nvPicPr>
      <xdr:blipFill>
        <a:blip xmlns:r="http://schemas.openxmlformats.org/officeDocument/2006/relationships" r:embed="rId73" cstate="print"/>
        <a:stretch>
          <a:fillRect/>
        </a:stretch>
      </xdr:blipFill>
      <xdr:spPr>
        <a:xfrm>
          <a:off x="650240" y="116657115"/>
          <a:ext cx="579119" cy="381000"/>
        </a:xfrm>
        <a:prstGeom prst="rect">
          <a:avLst/>
        </a:prstGeom>
      </xdr:spPr>
    </xdr:pic>
    <xdr:clientData/>
  </xdr:twoCellAnchor>
  <xdr:twoCellAnchor editAs="oneCell">
    <xdr:from>
      <xdr:col>1</xdr:col>
      <xdr:colOff>25400</xdr:colOff>
      <xdr:row>550</xdr:row>
      <xdr:rowOff>25402</xdr:rowOff>
    </xdr:from>
    <xdr:to>
      <xdr:col>1</xdr:col>
      <xdr:colOff>604519</xdr:colOff>
      <xdr:row>550</xdr:row>
      <xdr:rowOff>406402</xdr:rowOff>
    </xdr:to>
    <xdr:pic>
      <xdr:nvPicPr>
        <xdr:cNvPr id="275" name="Subgraph-plastik_g" descr="plastik_g.png"/>
        <xdr:cNvPicPr>
          <a:picLocks/>
        </xdr:cNvPicPr>
      </xdr:nvPicPr>
      <xdr:blipFill>
        <a:blip xmlns:r="http://schemas.openxmlformats.org/officeDocument/2006/relationships" r:embed="rId8" cstate="print"/>
        <a:stretch>
          <a:fillRect/>
        </a:stretch>
      </xdr:blipFill>
      <xdr:spPr>
        <a:xfrm>
          <a:off x="650240" y="117083842"/>
          <a:ext cx="579119" cy="381000"/>
        </a:xfrm>
        <a:prstGeom prst="rect">
          <a:avLst/>
        </a:prstGeom>
      </xdr:spPr>
    </xdr:pic>
    <xdr:clientData/>
  </xdr:twoCellAnchor>
  <xdr:twoCellAnchor editAs="oneCell">
    <xdr:from>
      <xdr:col>1</xdr:col>
      <xdr:colOff>25400</xdr:colOff>
      <xdr:row>551</xdr:row>
      <xdr:rowOff>25397</xdr:rowOff>
    </xdr:from>
    <xdr:to>
      <xdr:col>1</xdr:col>
      <xdr:colOff>604519</xdr:colOff>
      <xdr:row>551</xdr:row>
      <xdr:rowOff>406397</xdr:rowOff>
    </xdr:to>
    <xdr:pic>
      <xdr:nvPicPr>
        <xdr:cNvPr id="276" name="Subgraph-bug7659" descr="bug7659.png"/>
        <xdr:cNvPicPr>
          <a:picLocks/>
        </xdr:cNvPicPr>
      </xdr:nvPicPr>
      <xdr:blipFill>
        <a:blip xmlns:r="http://schemas.openxmlformats.org/officeDocument/2006/relationships" r:embed="rId19" cstate="print"/>
        <a:stretch>
          <a:fillRect/>
        </a:stretch>
      </xdr:blipFill>
      <xdr:spPr>
        <a:xfrm>
          <a:off x="650240" y="117510557"/>
          <a:ext cx="579119" cy="381000"/>
        </a:xfrm>
        <a:prstGeom prst="rect">
          <a:avLst/>
        </a:prstGeom>
      </xdr:spPr>
    </xdr:pic>
    <xdr:clientData/>
  </xdr:twoCellAnchor>
  <xdr:twoCellAnchor editAs="oneCell">
    <xdr:from>
      <xdr:col>1</xdr:col>
      <xdr:colOff>25400</xdr:colOff>
      <xdr:row>552</xdr:row>
      <xdr:rowOff>25404</xdr:rowOff>
    </xdr:from>
    <xdr:to>
      <xdr:col>1</xdr:col>
      <xdr:colOff>604519</xdr:colOff>
      <xdr:row>552</xdr:row>
      <xdr:rowOff>406404</xdr:rowOff>
    </xdr:to>
    <xdr:pic>
      <xdr:nvPicPr>
        <xdr:cNvPr id="277" name="Subgraph-mirianbasso" descr="mirianbasso.png"/>
        <xdr:cNvPicPr>
          <a:picLocks/>
        </xdr:cNvPicPr>
      </xdr:nvPicPr>
      <xdr:blipFill>
        <a:blip xmlns:r="http://schemas.openxmlformats.org/officeDocument/2006/relationships" r:embed="rId81" cstate="print"/>
        <a:stretch>
          <a:fillRect/>
        </a:stretch>
      </xdr:blipFill>
      <xdr:spPr>
        <a:xfrm>
          <a:off x="650240" y="117937284"/>
          <a:ext cx="579119" cy="381000"/>
        </a:xfrm>
        <a:prstGeom prst="rect">
          <a:avLst/>
        </a:prstGeom>
      </xdr:spPr>
    </xdr:pic>
    <xdr:clientData/>
  </xdr:twoCellAnchor>
  <xdr:twoCellAnchor editAs="oneCell">
    <xdr:from>
      <xdr:col>1</xdr:col>
      <xdr:colOff>25400</xdr:colOff>
      <xdr:row>390</xdr:row>
      <xdr:rowOff>25400</xdr:rowOff>
    </xdr:from>
    <xdr:to>
      <xdr:col>1</xdr:col>
      <xdr:colOff>604519</xdr:colOff>
      <xdr:row>390</xdr:row>
      <xdr:rowOff>406400</xdr:rowOff>
    </xdr:to>
    <xdr:pic>
      <xdr:nvPicPr>
        <xdr:cNvPr id="278" name="Subgraph-asw44" descr="asw44.png"/>
        <xdr:cNvPicPr>
          <a:picLocks/>
        </xdr:cNvPicPr>
      </xdr:nvPicPr>
      <xdr:blipFill>
        <a:blip xmlns:r="http://schemas.openxmlformats.org/officeDocument/2006/relationships" r:embed="rId175" cstate="print"/>
        <a:stretch>
          <a:fillRect/>
        </a:stretch>
      </xdr:blipFill>
      <xdr:spPr>
        <a:xfrm>
          <a:off x="650240" y="118364000"/>
          <a:ext cx="579119" cy="381000"/>
        </a:xfrm>
        <a:prstGeom prst="rect">
          <a:avLst/>
        </a:prstGeom>
      </xdr:spPr>
    </xdr:pic>
    <xdr:clientData/>
  </xdr:twoCellAnchor>
  <xdr:twoCellAnchor editAs="oneCell">
    <xdr:from>
      <xdr:col>1</xdr:col>
      <xdr:colOff>25400</xdr:colOff>
      <xdr:row>10</xdr:row>
      <xdr:rowOff>25395</xdr:rowOff>
    </xdr:from>
    <xdr:to>
      <xdr:col>1</xdr:col>
      <xdr:colOff>604519</xdr:colOff>
      <xdr:row>10</xdr:row>
      <xdr:rowOff>406395</xdr:rowOff>
    </xdr:to>
    <xdr:pic>
      <xdr:nvPicPr>
        <xdr:cNvPr id="279" name="Subgraph-artate" descr="artate.png"/>
        <xdr:cNvPicPr>
          <a:picLocks/>
        </xdr:cNvPicPr>
      </xdr:nvPicPr>
      <xdr:blipFill>
        <a:blip xmlns:r="http://schemas.openxmlformats.org/officeDocument/2006/relationships" r:embed="rId176" cstate="print"/>
        <a:stretch>
          <a:fillRect/>
        </a:stretch>
      </xdr:blipFill>
      <xdr:spPr>
        <a:xfrm>
          <a:off x="650240" y="118790715"/>
          <a:ext cx="579119" cy="381000"/>
        </a:xfrm>
        <a:prstGeom prst="rect">
          <a:avLst/>
        </a:prstGeom>
      </xdr:spPr>
    </xdr:pic>
    <xdr:clientData/>
  </xdr:twoCellAnchor>
  <xdr:twoCellAnchor editAs="oneCell">
    <xdr:from>
      <xdr:col>1</xdr:col>
      <xdr:colOff>25400</xdr:colOff>
      <xdr:row>553</xdr:row>
      <xdr:rowOff>25402</xdr:rowOff>
    </xdr:from>
    <xdr:to>
      <xdr:col>1</xdr:col>
      <xdr:colOff>604519</xdr:colOff>
      <xdr:row>553</xdr:row>
      <xdr:rowOff>406402</xdr:rowOff>
    </xdr:to>
    <xdr:pic>
      <xdr:nvPicPr>
        <xdr:cNvPr id="280" name="Subgraph-mandolfi" descr="mandolfi.png"/>
        <xdr:cNvPicPr>
          <a:picLocks/>
        </xdr:cNvPicPr>
      </xdr:nvPicPr>
      <xdr:blipFill>
        <a:blip xmlns:r="http://schemas.openxmlformats.org/officeDocument/2006/relationships" r:embed="rId73" cstate="print"/>
        <a:stretch>
          <a:fillRect/>
        </a:stretch>
      </xdr:blipFill>
      <xdr:spPr>
        <a:xfrm>
          <a:off x="650240" y="119217442"/>
          <a:ext cx="579119" cy="381000"/>
        </a:xfrm>
        <a:prstGeom prst="rect">
          <a:avLst/>
        </a:prstGeom>
      </xdr:spPr>
    </xdr:pic>
    <xdr:clientData/>
  </xdr:twoCellAnchor>
  <xdr:twoCellAnchor editAs="oneCell">
    <xdr:from>
      <xdr:col>1</xdr:col>
      <xdr:colOff>25400</xdr:colOff>
      <xdr:row>229</xdr:row>
      <xdr:rowOff>25397</xdr:rowOff>
    </xdr:from>
    <xdr:to>
      <xdr:col>1</xdr:col>
      <xdr:colOff>604519</xdr:colOff>
      <xdr:row>229</xdr:row>
      <xdr:rowOff>406397</xdr:rowOff>
    </xdr:to>
    <xdr:pic>
      <xdr:nvPicPr>
        <xdr:cNvPr id="281" name="Subgraph-betsywhim" descr="betsywhim.png"/>
        <xdr:cNvPicPr>
          <a:picLocks/>
        </xdr:cNvPicPr>
      </xdr:nvPicPr>
      <xdr:blipFill>
        <a:blip xmlns:r="http://schemas.openxmlformats.org/officeDocument/2006/relationships" r:embed="rId177" cstate="print"/>
        <a:stretch>
          <a:fillRect/>
        </a:stretch>
      </xdr:blipFill>
      <xdr:spPr>
        <a:xfrm>
          <a:off x="650240" y="119644157"/>
          <a:ext cx="579119" cy="381000"/>
        </a:xfrm>
        <a:prstGeom prst="rect">
          <a:avLst/>
        </a:prstGeom>
      </xdr:spPr>
    </xdr:pic>
    <xdr:clientData/>
  </xdr:twoCellAnchor>
  <xdr:twoCellAnchor editAs="oneCell">
    <xdr:from>
      <xdr:col>1</xdr:col>
      <xdr:colOff>25400</xdr:colOff>
      <xdr:row>358</xdr:row>
      <xdr:rowOff>25404</xdr:rowOff>
    </xdr:from>
    <xdr:to>
      <xdr:col>1</xdr:col>
      <xdr:colOff>604519</xdr:colOff>
      <xdr:row>358</xdr:row>
      <xdr:rowOff>406404</xdr:rowOff>
    </xdr:to>
    <xdr:pic>
      <xdr:nvPicPr>
        <xdr:cNvPr id="282" name="Subgraph-mannina_" descr="mannina_.png"/>
        <xdr:cNvPicPr>
          <a:picLocks/>
        </xdr:cNvPicPr>
      </xdr:nvPicPr>
      <xdr:blipFill>
        <a:blip xmlns:r="http://schemas.openxmlformats.org/officeDocument/2006/relationships" r:embed="rId178" cstate="print"/>
        <a:stretch>
          <a:fillRect/>
        </a:stretch>
      </xdr:blipFill>
      <xdr:spPr>
        <a:xfrm>
          <a:off x="650240" y="120070884"/>
          <a:ext cx="579119" cy="381000"/>
        </a:xfrm>
        <a:prstGeom prst="rect">
          <a:avLst/>
        </a:prstGeom>
      </xdr:spPr>
    </xdr:pic>
    <xdr:clientData/>
  </xdr:twoCellAnchor>
  <xdr:twoCellAnchor editAs="oneCell">
    <xdr:from>
      <xdr:col>1</xdr:col>
      <xdr:colOff>25400</xdr:colOff>
      <xdr:row>402</xdr:row>
      <xdr:rowOff>25400</xdr:rowOff>
    </xdr:from>
    <xdr:to>
      <xdr:col>1</xdr:col>
      <xdr:colOff>604519</xdr:colOff>
      <xdr:row>402</xdr:row>
      <xdr:rowOff>406400</xdr:rowOff>
    </xdr:to>
    <xdr:pic>
      <xdr:nvPicPr>
        <xdr:cNvPr id="283" name="Subgraph-y_quintana" descr="y_quintana.png"/>
        <xdr:cNvPicPr>
          <a:picLocks/>
        </xdr:cNvPicPr>
      </xdr:nvPicPr>
      <xdr:blipFill>
        <a:blip xmlns:r="http://schemas.openxmlformats.org/officeDocument/2006/relationships" r:embed="rId179" cstate="print"/>
        <a:stretch>
          <a:fillRect/>
        </a:stretch>
      </xdr:blipFill>
      <xdr:spPr>
        <a:xfrm>
          <a:off x="650240" y="120497600"/>
          <a:ext cx="579119" cy="381000"/>
        </a:xfrm>
        <a:prstGeom prst="rect">
          <a:avLst/>
        </a:prstGeom>
      </xdr:spPr>
    </xdr:pic>
    <xdr:clientData/>
  </xdr:twoCellAnchor>
  <xdr:twoCellAnchor editAs="oneCell">
    <xdr:from>
      <xdr:col>1</xdr:col>
      <xdr:colOff>25400</xdr:colOff>
      <xdr:row>554</xdr:row>
      <xdr:rowOff>25395</xdr:rowOff>
    </xdr:from>
    <xdr:to>
      <xdr:col>1</xdr:col>
      <xdr:colOff>604519</xdr:colOff>
      <xdr:row>554</xdr:row>
      <xdr:rowOff>406395</xdr:rowOff>
    </xdr:to>
    <xdr:pic>
      <xdr:nvPicPr>
        <xdr:cNvPr id="284" name="Subgraph-grega_jagodnik" descr="grega_jagodnik.png"/>
        <xdr:cNvPicPr>
          <a:picLocks/>
        </xdr:cNvPicPr>
      </xdr:nvPicPr>
      <xdr:blipFill>
        <a:blip xmlns:r="http://schemas.openxmlformats.org/officeDocument/2006/relationships" r:embed="rId180" cstate="print"/>
        <a:stretch>
          <a:fillRect/>
        </a:stretch>
      </xdr:blipFill>
      <xdr:spPr>
        <a:xfrm>
          <a:off x="650240" y="120924315"/>
          <a:ext cx="579119" cy="381000"/>
        </a:xfrm>
        <a:prstGeom prst="rect">
          <a:avLst/>
        </a:prstGeom>
      </xdr:spPr>
    </xdr:pic>
    <xdr:clientData/>
  </xdr:twoCellAnchor>
  <xdr:twoCellAnchor editAs="oneCell">
    <xdr:from>
      <xdr:col>1</xdr:col>
      <xdr:colOff>25400</xdr:colOff>
      <xdr:row>555</xdr:row>
      <xdr:rowOff>25402</xdr:rowOff>
    </xdr:from>
    <xdr:to>
      <xdr:col>1</xdr:col>
      <xdr:colOff>604519</xdr:colOff>
      <xdr:row>555</xdr:row>
      <xdr:rowOff>406402</xdr:rowOff>
    </xdr:to>
    <xdr:pic>
      <xdr:nvPicPr>
        <xdr:cNvPr id="285" name="Subgraph-nanocruz84" descr="nanocruz84.png"/>
        <xdr:cNvPicPr>
          <a:picLocks/>
        </xdr:cNvPicPr>
      </xdr:nvPicPr>
      <xdr:blipFill>
        <a:blip xmlns:r="http://schemas.openxmlformats.org/officeDocument/2006/relationships" r:embed="rId19" cstate="print"/>
        <a:stretch>
          <a:fillRect/>
        </a:stretch>
      </xdr:blipFill>
      <xdr:spPr>
        <a:xfrm>
          <a:off x="650240" y="121351042"/>
          <a:ext cx="579119" cy="381000"/>
        </a:xfrm>
        <a:prstGeom prst="rect">
          <a:avLst/>
        </a:prstGeom>
      </xdr:spPr>
    </xdr:pic>
    <xdr:clientData/>
  </xdr:twoCellAnchor>
  <xdr:twoCellAnchor editAs="oneCell">
    <xdr:from>
      <xdr:col>1</xdr:col>
      <xdr:colOff>25400</xdr:colOff>
      <xdr:row>556</xdr:row>
      <xdr:rowOff>25397</xdr:rowOff>
    </xdr:from>
    <xdr:to>
      <xdr:col>1</xdr:col>
      <xdr:colOff>604519</xdr:colOff>
      <xdr:row>556</xdr:row>
      <xdr:rowOff>406397</xdr:rowOff>
    </xdr:to>
    <xdr:pic>
      <xdr:nvPicPr>
        <xdr:cNvPr id="286" name="Subgraph-maestro_sandro" descr="maestro_sandro.png"/>
        <xdr:cNvPicPr>
          <a:picLocks/>
        </xdr:cNvPicPr>
      </xdr:nvPicPr>
      <xdr:blipFill>
        <a:blip xmlns:r="http://schemas.openxmlformats.org/officeDocument/2006/relationships" r:embed="rId19" cstate="print"/>
        <a:stretch>
          <a:fillRect/>
        </a:stretch>
      </xdr:blipFill>
      <xdr:spPr>
        <a:xfrm>
          <a:off x="650240" y="121777757"/>
          <a:ext cx="579119" cy="381000"/>
        </a:xfrm>
        <a:prstGeom prst="rect">
          <a:avLst/>
        </a:prstGeom>
      </xdr:spPr>
    </xdr:pic>
    <xdr:clientData/>
  </xdr:twoCellAnchor>
  <xdr:twoCellAnchor editAs="oneCell">
    <xdr:from>
      <xdr:col>1</xdr:col>
      <xdr:colOff>25400</xdr:colOff>
      <xdr:row>557</xdr:row>
      <xdr:rowOff>25404</xdr:rowOff>
    </xdr:from>
    <xdr:to>
      <xdr:col>1</xdr:col>
      <xdr:colOff>604519</xdr:colOff>
      <xdr:row>557</xdr:row>
      <xdr:rowOff>406404</xdr:rowOff>
    </xdr:to>
    <xdr:pic>
      <xdr:nvPicPr>
        <xdr:cNvPr id="287" name="Subgraph-_badwoman_" descr="_badwoman_.png"/>
        <xdr:cNvPicPr>
          <a:picLocks/>
        </xdr:cNvPicPr>
      </xdr:nvPicPr>
      <xdr:blipFill>
        <a:blip xmlns:r="http://schemas.openxmlformats.org/officeDocument/2006/relationships" r:embed="rId19" cstate="print"/>
        <a:stretch>
          <a:fillRect/>
        </a:stretch>
      </xdr:blipFill>
      <xdr:spPr>
        <a:xfrm>
          <a:off x="650240" y="122204484"/>
          <a:ext cx="579119" cy="381000"/>
        </a:xfrm>
        <a:prstGeom prst="rect">
          <a:avLst/>
        </a:prstGeom>
      </xdr:spPr>
    </xdr:pic>
    <xdr:clientData/>
  </xdr:twoCellAnchor>
  <xdr:twoCellAnchor editAs="oneCell">
    <xdr:from>
      <xdr:col>1</xdr:col>
      <xdr:colOff>25400</xdr:colOff>
      <xdr:row>183</xdr:row>
      <xdr:rowOff>25400</xdr:rowOff>
    </xdr:from>
    <xdr:to>
      <xdr:col>1</xdr:col>
      <xdr:colOff>604519</xdr:colOff>
      <xdr:row>183</xdr:row>
      <xdr:rowOff>406400</xdr:rowOff>
    </xdr:to>
    <xdr:pic>
      <xdr:nvPicPr>
        <xdr:cNvPr id="288" name="Subgraph-adrianatru" descr="adrianatru.png"/>
        <xdr:cNvPicPr>
          <a:picLocks/>
        </xdr:cNvPicPr>
      </xdr:nvPicPr>
      <xdr:blipFill>
        <a:blip xmlns:r="http://schemas.openxmlformats.org/officeDocument/2006/relationships" r:embed="rId181" cstate="print"/>
        <a:stretch>
          <a:fillRect/>
        </a:stretch>
      </xdr:blipFill>
      <xdr:spPr>
        <a:xfrm>
          <a:off x="650240" y="122631200"/>
          <a:ext cx="579119" cy="381000"/>
        </a:xfrm>
        <a:prstGeom prst="rect">
          <a:avLst/>
        </a:prstGeom>
      </xdr:spPr>
    </xdr:pic>
    <xdr:clientData/>
  </xdr:twoCellAnchor>
  <xdr:twoCellAnchor editAs="oneCell">
    <xdr:from>
      <xdr:col>1</xdr:col>
      <xdr:colOff>25400</xdr:colOff>
      <xdr:row>77</xdr:row>
      <xdr:rowOff>25395</xdr:rowOff>
    </xdr:from>
    <xdr:to>
      <xdr:col>1</xdr:col>
      <xdr:colOff>604519</xdr:colOff>
      <xdr:row>77</xdr:row>
      <xdr:rowOff>406395</xdr:rowOff>
    </xdr:to>
    <xdr:pic>
      <xdr:nvPicPr>
        <xdr:cNvPr id="289" name="Subgraph-jdmartinezq" descr="jdmartinezq.png"/>
        <xdr:cNvPicPr>
          <a:picLocks/>
        </xdr:cNvPicPr>
      </xdr:nvPicPr>
      <xdr:blipFill>
        <a:blip xmlns:r="http://schemas.openxmlformats.org/officeDocument/2006/relationships" r:embed="rId182" cstate="print"/>
        <a:stretch>
          <a:fillRect/>
        </a:stretch>
      </xdr:blipFill>
      <xdr:spPr>
        <a:xfrm>
          <a:off x="650240" y="123057915"/>
          <a:ext cx="579119" cy="381000"/>
        </a:xfrm>
        <a:prstGeom prst="rect">
          <a:avLst/>
        </a:prstGeom>
      </xdr:spPr>
    </xdr:pic>
    <xdr:clientData/>
  </xdr:twoCellAnchor>
  <xdr:twoCellAnchor editAs="oneCell">
    <xdr:from>
      <xdr:col>1</xdr:col>
      <xdr:colOff>25400</xdr:colOff>
      <xdr:row>302</xdr:row>
      <xdr:rowOff>25402</xdr:rowOff>
    </xdr:from>
    <xdr:to>
      <xdr:col>1</xdr:col>
      <xdr:colOff>604519</xdr:colOff>
      <xdr:row>302</xdr:row>
      <xdr:rowOff>406402</xdr:rowOff>
    </xdr:to>
    <xdr:pic>
      <xdr:nvPicPr>
        <xdr:cNvPr id="290" name="Subgraph-petrogustavo" descr="petrogustavo.png"/>
        <xdr:cNvPicPr>
          <a:picLocks/>
        </xdr:cNvPicPr>
      </xdr:nvPicPr>
      <xdr:blipFill>
        <a:blip xmlns:r="http://schemas.openxmlformats.org/officeDocument/2006/relationships" r:embed="rId183" cstate="print"/>
        <a:stretch>
          <a:fillRect/>
        </a:stretch>
      </xdr:blipFill>
      <xdr:spPr>
        <a:xfrm>
          <a:off x="650240" y="123484642"/>
          <a:ext cx="579119" cy="381000"/>
        </a:xfrm>
        <a:prstGeom prst="rect">
          <a:avLst/>
        </a:prstGeom>
      </xdr:spPr>
    </xdr:pic>
    <xdr:clientData/>
  </xdr:twoCellAnchor>
  <xdr:twoCellAnchor editAs="oneCell">
    <xdr:from>
      <xdr:col>1</xdr:col>
      <xdr:colOff>25400</xdr:colOff>
      <xdr:row>301</xdr:row>
      <xdr:rowOff>25397</xdr:rowOff>
    </xdr:from>
    <xdr:to>
      <xdr:col>1</xdr:col>
      <xdr:colOff>604519</xdr:colOff>
      <xdr:row>301</xdr:row>
      <xdr:rowOff>406397</xdr:rowOff>
    </xdr:to>
    <xdr:pic>
      <xdr:nvPicPr>
        <xdr:cNvPr id="291" name="Subgraph-maisangel" descr="maisangel.png"/>
        <xdr:cNvPicPr>
          <a:picLocks/>
        </xdr:cNvPicPr>
      </xdr:nvPicPr>
      <xdr:blipFill>
        <a:blip xmlns:r="http://schemas.openxmlformats.org/officeDocument/2006/relationships" r:embed="rId184" cstate="print"/>
        <a:stretch>
          <a:fillRect/>
        </a:stretch>
      </xdr:blipFill>
      <xdr:spPr>
        <a:xfrm>
          <a:off x="650240" y="123911357"/>
          <a:ext cx="579119" cy="381000"/>
        </a:xfrm>
        <a:prstGeom prst="rect">
          <a:avLst/>
        </a:prstGeom>
      </xdr:spPr>
    </xdr:pic>
    <xdr:clientData/>
  </xdr:twoCellAnchor>
  <xdr:twoCellAnchor editAs="oneCell">
    <xdr:from>
      <xdr:col>1</xdr:col>
      <xdr:colOff>25400</xdr:colOff>
      <xdr:row>558</xdr:row>
      <xdr:rowOff>25404</xdr:rowOff>
    </xdr:from>
    <xdr:to>
      <xdr:col>1</xdr:col>
      <xdr:colOff>604519</xdr:colOff>
      <xdr:row>558</xdr:row>
      <xdr:rowOff>406404</xdr:rowOff>
    </xdr:to>
    <xdr:pic>
      <xdr:nvPicPr>
        <xdr:cNvPr id="292" name="Subgraph-raimondiand" descr="raimondiand.png"/>
        <xdr:cNvPicPr>
          <a:picLocks/>
        </xdr:cNvPicPr>
      </xdr:nvPicPr>
      <xdr:blipFill>
        <a:blip xmlns:r="http://schemas.openxmlformats.org/officeDocument/2006/relationships" r:embed="rId185" cstate="print"/>
        <a:stretch>
          <a:fillRect/>
        </a:stretch>
      </xdr:blipFill>
      <xdr:spPr>
        <a:xfrm>
          <a:off x="650240" y="124338084"/>
          <a:ext cx="579119" cy="381000"/>
        </a:xfrm>
        <a:prstGeom prst="rect">
          <a:avLst/>
        </a:prstGeom>
      </xdr:spPr>
    </xdr:pic>
    <xdr:clientData/>
  </xdr:twoCellAnchor>
  <xdr:twoCellAnchor editAs="oneCell">
    <xdr:from>
      <xdr:col>1</xdr:col>
      <xdr:colOff>25400</xdr:colOff>
      <xdr:row>400</xdr:row>
      <xdr:rowOff>25400</xdr:rowOff>
    </xdr:from>
    <xdr:to>
      <xdr:col>1</xdr:col>
      <xdr:colOff>604519</xdr:colOff>
      <xdr:row>400</xdr:row>
      <xdr:rowOff>406400</xdr:rowOff>
    </xdr:to>
    <xdr:pic>
      <xdr:nvPicPr>
        <xdr:cNvPr id="293" name="Subgraph-beforeyougo78" descr="beforeyougo78.png"/>
        <xdr:cNvPicPr>
          <a:picLocks/>
        </xdr:cNvPicPr>
      </xdr:nvPicPr>
      <xdr:blipFill>
        <a:blip xmlns:r="http://schemas.openxmlformats.org/officeDocument/2006/relationships" r:embed="rId186" cstate="print"/>
        <a:stretch>
          <a:fillRect/>
        </a:stretch>
      </xdr:blipFill>
      <xdr:spPr>
        <a:xfrm>
          <a:off x="650240" y="124764800"/>
          <a:ext cx="579119" cy="381000"/>
        </a:xfrm>
        <a:prstGeom prst="rect">
          <a:avLst/>
        </a:prstGeom>
      </xdr:spPr>
    </xdr:pic>
    <xdr:clientData/>
  </xdr:twoCellAnchor>
  <xdr:twoCellAnchor editAs="oneCell">
    <xdr:from>
      <xdr:col>1</xdr:col>
      <xdr:colOff>25400</xdr:colOff>
      <xdr:row>113</xdr:row>
      <xdr:rowOff>25395</xdr:rowOff>
    </xdr:from>
    <xdr:to>
      <xdr:col>1</xdr:col>
      <xdr:colOff>604519</xdr:colOff>
      <xdr:row>113</xdr:row>
      <xdr:rowOff>406395</xdr:rowOff>
    </xdr:to>
    <xdr:pic>
      <xdr:nvPicPr>
        <xdr:cNvPr id="294" name="Subgraph-wikileaktweets" descr="wikileaktweets.png"/>
        <xdr:cNvPicPr>
          <a:picLocks/>
        </xdr:cNvPicPr>
      </xdr:nvPicPr>
      <xdr:blipFill>
        <a:blip xmlns:r="http://schemas.openxmlformats.org/officeDocument/2006/relationships" r:embed="rId187" cstate="print"/>
        <a:stretch>
          <a:fillRect/>
        </a:stretch>
      </xdr:blipFill>
      <xdr:spPr>
        <a:xfrm>
          <a:off x="650240" y="125191515"/>
          <a:ext cx="579119" cy="381000"/>
        </a:xfrm>
        <a:prstGeom prst="rect">
          <a:avLst/>
        </a:prstGeom>
      </xdr:spPr>
    </xdr:pic>
    <xdr:clientData/>
  </xdr:twoCellAnchor>
  <xdr:twoCellAnchor editAs="oneCell">
    <xdr:from>
      <xdr:col>1</xdr:col>
      <xdr:colOff>25400</xdr:colOff>
      <xdr:row>559</xdr:row>
      <xdr:rowOff>25402</xdr:rowOff>
    </xdr:from>
    <xdr:to>
      <xdr:col>1</xdr:col>
      <xdr:colOff>604519</xdr:colOff>
      <xdr:row>559</xdr:row>
      <xdr:rowOff>406402</xdr:rowOff>
    </xdr:to>
    <xdr:pic>
      <xdr:nvPicPr>
        <xdr:cNvPr id="295" name="Subgraph-keymano" descr="keymano.png"/>
        <xdr:cNvPicPr>
          <a:picLocks/>
        </xdr:cNvPicPr>
      </xdr:nvPicPr>
      <xdr:blipFill>
        <a:blip xmlns:r="http://schemas.openxmlformats.org/officeDocument/2006/relationships" r:embed="rId4" cstate="print"/>
        <a:stretch>
          <a:fillRect/>
        </a:stretch>
      </xdr:blipFill>
      <xdr:spPr>
        <a:xfrm>
          <a:off x="650240" y="125618242"/>
          <a:ext cx="579119" cy="381000"/>
        </a:xfrm>
        <a:prstGeom prst="rect">
          <a:avLst/>
        </a:prstGeom>
      </xdr:spPr>
    </xdr:pic>
    <xdr:clientData/>
  </xdr:twoCellAnchor>
  <xdr:twoCellAnchor editAs="oneCell">
    <xdr:from>
      <xdr:col>1</xdr:col>
      <xdr:colOff>25400</xdr:colOff>
      <xdr:row>142</xdr:row>
      <xdr:rowOff>25397</xdr:rowOff>
    </xdr:from>
    <xdr:to>
      <xdr:col>1</xdr:col>
      <xdr:colOff>604519</xdr:colOff>
      <xdr:row>142</xdr:row>
      <xdr:rowOff>406397</xdr:rowOff>
    </xdr:to>
    <xdr:pic>
      <xdr:nvPicPr>
        <xdr:cNvPr id="296" name="Subgraph-dukeofgaming" descr="dukeofgaming.png"/>
        <xdr:cNvPicPr>
          <a:picLocks/>
        </xdr:cNvPicPr>
      </xdr:nvPicPr>
      <xdr:blipFill>
        <a:blip xmlns:r="http://schemas.openxmlformats.org/officeDocument/2006/relationships" r:embed="rId188" cstate="print"/>
        <a:stretch>
          <a:fillRect/>
        </a:stretch>
      </xdr:blipFill>
      <xdr:spPr>
        <a:xfrm>
          <a:off x="650240" y="126044957"/>
          <a:ext cx="579119" cy="381000"/>
        </a:xfrm>
        <a:prstGeom prst="rect">
          <a:avLst/>
        </a:prstGeom>
      </xdr:spPr>
    </xdr:pic>
    <xdr:clientData/>
  </xdr:twoCellAnchor>
  <xdr:twoCellAnchor editAs="oneCell">
    <xdr:from>
      <xdr:col>1</xdr:col>
      <xdr:colOff>25400</xdr:colOff>
      <xdr:row>72</xdr:row>
      <xdr:rowOff>25404</xdr:rowOff>
    </xdr:from>
    <xdr:to>
      <xdr:col>1</xdr:col>
      <xdr:colOff>604519</xdr:colOff>
      <xdr:row>72</xdr:row>
      <xdr:rowOff>406404</xdr:rowOff>
    </xdr:to>
    <xdr:pic>
      <xdr:nvPicPr>
        <xdr:cNvPr id="297" name="Subgraph-anonyops" descr="anonyops.png"/>
        <xdr:cNvPicPr>
          <a:picLocks/>
        </xdr:cNvPicPr>
      </xdr:nvPicPr>
      <xdr:blipFill>
        <a:blip xmlns:r="http://schemas.openxmlformats.org/officeDocument/2006/relationships" r:embed="rId189" cstate="print"/>
        <a:stretch>
          <a:fillRect/>
        </a:stretch>
      </xdr:blipFill>
      <xdr:spPr>
        <a:xfrm>
          <a:off x="650240" y="126471684"/>
          <a:ext cx="579119" cy="381000"/>
        </a:xfrm>
        <a:prstGeom prst="rect">
          <a:avLst/>
        </a:prstGeom>
      </xdr:spPr>
    </xdr:pic>
    <xdr:clientData/>
  </xdr:twoCellAnchor>
  <xdr:twoCellAnchor editAs="oneCell">
    <xdr:from>
      <xdr:col>1</xdr:col>
      <xdr:colOff>25400</xdr:colOff>
      <xdr:row>243</xdr:row>
      <xdr:rowOff>25400</xdr:rowOff>
    </xdr:from>
    <xdr:to>
      <xdr:col>1</xdr:col>
      <xdr:colOff>604519</xdr:colOff>
      <xdr:row>243</xdr:row>
      <xdr:rowOff>406400</xdr:rowOff>
    </xdr:to>
    <xdr:pic>
      <xdr:nvPicPr>
        <xdr:cNvPr id="298" name="Subgraph-cyberwarinfo" descr="cyberwarinfo.png"/>
        <xdr:cNvPicPr>
          <a:picLocks/>
        </xdr:cNvPicPr>
      </xdr:nvPicPr>
      <xdr:blipFill>
        <a:blip xmlns:r="http://schemas.openxmlformats.org/officeDocument/2006/relationships" r:embed="rId190" cstate="print"/>
        <a:stretch>
          <a:fillRect/>
        </a:stretch>
      </xdr:blipFill>
      <xdr:spPr>
        <a:xfrm>
          <a:off x="650240" y="126898400"/>
          <a:ext cx="579119" cy="381000"/>
        </a:xfrm>
        <a:prstGeom prst="rect">
          <a:avLst/>
        </a:prstGeom>
      </xdr:spPr>
    </xdr:pic>
    <xdr:clientData/>
  </xdr:twoCellAnchor>
  <xdr:twoCellAnchor editAs="oneCell">
    <xdr:from>
      <xdr:col>1</xdr:col>
      <xdr:colOff>25400</xdr:colOff>
      <xdr:row>560</xdr:row>
      <xdr:rowOff>25395</xdr:rowOff>
    </xdr:from>
    <xdr:to>
      <xdr:col>1</xdr:col>
      <xdr:colOff>604519</xdr:colOff>
      <xdr:row>560</xdr:row>
      <xdr:rowOff>406395</xdr:rowOff>
    </xdr:to>
    <xdr:pic>
      <xdr:nvPicPr>
        <xdr:cNvPr id="299" name="Subgraph-danielajmnz" descr="danielajmnz.png"/>
        <xdr:cNvPicPr>
          <a:picLocks/>
        </xdr:cNvPicPr>
      </xdr:nvPicPr>
      <xdr:blipFill>
        <a:blip xmlns:r="http://schemas.openxmlformats.org/officeDocument/2006/relationships" r:embed="rId41" cstate="print"/>
        <a:stretch>
          <a:fillRect/>
        </a:stretch>
      </xdr:blipFill>
      <xdr:spPr>
        <a:xfrm>
          <a:off x="650240" y="127325115"/>
          <a:ext cx="579119" cy="381000"/>
        </a:xfrm>
        <a:prstGeom prst="rect">
          <a:avLst/>
        </a:prstGeom>
      </xdr:spPr>
    </xdr:pic>
    <xdr:clientData/>
  </xdr:twoCellAnchor>
  <xdr:twoCellAnchor editAs="oneCell">
    <xdr:from>
      <xdr:col>1</xdr:col>
      <xdr:colOff>25400</xdr:colOff>
      <xdr:row>238</xdr:row>
      <xdr:rowOff>25402</xdr:rowOff>
    </xdr:from>
    <xdr:to>
      <xdr:col>1</xdr:col>
      <xdr:colOff>604519</xdr:colOff>
      <xdr:row>238</xdr:row>
      <xdr:rowOff>406402</xdr:rowOff>
    </xdr:to>
    <xdr:pic>
      <xdr:nvPicPr>
        <xdr:cNvPr id="300" name="Subgraph-fotocopiado" descr="fotocopiado.png"/>
        <xdr:cNvPicPr>
          <a:picLocks/>
        </xdr:cNvPicPr>
      </xdr:nvPicPr>
      <xdr:blipFill>
        <a:blip xmlns:r="http://schemas.openxmlformats.org/officeDocument/2006/relationships" r:embed="rId191" cstate="print"/>
        <a:stretch>
          <a:fillRect/>
        </a:stretch>
      </xdr:blipFill>
      <xdr:spPr>
        <a:xfrm>
          <a:off x="650240" y="127751842"/>
          <a:ext cx="579119" cy="381000"/>
        </a:xfrm>
        <a:prstGeom prst="rect">
          <a:avLst/>
        </a:prstGeom>
      </xdr:spPr>
    </xdr:pic>
    <xdr:clientData/>
  </xdr:twoCellAnchor>
  <xdr:twoCellAnchor editAs="oneCell">
    <xdr:from>
      <xdr:col>1</xdr:col>
      <xdr:colOff>25400</xdr:colOff>
      <xdr:row>561</xdr:row>
      <xdr:rowOff>25397</xdr:rowOff>
    </xdr:from>
    <xdr:to>
      <xdr:col>1</xdr:col>
      <xdr:colOff>604519</xdr:colOff>
      <xdr:row>561</xdr:row>
      <xdr:rowOff>406397</xdr:rowOff>
    </xdr:to>
    <xdr:pic>
      <xdr:nvPicPr>
        <xdr:cNvPr id="301" name="Subgraph-fredericogk" descr="fredericogk.png"/>
        <xdr:cNvPicPr>
          <a:picLocks/>
        </xdr:cNvPicPr>
      </xdr:nvPicPr>
      <xdr:blipFill>
        <a:blip xmlns:r="http://schemas.openxmlformats.org/officeDocument/2006/relationships" r:embed="rId192" cstate="print"/>
        <a:stretch>
          <a:fillRect/>
        </a:stretch>
      </xdr:blipFill>
      <xdr:spPr>
        <a:xfrm>
          <a:off x="650240" y="128178557"/>
          <a:ext cx="579119" cy="381000"/>
        </a:xfrm>
        <a:prstGeom prst="rect">
          <a:avLst/>
        </a:prstGeom>
      </xdr:spPr>
    </xdr:pic>
    <xdr:clientData/>
  </xdr:twoCellAnchor>
  <xdr:twoCellAnchor editAs="oneCell">
    <xdr:from>
      <xdr:col>1</xdr:col>
      <xdr:colOff>25400</xdr:colOff>
      <xdr:row>562</xdr:row>
      <xdr:rowOff>25404</xdr:rowOff>
    </xdr:from>
    <xdr:to>
      <xdr:col>1</xdr:col>
      <xdr:colOff>604519</xdr:colOff>
      <xdr:row>562</xdr:row>
      <xdr:rowOff>406404</xdr:rowOff>
    </xdr:to>
    <xdr:pic>
      <xdr:nvPicPr>
        <xdr:cNvPr id="302" name="Subgraph-darkker" descr="darkker.png"/>
        <xdr:cNvPicPr>
          <a:picLocks/>
        </xdr:cNvPicPr>
      </xdr:nvPicPr>
      <xdr:blipFill>
        <a:blip xmlns:r="http://schemas.openxmlformats.org/officeDocument/2006/relationships" r:embed="rId41" cstate="print"/>
        <a:stretch>
          <a:fillRect/>
        </a:stretch>
      </xdr:blipFill>
      <xdr:spPr>
        <a:xfrm>
          <a:off x="650240" y="128605284"/>
          <a:ext cx="579119" cy="381000"/>
        </a:xfrm>
        <a:prstGeom prst="rect">
          <a:avLst/>
        </a:prstGeom>
      </xdr:spPr>
    </xdr:pic>
    <xdr:clientData/>
  </xdr:twoCellAnchor>
  <xdr:twoCellAnchor editAs="oneCell">
    <xdr:from>
      <xdr:col>1</xdr:col>
      <xdr:colOff>25400</xdr:colOff>
      <xdr:row>563</xdr:row>
      <xdr:rowOff>25400</xdr:rowOff>
    </xdr:from>
    <xdr:to>
      <xdr:col>1</xdr:col>
      <xdr:colOff>604519</xdr:colOff>
      <xdr:row>563</xdr:row>
      <xdr:rowOff>406400</xdr:rowOff>
    </xdr:to>
    <xdr:pic>
      <xdr:nvPicPr>
        <xdr:cNvPr id="303" name="Subgraph-petragb" descr="petragb.png"/>
        <xdr:cNvPicPr>
          <a:picLocks/>
        </xdr:cNvPicPr>
      </xdr:nvPicPr>
      <xdr:blipFill>
        <a:blip xmlns:r="http://schemas.openxmlformats.org/officeDocument/2006/relationships" r:embed="rId19" cstate="print"/>
        <a:stretch>
          <a:fillRect/>
        </a:stretch>
      </xdr:blipFill>
      <xdr:spPr>
        <a:xfrm>
          <a:off x="650240" y="129032000"/>
          <a:ext cx="579119" cy="381000"/>
        </a:xfrm>
        <a:prstGeom prst="rect">
          <a:avLst/>
        </a:prstGeom>
      </xdr:spPr>
    </xdr:pic>
    <xdr:clientData/>
  </xdr:twoCellAnchor>
  <xdr:twoCellAnchor editAs="oneCell">
    <xdr:from>
      <xdr:col>1</xdr:col>
      <xdr:colOff>25400</xdr:colOff>
      <xdr:row>564</xdr:row>
      <xdr:rowOff>25395</xdr:rowOff>
    </xdr:from>
    <xdr:to>
      <xdr:col>1</xdr:col>
      <xdr:colOff>604519</xdr:colOff>
      <xdr:row>564</xdr:row>
      <xdr:rowOff>406395</xdr:rowOff>
    </xdr:to>
    <xdr:pic>
      <xdr:nvPicPr>
        <xdr:cNvPr id="304" name="Subgraph-beee4life" descr="beee4life.png"/>
        <xdr:cNvPicPr>
          <a:picLocks/>
        </xdr:cNvPicPr>
      </xdr:nvPicPr>
      <xdr:blipFill>
        <a:blip xmlns:r="http://schemas.openxmlformats.org/officeDocument/2006/relationships" r:embed="rId193" cstate="print"/>
        <a:stretch>
          <a:fillRect/>
        </a:stretch>
      </xdr:blipFill>
      <xdr:spPr>
        <a:xfrm>
          <a:off x="650240" y="129458715"/>
          <a:ext cx="579119" cy="381000"/>
        </a:xfrm>
        <a:prstGeom prst="rect">
          <a:avLst/>
        </a:prstGeom>
      </xdr:spPr>
    </xdr:pic>
    <xdr:clientData/>
  </xdr:twoCellAnchor>
  <xdr:twoCellAnchor editAs="oneCell">
    <xdr:from>
      <xdr:col>1</xdr:col>
      <xdr:colOff>25400</xdr:colOff>
      <xdr:row>347</xdr:row>
      <xdr:rowOff>25402</xdr:rowOff>
    </xdr:from>
    <xdr:to>
      <xdr:col>1</xdr:col>
      <xdr:colOff>604519</xdr:colOff>
      <xdr:row>347</xdr:row>
      <xdr:rowOff>406402</xdr:rowOff>
    </xdr:to>
    <xdr:pic>
      <xdr:nvPicPr>
        <xdr:cNvPr id="305" name="Subgraph-mpf2011" descr="mpf2011.png"/>
        <xdr:cNvPicPr>
          <a:picLocks/>
        </xdr:cNvPicPr>
      </xdr:nvPicPr>
      <xdr:blipFill>
        <a:blip xmlns:r="http://schemas.openxmlformats.org/officeDocument/2006/relationships" r:embed="rId194" cstate="print"/>
        <a:stretch>
          <a:fillRect/>
        </a:stretch>
      </xdr:blipFill>
      <xdr:spPr>
        <a:xfrm>
          <a:off x="650240" y="129885442"/>
          <a:ext cx="579119" cy="381000"/>
        </a:xfrm>
        <a:prstGeom prst="rect">
          <a:avLst/>
        </a:prstGeom>
      </xdr:spPr>
    </xdr:pic>
    <xdr:clientData/>
  </xdr:twoCellAnchor>
  <xdr:twoCellAnchor editAs="oneCell">
    <xdr:from>
      <xdr:col>1</xdr:col>
      <xdr:colOff>25400</xdr:colOff>
      <xdr:row>239</xdr:row>
      <xdr:rowOff>25397</xdr:rowOff>
    </xdr:from>
    <xdr:to>
      <xdr:col>1</xdr:col>
      <xdr:colOff>604519</xdr:colOff>
      <xdr:row>239</xdr:row>
      <xdr:rowOff>406397</xdr:rowOff>
    </xdr:to>
    <xdr:pic>
      <xdr:nvPicPr>
        <xdr:cNvPr id="306" name="Subgraph-googlewaveyour" descr="googlewaveyour.png"/>
        <xdr:cNvPicPr>
          <a:picLocks/>
        </xdr:cNvPicPr>
      </xdr:nvPicPr>
      <xdr:blipFill>
        <a:blip xmlns:r="http://schemas.openxmlformats.org/officeDocument/2006/relationships" r:embed="rId195" cstate="print"/>
        <a:stretch>
          <a:fillRect/>
        </a:stretch>
      </xdr:blipFill>
      <xdr:spPr>
        <a:xfrm>
          <a:off x="650240" y="130312157"/>
          <a:ext cx="579119" cy="381000"/>
        </a:xfrm>
        <a:prstGeom prst="rect">
          <a:avLst/>
        </a:prstGeom>
      </xdr:spPr>
    </xdr:pic>
    <xdr:clientData/>
  </xdr:twoCellAnchor>
  <xdr:twoCellAnchor editAs="oneCell">
    <xdr:from>
      <xdr:col>1</xdr:col>
      <xdr:colOff>25400</xdr:colOff>
      <xdr:row>92</xdr:row>
      <xdr:rowOff>25404</xdr:rowOff>
    </xdr:from>
    <xdr:to>
      <xdr:col>1</xdr:col>
      <xdr:colOff>604519</xdr:colOff>
      <xdr:row>92</xdr:row>
      <xdr:rowOff>406404</xdr:rowOff>
    </xdr:to>
    <xdr:pic>
      <xdr:nvPicPr>
        <xdr:cNvPr id="307" name="Subgraph-rantorcry" descr="rantorcry.png"/>
        <xdr:cNvPicPr>
          <a:picLocks/>
        </xdr:cNvPicPr>
      </xdr:nvPicPr>
      <xdr:blipFill>
        <a:blip xmlns:r="http://schemas.openxmlformats.org/officeDocument/2006/relationships" r:embed="rId196" cstate="print"/>
        <a:stretch>
          <a:fillRect/>
        </a:stretch>
      </xdr:blipFill>
      <xdr:spPr>
        <a:xfrm>
          <a:off x="650240" y="130738884"/>
          <a:ext cx="579119" cy="381000"/>
        </a:xfrm>
        <a:prstGeom prst="rect">
          <a:avLst/>
        </a:prstGeom>
      </xdr:spPr>
    </xdr:pic>
    <xdr:clientData/>
  </xdr:twoCellAnchor>
  <xdr:twoCellAnchor editAs="oneCell">
    <xdr:from>
      <xdr:col>1</xdr:col>
      <xdr:colOff>25400</xdr:colOff>
      <xdr:row>565</xdr:row>
      <xdr:rowOff>25400</xdr:rowOff>
    </xdr:from>
    <xdr:to>
      <xdr:col>1</xdr:col>
      <xdr:colOff>604519</xdr:colOff>
      <xdr:row>565</xdr:row>
      <xdr:rowOff>406400</xdr:rowOff>
    </xdr:to>
    <xdr:pic>
      <xdr:nvPicPr>
        <xdr:cNvPr id="308" name="Subgraph-ddlys" descr="ddlys.png"/>
        <xdr:cNvPicPr>
          <a:picLocks/>
        </xdr:cNvPicPr>
      </xdr:nvPicPr>
      <xdr:blipFill>
        <a:blip xmlns:r="http://schemas.openxmlformats.org/officeDocument/2006/relationships" r:embed="rId41" cstate="print"/>
        <a:stretch>
          <a:fillRect/>
        </a:stretch>
      </xdr:blipFill>
      <xdr:spPr>
        <a:xfrm>
          <a:off x="650240" y="131165600"/>
          <a:ext cx="579119" cy="381000"/>
        </a:xfrm>
        <a:prstGeom prst="rect">
          <a:avLst/>
        </a:prstGeom>
      </xdr:spPr>
    </xdr:pic>
    <xdr:clientData/>
  </xdr:twoCellAnchor>
  <xdr:twoCellAnchor editAs="oneCell">
    <xdr:from>
      <xdr:col>1</xdr:col>
      <xdr:colOff>25400</xdr:colOff>
      <xdr:row>147</xdr:row>
      <xdr:rowOff>25395</xdr:rowOff>
    </xdr:from>
    <xdr:to>
      <xdr:col>1</xdr:col>
      <xdr:colOff>604519</xdr:colOff>
      <xdr:row>147</xdr:row>
      <xdr:rowOff>406395</xdr:rowOff>
    </xdr:to>
    <xdr:pic>
      <xdr:nvPicPr>
        <xdr:cNvPr id="309" name="Subgraph-erikokakimoto" descr="erikokakimoto.png"/>
        <xdr:cNvPicPr>
          <a:picLocks/>
        </xdr:cNvPicPr>
      </xdr:nvPicPr>
      <xdr:blipFill>
        <a:blip xmlns:r="http://schemas.openxmlformats.org/officeDocument/2006/relationships" r:embed="rId197" cstate="print"/>
        <a:stretch>
          <a:fillRect/>
        </a:stretch>
      </xdr:blipFill>
      <xdr:spPr>
        <a:xfrm>
          <a:off x="650240" y="131592315"/>
          <a:ext cx="579119" cy="381000"/>
        </a:xfrm>
        <a:prstGeom prst="rect">
          <a:avLst/>
        </a:prstGeom>
      </xdr:spPr>
    </xdr:pic>
    <xdr:clientData/>
  </xdr:twoCellAnchor>
  <xdr:twoCellAnchor editAs="oneCell">
    <xdr:from>
      <xdr:col>1</xdr:col>
      <xdr:colOff>25400</xdr:colOff>
      <xdr:row>204</xdr:row>
      <xdr:rowOff>25402</xdr:rowOff>
    </xdr:from>
    <xdr:to>
      <xdr:col>1</xdr:col>
      <xdr:colOff>604519</xdr:colOff>
      <xdr:row>204</xdr:row>
      <xdr:rowOff>406402</xdr:rowOff>
    </xdr:to>
    <xdr:pic>
      <xdr:nvPicPr>
        <xdr:cNvPr id="310" name="Subgraph-ariw" descr="ariw.png"/>
        <xdr:cNvPicPr>
          <a:picLocks/>
        </xdr:cNvPicPr>
      </xdr:nvPicPr>
      <xdr:blipFill>
        <a:blip xmlns:r="http://schemas.openxmlformats.org/officeDocument/2006/relationships" r:embed="rId198" cstate="print"/>
        <a:stretch>
          <a:fillRect/>
        </a:stretch>
      </xdr:blipFill>
      <xdr:spPr>
        <a:xfrm>
          <a:off x="650240" y="132019042"/>
          <a:ext cx="579119" cy="381000"/>
        </a:xfrm>
        <a:prstGeom prst="rect">
          <a:avLst/>
        </a:prstGeom>
      </xdr:spPr>
    </xdr:pic>
    <xdr:clientData/>
  </xdr:twoCellAnchor>
  <xdr:twoCellAnchor editAs="oneCell">
    <xdr:from>
      <xdr:col>1</xdr:col>
      <xdr:colOff>25400</xdr:colOff>
      <xdr:row>153</xdr:row>
      <xdr:rowOff>25397</xdr:rowOff>
    </xdr:from>
    <xdr:to>
      <xdr:col>1</xdr:col>
      <xdr:colOff>604519</xdr:colOff>
      <xdr:row>153</xdr:row>
      <xdr:rowOff>406397</xdr:rowOff>
    </xdr:to>
    <xdr:pic>
      <xdr:nvPicPr>
        <xdr:cNvPr id="311" name="Subgraph-jsb" descr="jsb.png"/>
        <xdr:cNvPicPr>
          <a:picLocks/>
        </xdr:cNvPicPr>
      </xdr:nvPicPr>
      <xdr:blipFill>
        <a:blip xmlns:r="http://schemas.openxmlformats.org/officeDocument/2006/relationships" r:embed="rId199" cstate="print"/>
        <a:stretch>
          <a:fillRect/>
        </a:stretch>
      </xdr:blipFill>
      <xdr:spPr>
        <a:xfrm>
          <a:off x="650240" y="132445757"/>
          <a:ext cx="579119" cy="381000"/>
        </a:xfrm>
        <a:prstGeom prst="rect">
          <a:avLst/>
        </a:prstGeom>
      </xdr:spPr>
    </xdr:pic>
    <xdr:clientData/>
  </xdr:twoCellAnchor>
  <xdr:twoCellAnchor editAs="oneCell">
    <xdr:from>
      <xdr:col>1</xdr:col>
      <xdr:colOff>25400</xdr:colOff>
      <xdr:row>305</xdr:row>
      <xdr:rowOff>25404</xdr:rowOff>
    </xdr:from>
    <xdr:to>
      <xdr:col>1</xdr:col>
      <xdr:colOff>604519</xdr:colOff>
      <xdr:row>305</xdr:row>
      <xdr:rowOff>406404</xdr:rowOff>
    </xdr:to>
    <xdr:pic>
      <xdr:nvPicPr>
        <xdr:cNvPr id="312" name="Subgraph-esamu" descr="esamu.png"/>
        <xdr:cNvPicPr>
          <a:picLocks/>
        </xdr:cNvPicPr>
      </xdr:nvPicPr>
      <xdr:blipFill>
        <a:blip xmlns:r="http://schemas.openxmlformats.org/officeDocument/2006/relationships" r:embed="rId200" cstate="print"/>
        <a:stretch>
          <a:fillRect/>
        </a:stretch>
      </xdr:blipFill>
      <xdr:spPr>
        <a:xfrm>
          <a:off x="650240" y="132872484"/>
          <a:ext cx="579119" cy="381000"/>
        </a:xfrm>
        <a:prstGeom prst="rect">
          <a:avLst/>
        </a:prstGeom>
      </xdr:spPr>
    </xdr:pic>
    <xdr:clientData/>
  </xdr:twoCellAnchor>
  <xdr:twoCellAnchor editAs="oneCell">
    <xdr:from>
      <xdr:col>1</xdr:col>
      <xdr:colOff>25400</xdr:colOff>
      <xdr:row>566</xdr:row>
      <xdr:rowOff>25400</xdr:rowOff>
    </xdr:from>
    <xdr:to>
      <xdr:col>1</xdr:col>
      <xdr:colOff>604519</xdr:colOff>
      <xdr:row>566</xdr:row>
      <xdr:rowOff>406400</xdr:rowOff>
    </xdr:to>
    <xdr:pic>
      <xdr:nvPicPr>
        <xdr:cNvPr id="313" name="Subgraph-mscardiaw" descr="mscardiaw.png"/>
        <xdr:cNvPicPr>
          <a:picLocks/>
        </xdr:cNvPicPr>
      </xdr:nvPicPr>
      <xdr:blipFill>
        <a:blip xmlns:r="http://schemas.openxmlformats.org/officeDocument/2006/relationships" r:embed="rId73" cstate="print"/>
        <a:stretch>
          <a:fillRect/>
        </a:stretch>
      </xdr:blipFill>
      <xdr:spPr>
        <a:xfrm>
          <a:off x="650240" y="133299200"/>
          <a:ext cx="579119" cy="381000"/>
        </a:xfrm>
        <a:prstGeom prst="rect">
          <a:avLst/>
        </a:prstGeom>
      </xdr:spPr>
    </xdr:pic>
    <xdr:clientData/>
  </xdr:twoCellAnchor>
  <xdr:twoCellAnchor editAs="oneCell">
    <xdr:from>
      <xdr:col>1</xdr:col>
      <xdr:colOff>25400</xdr:colOff>
      <xdr:row>567</xdr:row>
      <xdr:rowOff>25395</xdr:rowOff>
    </xdr:from>
    <xdr:to>
      <xdr:col>1</xdr:col>
      <xdr:colOff>604519</xdr:colOff>
      <xdr:row>567</xdr:row>
      <xdr:rowOff>406395</xdr:rowOff>
    </xdr:to>
    <xdr:pic>
      <xdr:nvPicPr>
        <xdr:cNvPr id="314" name="Subgraph-stmbr" descr="stmbr.png"/>
        <xdr:cNvPicPr>
          <a:picLocks/>
        </xdr:cNvPicPr>
      </xdr:nvPicPr>
      <xdr:blipFill>
        <a:blip xmlns:r="http://schemas.openxmlformats.org/officeDocument/2006/relationships" r:embed="rId73" cstate="print"/>
        <a:stretch>
          <a:fillRect/>
        </a:stretch>
      </xdr:blipFill>
      <xdr:spPr>
        <a:xfrm>
          <a:off x="650240" y="133725915"/>
          <a:ext cx="579119" cy="381000"/>
        </a:xfrm>
        <a:prstGeom prst="rect">
          <a:avLst/>
        </a:prstGeom>
      </xdr:spPr>
    </xdr:pic>
    <xdr:clientData/>
  </xdr:twoCellAnchor>
  <xdr:twoCellAnchor editAs="oneCell">
    <xdr:from>
      <xdr:col>1</xdr:col>
      <xdr:colOff>25400</xdr:colOff>
      <xdr:row>568</xdr:row>
      <xdr:rowOff>25402</xdr:rowOff>
    </xdr:from>
    <xdr:to>
      <xdr:col>1</xdr:col>
      <xdr:colOff>604519</xdr:colOff>
      <xdr:row>568</xdr:row>
      <xdr:rowOff>406402</xdr:rowOff>
    </xdr:to>
    <xdr:pic>
      <xdr:nvPicPr>
        <xdr:cNvPr id="315" name="Subgraph-jwalaprem" descr="jwalaprem.png"/>
        <xdr:cNvPicPr>
          <a:picLocks/>
        </xdr:cNvPicPr>
      </xdr:nvPicPr>
      <xdr:blipFill>
        <a:blip xmlns:r="http://schemas.openxmlformats.org/officeDocument/2006/relationships" r:embed="rId78" cstate="print"/>
        <a:stretch>
          <a:fillRect/>
        </a:stretch>
      </xdr:blipFill>
      <xdr:spPr>
        <a:xfrm>
          <a:off x="650240" y="134152642"/>
          <a:ext cx="579119" cy="381000"/>
        </a:xfrm>
        <a:prstGeom prst="rect">
          <a:avLst/>
        </a:prstGeom>
      </xdr:spPr>
    </xdr:pic>
    <xdr:clientData/>
  </xdr:twoCellAnchor>
  <xdr:twoCellAnchor editAs="oneCell">
    <xdr:from>
      <xdr:col>1</xdr:col>
      <xdr:colOff>25400</xdr:colOff>
      <xdr:row>569</xdr:row>
      <xdr:rowOff>25397</xdr:rowOff>
    </xdr:from>
    <xdr:to>
      <xdr:col>1</xdr:col>
      <xdr:colOff>604519</xdr:colOff>
      <xdr:row>569</xdr:row>
      <xdr:rowOff>406397</xdr:rowOff>
    </xdr:to>
    <xdr:pic>
      <xdr:nvPicPr>
        <xdr:cNvPr id="316" name="Subgraph-theindictment" descr="theindictment.png"/>
        <xdr:cNvPicPr>
          <a:picLocks/>
        </xdr:cNvPicPr>
      </xdr:nvPicPr>
      <xdr:blipFill>
        <a:blip xmlns:r="http://schemas.openxmlformats.org/officeDocument/2006/relationships" r:embed="rId81" cstate="print"/>
        <a:stretch>
          <a:fillRect/>
        </a:stretch>
      </xdr:blipFill>
      <xdr:spPr>
        <a:xfrm>
          <a:off x="650240" y="134579357"/>
          <a:ext cx="579119" cy="381000"/>
        </a:xfrm>
        <a:prstGeom prst="rect">
          <a:avLst/>
        </a:prstGeom>
      </xdr:spPr>
    </xdr:pic>
    <xdr:clientData/>
  </xdr:twoCellAnchor>
  <xdr:twoCellAnchor editAs="oneCell">
    <xdr:from>
      <xdr:col>1</xdr:col>
      <xdr:colOff>25400</xdr:colOff>
      <xdr:row>570</xdr:row>
      <xdr:rowOff>25404</xdr:rowOff>
    </xdr:from>
    <xdr:to>
      <xdr:col>1</xdr:col>
      <xdr:colOff>604519</xdr:colOff>
      <xdr:row>570</xdr:row>
      <xdr:rowOff>406404</xdr:rowOff>
    </xdr:to>
    <xdr:pic>
      <xdr:nvPicPr>
        <xdr:cNvPr id="317" name="Subgraph-gutterdust" descr="gutterdust.png"/>
        <xdr:cNvPicPr>
          <a:picLocks/>
        </xdr:cNvPicPr>
      </xdr:nvPicPr>
      <xdr:blipFill>
        <a:blip xmlns:r="http://schemas.openxmlformats.org/officeDocument/2006/relationships" r:embed="rId81" cstate="print"/>
        <a:stretch>
          <a:fillRect/>
        </a:stretch>
      </xdr:blipFill>
      <xdr:spPr>
        <a:xfrm>
          <a:off x="650240" y="135006084"/>
          <a:ext cx="579119" cy="381000"/>
        </a:xfrm>
        <a:prstGeom prst="rect">
          <a:avLst/>
        </a:prstGeom>
      </xdr:spPr>
    </xdr:pic>
    <xdr:clientData/>
  </xdr:twoCellAnchor>
  <xdr:twoCellAnchor editAs="oneCell">
    <xdr:from>
      <xdr:col>1</xdr:col>
      <xdr:colOff>25400</xdr:colOff>
      <xdr:row>176</xdr:row>
      <xdr:rowOff>25400</xdr:rowOff>
    </xdr:from>
    <xdr:to>
      <xdr:col>1</xdr:col>
      <xdr:colOff>604519</xdr:colOff>
      <xdr:row>176</xdr:row>
      <xdr:rowOff>406400</xdr:rowOff>
    </xdr:to>
    <xdr:pic>
      <xdr:nvPicPr>
        <xdr:cNvPr id="318" name="Subgraph-polemist" descr="polemist.png"/>
        <xdr:cNvPicPr>
          <a:picLocks/>
        </xdr:cNvPicPr>
      </xdr:nvPicPr>
      <xdr:blipFill>
        <a:blip xmlns:r="http://schemas.openxmlformats.org/officeDocument/2006/relationships" r:embed="rId201" cstate="print"/>
        <a:stretch>
          <a:fillRect/>
        </a:stretch>
      </xdr:blipFill>
      <xdr:spPr>
        <a:xfrm>
          <a:off x="650240" y="135432800"/>
          <a:ext cx="579119" cy="381000"/>
        </a:xfrm>
        <a:prstGeom prst="rect">
          <a:avLst/>
        </a:prstGeom>
      </xdr:spPr>
    </xdr:pic>
    <xdr:clientData/>
  </xdr:twoCellAnchor>
  <xdr:twoCellAnchor editAs="oneCell">
    <xdr:from>
      <xdr:col>1</xdr:col>
      <xdr:colOff>25400</xdr:colOff>
      <xdr:row>318</xdr:row>
      <xdr:rowOff>25395</xdr:rowOff>
    </xdr:from>
    <xdr:to>
      <xdr:col>1</xdr:col>
      <xdr:colOff>604519</xdr:colOff>
      <xdr:row>318</xdr:row>
      <xdr:rowOff>406395</xdr:rowOff>
    </xdr:to>
    <xdr:pic>
      <xdr:nvPicPr>
        <xdr:cNvPr id="319" name="Subgraph-leighpod" descr="leighpod.png"/>
        <xdr:cNvPicPr>
          <a:picLocks/>
        </xdr:cNvPicPr>
      </xdr:nvPicPr>
      <xdr:blipFill>
        <a:blip xmlns:r="http://schemas.openxmlformats.org/officeDocument/2006/relationships" r:embed="rId202" cstate="print"/>
        <a:stretch>
          <a:fillRect/>
        </a:stretch>
      </xdr:blipFill>
      <xdr:spPr>
        <a:xfrm>
          <a:off x="650240" y="135859515"/>
          <a:ext cx="579119" cy="381000"/>
        </a:xfrm>
        <a:prstGeom prst="rect">
          <a:avLst/>
        </a:prstGeom>
      </xdr:spPr>
    </xdr:pic>
    <xdr:clientData/>
  </xdr:twoCellAnchor>
  <xdr:twoCellAnchor editAs="oneCell">
    <xdr:from>
      <xdr:col>1</xdr:col>
      <xdr:colOff>25400</xdr:colOff>
      <xdr:row>571</xdr:row>
      <xdr:rowOff>25402</xdr:rowOff>
    </xdr:from>
    <xdr:to>
      <xdr:col>1</xdr:col>
      <xdr:colOff>604519</xdr:colOff>
      <xdr:row>571</xdr:row>
      <xdr:rowOff>406402</xdr:rowOff>
    </xdr:to>
    <xdr:pic>
      <xdr:nvPicPr>
        <xdr:cNvPr id="320" name="Subgraph-dirofblue" descr="dirofblue.png"/>
        <xdr:cNvPicPr>
          <a:picLocks/>
        </xdr:cNvPicPr>
      </xdr:nvPicPr>
      <xdr:blipFill>
        <a:blip xmlns:r="http://schemas.openxmlformats.org/officeDocument/2006/relationships" r:embed="rId180" cstate="print"/>
        <a:stretch>
          <a:fillRect/>
        </a:stretch>
      </xdr:blipFill>
      <xdr:spPr>
        <a:xfrm>
          <a:off x="650240" y="136286242"/>
          <a:ext cx="579119" cy="381000"/>
        </a:xfrm>
        <a:prstGeom prst="rect">
          <a:avLst/>
        </a:prstGeom>
      </xdr:spPr>
    </xdr:pic>
    <xdr:clientData/>
  </xdr:twoCellAnchor>
  <xdr:twoCellAnchor editAs="oneCell">
    <xdr:from>
      <xdr:col>1</xdr:col>
      <xdr:colOff>25400</xdr:colOff>
      <xdr:row>379</xdr:row>
      <xdr:rowOff>25397</xdr:rowOff>
    </xdr:from>
    <xdr:to>
      <xdr:col>1</xdr:col>
      <xdr:colOff>604519</xdr:colOff>
      <xdr:row>379</xdr:row>
      <xdr:rowOff>406397</xdr:rowOff>
    </xdr:to>
    <xdr:pic>
      <xdr:nvPicPr>
        <xdr:cNvPr id="321" name="Subgraph-kathyrushford" descr="kathyrushford.png"/>
        <xdr:cNvPicPr>
          <a:picLocks/>
        </xdr:cNvPicPr>
      </xdr:nvPicPr>
      <xdr:blipFill>
        <a:blip xmlns:r="http://schemas.openxmlformats.org/officeDocument/2006/relationships" r:embed="rId203" cstate="print"/>
        <a:stretch>
          <a:fillRect/>
        </a:stretch>
      </xdr:blipFill>
      <xdr:spPr>
        <a:xfrm>
          <a:off x="650240" y="136712957"/>
          <a:ext cx="579119" cy="381000"/>
        </a:xfrm>
        <a:prstGeom prst="rect">
          <a:avLst/>
        </a:prstGeom>
      </xdr:spPr>
    </xdr:pic>
    <xdr:clientData/>
  </xdr:twoCellAnchor>
  <xdr:twoCellAnchor editAs="oneCell">
    <xdr:from>
      <xdr:col>1</xdr:col>
      <xdr:colOff>25400</xdr:colOff>
      <xdr:row>572</xdr:row>
      <xdr:rowOff>25404</xdr:rowOff>
    </xdr:from>
    <xdr:to>
      <xdr:col>1</xdr:col>
      <xdr:colOff>604519</xdr:colOff>
      <xdr:row>572</xdr:row>
      <xdr:rowOff>406404</xdr:rowOff>
    </xdr:to>
    <xdr:pic>
      <xdr:nvPicPr>
        <xdr:cNvPr id="322" name="Subgraph-balflearspgc" descr="balflearspgc.png"/>
        <xdr:cNvPicPr>
          <a:picLocks/>
        </xdr:cNvPicPr>
      </xdr:nvPicPr>
      <xdr:blipFill>
        <a:blip xmlns:r="http://schemas.openxmlformats.org/officeDocument/2006/relationships" r:embed="rId19" cstate="print"/>
        <a:stretch>
          <a:fillRect/>
        </a:stretch>
      </xdr:blipFill>
      <xdr:spPr>
        <a:xfrm>
          <a:off x="650240" y="137139684"/>
          <a:ext cx="579119" cy="381000"/>
        </a:xfrm>
        <a:prstGeom prst="rect">
          <a:avLst/>
        </a:prstGeom>
      </xdr:spPr>
    </xdr:pic>
    <xdr:clientData/>
  </xdr:twoCellAnchor>
  <xdr:twoCellAnchor editAs="oneCell">
    <xdr:from>
      <xdr:col>1</xdr:col>
      <xdr:colOff>25400</xdr:colOff>
      <xdr:row>268</xdr:row>
      <xdr:rowOff>25400</xdr:rowOff>
    </xdr:from>
    <xdr:to>
      <xdr:col>1</xdr:col>
      <xdr:colOff>604519</xdr:colOff>
      <xdr:row>268</xdr:row>
      <xdr:rowOff>406400</xdr:rowOff>
    </xdr:to>
    <xdr:pic>
      <xdr:nvPicPr>
        <xdr:cNvPr id="323" name="Subgraph-bitfuzzy" descr="bitfuzzy.png"/>
        <xdr:cNvPicPr>
          <a:picLocks/>
        </xdr:cNvPicPr>
      </xdr:nvPicPr>
      <xdr:blipFill>
        <a:blip xmlns:r="http://schemas.openxmlformats.org/officeDocument/2006/relationships" r:embed="rId204" cstate="print"/>
        <a:stretch>
          <a:fillRect/>
        </a:stretch>
      </xdr:blipFill>
      <xdr:spPr>
        <a:xfrm>
          <a:off x="650240" y="137566400"/>
          <a:ext cx="579119" cy="381000"/>
        </a:xfrm>
        <a:prstGeom prst="rect">
          <a:avLst/>
        </a:prstGeom>
      </xdr:spPr>
    </xdr:pic>
    <xdr:clientData/>
  </xdr:twoCellAnchor>
  <xdr:twoCellAnchor editAs="oneCell">
    <xdr:from>
      <xdr:col>1</xdr:col>
      <xdr:colOff>25400</xdr:colOff>
      <xdr:row>203</xdr:row>
      <xdr:rowOff>25395</xdr:rowOff>
    </xdr:from>
    <xdr:to>
      <xdr:col>1</xdr:col>
      <xdr:colOff>604519</xdr:colOff>
      <xdr:row>203</xdr:row>
      <xdr:rowOff>406395</xdr:rowOff>
    </xdr:to>
    <xdr:pic>
      <xdr:nvPicPr>
        <xdr:cNvPr id="324" name="Subgraph-vitoria_e_certa" descr="vitoria_e_certa.png"/>
        <xdr:cNvPicPr>
          <a:picLocks/>
        </xdr:cNvPicPr>
      </xdr:nvPicPr>
      <xdr:blipFill>
        <a:blip xmlns:r="http://schemas.openxmlformats.org/officeDocument/2006/relationships" r:embed="rId205" cstate="print"/>
        <a:stretch>
          <a:fillRect/>
        </a:stretch>
      </xdr:blipFill>
      <xdr:spPr>
        <a:xfrm>
          <a:off x="650240" y="137993115"/>
          <a:ext cx="579119" cy="381000"/>
        </a:xfrm>
        <a:prstGeom prst="rect">
          <a:avLst/>
        </a:prstGeom>
      </xdr:spPr>
    </xdr:pic>
    <xdr:clientData/>
  </xdr:twoCellAnchor>
  <xdr:twoCellAnchor editAs="oneCell">
    <xdr:from>
      <xdr:col>1</xdr:col>
      <xdr:colOff>25400</xdr:colOff>
      <xdr:row>130</xdr:row>
      <xdr:rowOff>25402</xdr:rowOff>
    </xdr:from>
    <xdr:to>
      <xdr:col>1</xdr:col>
      <xdr:colOff>604519</xdr:colOff>
      <xdr:row>130</xdr:row>
      <xdr:rowOff>406402</xdr:rowOff>
    </xdr:to>
    <xdr:pic>
      <xdr:nvPicPr>
        <xdr:cNvPr id="325" name="Subgraph-netfreedom" descr="netfreedom.png"/>
        <xdr:cNvPicPr>
          <a:picLocks/>
        </xdr:cNvPicPr>
      </xdr:nvPicPr>
      <xdr:blipFill>
        <a:blip xmlns:r="http://schemas.openxmlformats.org/officeDocument/2006/relationships" r:embed="rId206" cstate="print"/>
        <a:stretch>
          <a:fillRect/>
        </a:stretch>
      </xdr:blipFill>
      <xdr:spPr>
        <a:xfrm>
          <a:off x="650240" y="138419842"/>
          <a:ext cx="579119" cy="381000"/>
        </a:xfrm>
        <a:prstGeom prst="rect">
          <a:avLst/>
        </a:prstGeom>
      </xdr:spPr>
    </xdr:pic>
    <xdr:clientData/>
  </xdr:twoCellAnchor>
  <xdr:twoCellAnchor editAs="oneCell">
    <xdr:from>
      <xdr:col>1</xdr:col>
      <xdr:colOff>25400</xdr:colOff>
      <xdr:row>573</xdr:row>
      <xdr:rowOff>25397</xdr:rowOff>
    </xdr:from>
    <xdr:to>
      <xdr:col>1</xdr:col>
      <xdr:colOff>604519</xdr:colOff>
      <xdr:row>573</xdr:row>
      <xdr:rowOff>406397</xdr:rowOff>
    </xdr:to>
    <xdr:pic>
      <xdr:nvPicPr>
        <xdr:cNvPr id="326" name="Subgraph-declankerin" descr="declankerin.png"/>
        <xdr:cNvPicPr>
          <a:picLocks/>
        </xdr:cNvPicPr>
      </xdr:nvPicPr>
      <xdr:blipFill>
        <a:blip xmlns:r="http://schemas.openxmlformats.org/officeDocument/2006/relationships" r:embed="rId73" cstate="print"/>
        <a:stretch>
          <a:fillRect/>
        </a:stretch>
      </xdr:blipFill>
      <xdr:spPr>
        <a:xfrm>
          <a:off x="650240" y="138846557"/>
          <a:ext cx="579119" cy="381000"/>
        </a:xfrm>
        <a:prstGeom prst="rect">
          <a:avLst/>
        </a:prstGeom>
      </xdr:spPr>
    </xdr:pic>
    <xdr:clientData/>
  </xdr:twoCellAnchor>
  <xdr:twoCellAnchor editAs="oneCell">
    <xdr:from>
      <xdr:col>1</xdr:col>
      <xdr:colOff>25400</xdr:colOff>
      <xdr:row>574</xdr:row>
      <xdr:rowOff>25404</xdr:rowOff>
    </xdr:from>
    <xdr:to>
      <xdr:col>1</xdr:col>
      <xdr:colOff>604519</xdr:colOff>
      <xdr:row>574</xdr:row>
      <xdr:rowOff>406404</xdr:rowOff>
    </xdr:to>
    <xdr:pic>
      <xdr:nvPicPr>
        <xdr:cNvPr id="327" name="Subgraph-anonop_ua" descr="anonop_ua.png"/>
        <xdr:cNvPicPr>
          <a:picLocks/>
        </xdr:cNvPicPr>
      </xdr:nvPicPr>
      <xdr:blipFill>
        <a:blip xmlns:r="http://schemas.openxmlformats.org/officeDocument/2006/relationships" r:embed="rId207" cstate="print"/>
        <a:stretch>
          <a:fillRect/>
        </a:stretch>
      </xdr:blipFill>
      <xdr:spPr>
        <a:xfrm>
          <a:off x="650240" y="139273284"/>
          <a:ext cx="579119" cy="381000"/>
        </a:xfrm>
        <a:prstGeom prst="rect">
          <a:avLst/>
        </a:prstGeom>
      </xdr:spPr>
    </xdr:pic>
    <xdr:clientData/>
  </xdr:twoCellAnchor>
  <xdr:twoCellAnchor editAs="oneCell">
    <xdr:from>
      <xdr:col>1</xdr:col>
      <xdr:colOff>25400</xdr:colOff>
      <xdr:row>575</xdr:row>
      <xdr:rowOff>25400</xdr:rowOff>
    </xdr:from>
    <xdr:to>
      <xdr:col>1</xdr:col>
      <xdr:colOff>604519</xdr:colOff>
      <xdr:row>575</xdr:row>
      <xdr:rowOff>406400</xdr:rowOff>
    </xdr:to>
    <xdr:pic>
      <xdr:nvPicPr>
        <xdr:cNvPr id="328" name="Subgraph-thejimmix" descr="thejimmix.png"/>
        <xdr:cNvPicPr>
          <a:picLocks/>
        </xdr:cNvPicPr>
      </xdr:nvPicPr>
      <xdr:blipFill>
        <a:blip xmlns:r="http://schemas.openxmlformats.org/officeDocument/2006/relationships" r:embed="rId208" cstate="print"/>
        <a:stretch>
          <a:fillRect/>
        </a:stretch>
      </xdr:blipFill>
      <xdr:spPr>
        <a:xfrm>
          <a:off x="650240" y="139700000"/>
          <a:ext cx="579119" cy="381000"/>
        </a:xfrm>
        <a:prstGeom prst="rect">
          <a:avLst/>
        </a:prstGeom>
      </xdr:spPr>
    </xdr:pic>
    <xdr:clientData/>
  </xdr:twoCellAnchor>
  <xdr:twoCellAnchor editAs="oneCell">
    <xdr:from>
      <xdr:col>1</xdr:col>
      <xdr:colOff>25400</xdr:colOff>
      <xdr:row>353</xdr:row>
      <xdr:rowOff>25395</xdr:rowOff>
    </xdr:from>
    <xdr:to>
      <xdr:col>1</xdr:col>
      <xdr:colOff>604519</xdr:colOff>
      <xdr:row>353</xdr:row>
      <xdr:rowOff>406395</xdr:rowOff>
    </xdr:to>
    <xdr:pic>
      <xdr:nvPicPr>
        <xdr:cNvPr id="329" name="Subgraph-taylor_owen" descr="taylor_owen.png"/>
        <xdr:cNvPicPr>
          <a:picLocks/>
        </xdr:cNvPicPr>
      </xdr:nvPicPr>
      <xdr:blipFill>
        <a:blip xmlns:r="http://schemas.openxmlformats.org/officeDocument/2006/relationships" r:embed="rId209" cstate="print"/>
        <a:stretch>
          <a:fillRect/>
        </a:stretch>
      </xdr:blipFill>
      <xdr:spPr>
        <a:xfrm>
          <a:off x="650240" y="140126715"/>
          <a:ext cx="579119" cy="381000"/>
        </a:xfrm>
        <a:prstGeom prst="rect">
          <a:avLst/>
        </a:prstGeom>
      </xdr:spPr>
    </xdr:pic>
    <xdr:clientData/>
  </xdr:twoCellAnchor>
  <xdr:twoCellAnchor editAs="oneCell">
    <xdr:from>
      <xdr:col>1</xdr:col>
      <xdr:colOff>25400</xdr:colOff>
      <xdr:row>576</xdr:row>
      <xdr:rowOff>25402</xdr:rowOff>
    </xdr:from>
    <xdr:to>
      <xdr:col>1</xdr:col>
      <xdr:colOff>604519</xdr:colOff>
      <xdr:row>576</xdr:row>
      <xdr:rowOff>406402</xdr:rowOff>
    </xdr:to>
    <xdr:pic>
      <xdr:nvPicPr>
        <xdr:cNvPr id="330" name="Subgraph-estebanoli" descr="estebanoli.png"/>
        <xdr:cNvPicPr>
          <a:picLocks/>
        </xdr:cNvPicPr>
      </xdr:nvPicPr>
      <xdr:blipFill>
        <a:blip xmlns:r="http://schemas.openxmlformats.org/officeDocument/2006/relationships" r:embed="rId210" cstate="print"/>
        <a:stretch>
          <a:fillRect/>
        </a:stretch>
      </xdr:blipFill>
      <xdr:spPr>
        <a:xfrm>
          <a:off x="650240" y="140553442"/>
          <a:ext cx="579119" cy="381000"/>
        </a:xfrm>
        <a:prstGeom prst="rect">
          <a:avLst/>
        </a:prstGeom>
      </xdr:spPr>
    </xdr:pic>
    <xdr:clientData/>
  </xdr:twoCellAnchor>
  <xdr:twoCellAnchor editAs="oneCell">
    <xdr:from>
      <xdr:col>1</xdr:col>
      <xdr:colOff>25400</xdr:colOff>
      <xdr:row>577</xdr:row>
      <xdr:rowOff>25397</xdr:rowOff>
    </xdr:from>
    <xdr:to>
      <xdr:col>1</xdr:col>
      <xdr:colOff>604519</xdr:colOff>
      <xdr:row>577</xdr:row>
      <xdr:rowOff>406397</xdr:rowOff>
    </xdr:to>
    <xdr:pic>
      <xdr:nvPicPr>
        <xdr:cNvPr id="331" name="Subgraph-alihajou" descr="alihajou.png"/>
        <xdr:cNvPicPr>
          <a:picLocks/>
        </xdr:cNvPicPr>
      </xdr:nvPicPr>
      <xdr:blipFill>
        <a:blip xmlns:r="http://schemas.openxmlformats.org/officeDocument/2006/relationships" r:embed="rId81" cstate="print"/>
        <a:stretch>
          <a:fillRect/>
        </a:stretch>
      </xdr:blipFill>
      <xdr:spPr>
        <a:xfrm>
          <a:off x="650240" y="140980157"/>
          <a:ext cx="579119" cy="381000"/>
        </a:xfrm>
        <a:prstGeom prst="rect">
          <a:avLst/>
        </a:prstGeom>
      </xdr:spPr>
    </xdr:pic>
    <xdr:clientData/>
  </xdr:twoCellAnchor>
  <xdr:twoCellAnchor editAs="oneCell">
    <xdr:from>
      <xdr:col>1</xdr:col>
      <xdr:colOff>25400</xdr:colOff>
      <xdr:row>578</xdr:row>
      <xdr:rowOff>25404</xdr:rowOff>
    </xdr:from>
    <xdr:to>
      <xdr:col>1</xdr:col>
      <xdr:colOff>604519</xdr:colOff>
      <xdr:row>578</xdr:row>
      <xdr:rowOff>406404</xdr:rowOff>
    </xdr:to>
    <xdr:pic>
      <xdr:nvPicPr>
        <xdr:cNvPr id="332" name="Subgraph-ericfromerskine" descr="ericfromerskine.png"/>
        <xdr:cNvPicPr>
          <a:picLocks/>
        </xdr:cNvPicPr>
      </xdr:nvPicPr>
      <xdr:blipFill>
        <a:blip xmlns:r="http://schemas.openxmlformats.org/officeDocument/2006/relationships" r:embed="rId73" cstate="print"/>
        <a:stretch>
          <a:fillRect/>
        </a:stretch>
      </xdr:blipFill>
      <xdr:spPr>
        <a:xfrm>
          <a:off x="650240" y="141406884"/>
          <a:ext cx="579119" cy="381000"/>
        </a:xfrm>
        <a:prstGeom prst="rect">
          <a:avLst/>
        </a:prstGeom>
      </xdr:spPr>
    </xdr:pic>
    <xdr:clientData/>
  </xdr:twoCellAnchor>
  <xdr:twoCellAnchor editAs="oneCell">
    <xdr:from>
      <xdr:col>1</xdr:col>
      <xdr:colOff>25400</xdr:colOff>
      <xdr:row>279</xdr:row>
      <xdr:rowOff>25400</xdr:rowOff>
    </xdr:from>
    <xdr:to>
      <xdr:col>1</xdr:col>
      <xdr:colOff>604519</xdr:colOff>
      <xdr:row>279</xdr:row>
      <xdr:rowOff>406400</xdr:rowOff>
    </xdr:to>
    <xdr:pic>
      <xdr:nvPicPr>
        <xdr:cNvPr id="333" name="Subgraph-vinsci" descr="vinsci.png"/>
        <xdr:cNvPicPr>
          <a:picLocks/>
        </xdr:cNvPicPr>
      </xdr:nvPicPr>
      <xdr:blipFill>
        <a:blip xmlns:r="http://schemas.openxmlformats.org/officeDocument/2006/relationships" r:embed="rId211" cstate="print"/>
        <a:stretch>
          <a:fillRect/>
        </a:stretch>
      </xdr:blipFill>
      <xdr:spPr>
        <a:xfrm>
          <a:off x="650240" y="141833600"/>
          <a:ext cx="579119" cy="381000"/>
        </a:xfrm>
        <a:prstGeom prst="rect">
          <a:avLst/>
        </a:prstGeom>
      </xdr:spPr>
    </xdr:pic>
    <xdr:clientData/>
  </xdr:twoCellAnchor>
  <xdr:twoCellAnchor editAs="oneCell">
    <xdr:from>
      <xdr:col>1</xdr:col>
      <xdr:colOff>25400</xdr:colOff>
      <xdr:row>579</xdr:row>
      <xdr:rowOff>25395</xdr:rowOff>
    </xdr:from>
    <xdr:to>
      <xdr:col>1</xdr:col>
      <xdr:colOff>604519</xdr:colOff>
      <xdr:row>579</xdr:row>
      <xdr:rowOff>406395</xdr:rowOff>
    </xdr:to>
    <xdr:pic>
      <xdr:nvPicPr>
        <xdr:cNvPr id="334" name="Subgraph-ricksumner" descr="ricksumner.png"/>
        <xdr:cNvPicPr>
          <a:picLocks/>
        </xdr:cNvPicPr>
      </xdr:nvPicPr>
      <xdr:blipFill>
        <a:blip xmlns:r="http://schemas.openxmlformats.org/officeDocument/2006/relationships" r:embed="rId73" cstate="print"/>
        <a:stretch>
          <a:fillRect/>
        </a:stretch>
      </xdr:blipFill>
      <xdr:spPr>
        <a:xfrm>
          <a:off x="650240" y="142260315"/>
          <a:ext cx="579119" cy="381000"/>
        </a:xfrm>
        <a:prstGeom prst="rect">
          <a:avLst/>
        </a:prstGeom>
      </xdr:spPr>
    </xdr:pic>
    <xdr:clientData/>
  </xdr:twoCellAnchor>
  <xdr:twoCellAnchor editAs="oneCell">
    <xdr:from>
      <xdr:col>1</xdr:col>
      <xdr:colOff>25400</xdr:colOff>
      <xdr:row>580</xdr:row>
      <xdr:rowOff>25402</xdr:rowOff>
    </xdr:from>
    <xdr:to>
      <xdr:col>1</xdr:col>
      <xdr:colOff>604519</xdr:colOff>
      <xdr:row>580</xdr:row>
      <xdr:rowOff>406402</xdr:rowOff>
    </xdr:to>
    <xdr:pic>
      <xdr:nvPicPr>
        <xdr:cNvPr id="335" name="Subgraph-stevenmalatesta" descr="stevenmalatesta.png"/>
        <xdr:cNvPicPr>
          <a:picLocks/>
        </xdr:cNvPicPr>
      </xdr:nvPicPr>
      <xdr:blipFill>
        <a:blip xmlns:r="http://schemas.openxmlformats.org/officeDocument/2006/relationships" r:embed="rId1" cstate="print"/>
        <a:stretch>
          <a:fillRect/>
        </a:stretch>
      </xdr:blipFill>
      <xdr:spPr>
        <a:xfrm>
          <a:off x="650240" y="142687042"/>
          <a:ext cx="579119" cy="381000"/>
        </a:xfrm>
        <a:prstGeom prst="rect">
          <a:avLst/>
        </a:prstGeom>
      </xdr:spPr>
    </xdr:pic>
    <xdr:clientData/>
  </xdr:twoCellAnchor>
  <xdr:twoCellAnchor editAs="oneCell">
    <xdr:from>
      <xdr:col>1</xdr:col>
      <xdr:colOff>25400</xdr:colOff>
      <xdr:row>41</xdr:row>
      <xdr:rowOff>25397</xdr:rowOff>
    </xdr:from>
    <xdr:to>
      <xdr:col>1</xdr:col>
      <xdr:colOff>604519</xdr:colOff>
      <xdr:row>41</xdr:row>
      <xdr:rowOff>406397</xdr:rowOff>
    </xdr:to>
    <xdr:pic>
      <xdr:nvPicPr>
        <xdr:cNvPr id="336" name="Subgraph-lksriv" descr="lksriv.png"/>
        <xdr:cNvPicPr>
          <a:picLocks/>
        </xdr:cNvPicPr>
      </xdr:nvPicPr>
      <xdr:blipFill>
        <a:blip xmlns:r="http://schemas.openxmlformats.org/officeDocument/2006/relationships" r:embed="rId212" cstate="print"/>
        <a:stretch>
          <a:fillRect/>
        </a:stretch>
      </xdr:blipFill>
      <xdr:spPr>
        <a:xfrm>
          <a:off x="650240" y="143113757"/>
          <a:ext cx="579119" cy="381000"/>
        </a:xfrm>
        <a:prstGeom prst="rect">
          <a:avLst/>
        </a:prstGeom>
      </xdr:spPr>
    </xdr:pic>
    <xdr:clientData/>
  </xdr:twoCellAnchor>
  <xdr:twoCellAnchor editAs="oneCell">
    <xdr:from>
      <xdr:col>1</xdr:col>
      <xdr:colOff>25400</xdr:colOff>
      <xdr:row>581</xdr:row>
      <xdr:rowOff>25404</xdr:rowOff>
    </xdr:from>
    <xdr:to>
      <xdr:col>1</xdr:col>
      <xdr:colOff>604519</xdr:colOff>
      <xdr:row>581</xdr:row>
      <xdr:rowOff>406404</xdr:rowOff>
    </xdr:to>
    <xdr:pic>
      <xdr:nvPicPr>
        <xdr:cNvPr id="337" name="Subgraph-yakuza112" descr="yakuza112.png"/>
        <xdr:cNvPicPr>
          <a:picLocks/>
        </xdr:cNvPicPr>
      </xdr:nvPicPr>
      <xdr:blipFill>
        <a:blip xmlns:r="http://schemas.openxmlformats.org/officeDocument/2006/relationships" r:embed="rId4" cstate="print"/>
        <a:stretch>
          <a:fillRect/>
        </a:stretch>
      </xdr:blipFill>
      <xdr:spPr>
        <a:xfrm>
          <a:off x="650240" y="143540484"/>
          <a:ext cx="579119" cy="381000"/>
        </a:xfrm>
        <a:prstGeom prst="rect">
          <a:avLst/>
        </a:prstGeom>
      </xdr:spPr>
    </xdr:pic>
    <xdr:clientData/>
  </xdr:twoCellAnchor>
  <xdr:twoCellAnchor editAs="oneCell">
    <xdr:from>
      <xdr:col>1</xdr:col>
      <xdr:colOff>25400</xdr:colOff>
      <xdr:row>582</xdr:row>
      <xdr:rowOff>25400</xdr:rowOff>
    </xdr:from>
    <xdr:to>
      <xdr:col>1</xdr:col>
      <xdr:colOff>604519</xdr:colOff>
      <xdr:row>582</xdr:row>
      <xdr:rowOff>406400</xdr:rowOff>
    </xdr:to>
    <xdr:pic>
      <xdr:nvPicPr>
        <xdr:cNvPr id="338" name="Subgraph-vruz" descr="vruz.png"/>
        <xdr:cNvPicPr>
          <a:picLocks/>
        </xdr:cNvPicPr>
      </xdr:nvPicPr>
      <xdr:blipFill>
        <a:blip xmlns:r="http://schemas.openxmlformats.org/officeDocument/2006/relationships" r:embed="rId213" cstate="print"/>
        <a:stretch>
          <a:fillRect/>
        </a:stretch>
      </xdr:blipFill>
      <xdr:spPr>
        <a:xfrm>
          <a:off x="650240" y="143967200"/>
          <a:ext cx="579119" cy="381000"/>
        </a:xfrm>
        <a:prstGeom prst="rect">
          <a:avLst/>
        </a:prstGeom>
      </xdr:spPr>
    </xdr:pic>
    <xdr:clientData/>
  </xdr:twoCellAnchor>
  <xdr:twoCellAnchor editAs="oneCell">
    <xdr:from>
      <xdr:col>1</xdr:col>
      <xdr:colOff>25400</xdr:colOff>
      <xdr:row>583</xdr:row>
      <xdr:rowOff>25395</xdr:rowOff>
    </xdr:from>
    <xdr:to>
      <xdr:col>1</xdr:col>
      <xdr:colOff>604519</xdr:colOff>
      <xdr:row>583</xdr:row>
      <xdr:rowOff>406395</xdr:rowOff>
    </xdr:to>
    <xdr:pic>
      <xdr:nvPicPr>
        <xdr:cNvPr id="339" name="Subgraph-vahanara" descr="vahanara.png"/>
        <xdr:cNvPicPr>
          <a:picLocks/>
        </xdr:cNvPicPr>
      </xdr:nvPicPr>
      <xdr:blipFill>
        <a:blip xmlns:r="http://schemas.openxmlformats.org/officeDocument/2006/relationships" r:embed="rId214" cstate="print"/>
        <a:stretch>
          <a:fillRect/>
        </a:stretch>
      </xdr:blipFill>
      <xdr:spPr>
        <a:xfrm>
          <a:off x="650240" y="144393915"/>
          <a:ext cx="579119" cy="381000"/>
        </a:xfrm>
        <a:prstGeom prst="rect">
          <a:avLst/>
        </a:prstGeom>
      </xdr:spPr>
    </xdr:pic>
    <xdr:clientData/>
  </xdr:twoCellAnchor>
  <xdr:twoCellAnchor editAs="oneCell">
    <xdr:from>
      <xdr:col>1</xdr:col>
      <xdr:colOff>25400</xdr:colOff>
      <xdr:row>584</xdr:row>
      <xdr:rowOff>25402</xdr:rowOff>
    </xdr:from>
    <xdr:to>
      <xdr:col>1</xdr:col>
      <xdr:colOff>604519</xdr:colOff>
      <xdr:row>584</xdr:row>
      <xdr:rowOff>406402</xdr:rowOff>
    </xdr:to>
    <xdr:pic>
      <xdr:nvPicPr>
        <xdr:cNvPr id="340" name="Subgraph-louvetremi" descr="louvetremi.png"/>
        <xdr:cNvPicPr>
          <a:picLocks/>
        </xdr:cNvPicPr>
      </xdr:nvPicPr>
      <xdr:blipFill>
        <a:blip xmlns:r="http://schemas.openxmlformats.org/officeDocument/2006/relationships" r:embed="rId73" cstate="print"/>
        <a:stretch>
          <a:fillRect/>
        </a:stretch>
      </xdr:blipFill>
      <xdr:spPr>
        <a:xfrm>
          <a:off x="650240" y="144820642"/>
          <a:ext cx="579119" cy="381000"/>
        </a:xfrm>
        <a:prstGeom prst="rect">
          <a:avLst/>
        </a:prstGeom>
      </xdr:spPr>
    </xdr:pic>
    <xdr:clientData/>
  </xdr:twoCellAnchor>
  <xdr:twoCellAnchor editAs="oneCell">
    <xdr:from>
      <xdr:col>1</xdr:col>
      <xdr:colOff>25400</xdr:colOff>
      <xdr:row>585</xdr:row>
      <xdr:rowOff>25397</xdr:rowOff>
    </xdr:from>
    <xdr:to>
      <xdr:col>1</xdr:col>
      <xdr:colOff>604519</xdr:colOff>
      <xdr:row>585</xdr:row>
      <xdr:rowOff>406397</xdr:rowOff>
    </xdr:to>
    <xdr:pic>
      <xdr:nvPicPr>
        <xdr:cNvPr id="341" name="Subgraph-wikifiltracion" descr="wikifiltracion.png"/>
        <xdr:cNvPicPr>
          <a:picLocks/>
        </xdr:cNvPicPr>
      </xdr:nvPicPr>
      <xdr:blipFill>
        <a:blip xmlns:r="http://schemas.openxmlformats.org/officeDocument/2006/relationships" r:embed="rId1" cstate="print"/>
        <a:stretch>
          <a:fillRect/>
        </a:stretch>
      </xdr:blipFill>
      <xdr:spPr>
        <a:xfrm>
          <a:off x="650240" y="145247357"/>
          <a:ext cx="579119" cy="381000"/>
        </a:xfrm>
        <a:prstGeom prst="rect">
          <a:avLst/>
        </a:prstGeom>
      </xdr:spPr>
    </xdr:pic>
    <xdr:clientData/>
  </xdr:twoCellAnchor>
  <xdr:twoCellAnchor editAs="oneCell">
    <xdr:from>
      <xdr:col>1</xdr:col>
      <xdr:colOff>25400</xdr:colOff>
      <xdr:row>586</xdr:row>
      <xdr:rowOff>25404</xdr:rowOff>
    </xdr:from>
    <xdr:to>
      <xdr:col>1</xdr:col>
      <xdr:colOff>604519</xdr:colOff>
      <xdr:row>586</xdr:row>
      <xdr:rowOff>406404</xdr:rowOff>
    </xdr:to>
    <xdr:pic>
      <xdr:nvPicPr>
        <xdr:cNvPr id="342" name="Subgraph-marc2b" descr="marc2b.png"/>
        <xdr:cNvPicPr>
          <a:picLocks/>
        </xdr:cNvPicPr>
      </xdr:nvPicPr>
      <xdr:blipFill>
        <a:blip xmlns:r="http://schemas.openxmlformats.org/officeDocument/2006/relationships" r:embed="rId215" cstate="print"/>
        <a:stretch>
          <a:fillRect/>
        </a:stretch>
      </xdr:blipFill>
      <xdr:spPr>
        <a:xfrm>
          <a:off x="650240" y="145674084"/>
          <a:ext cx="579119" cy="381000"/>
        </a:xfrm>
        <a:prstGeom prst="rect">
          <a:avLst/>
        </a:prstGeom>
      </xdr:spPr>
    </xdr:pic>
    <xdr:clientData/>
  </xdr:twoCellAnchor>
  <xdr:twoCellAnchor editAs="oneCell">
    <xdr:from>
      <xdr:col>1</xdr:col>
      <xdr:colOff>25400</xdr:colOff>
      <xdr:row>587</xdr:row>
      <xdr:rowOff>25400</xdr:rowOff>
    </xdr:from>
    <xdr:to>
      <xdr:col>1</xdr:col>
      <xdr:colOff>604519</xdr:colOff>
      <xdr:row>587</xdr:row>
      <xdr:rowOff>406400</xdr:rowOff>
    </xdr:to>
    <xdr:pic>
      <xdr:nvPicPr>
        <xdr:cNvPr id="343" name="Subgraph-daaaaavesimons" descr="daaaaavesimons.png"/>
        <xdr:cNvPicPr>
          <a:picLocks/>
        </xdr:cNvPicPr>
      </xdr:nvPicPr>
      <xdr:blipFill>
        <a:blip xmlns:r="http://schemas.openxmlformats.org/officeDocument/2006/relationships" r:embed="rId19" cstate="print"/>
        <a:stretch>
          <a:fillRect/>
        </a:stretch>
      </xdr:blipFill>
      <xdr:spPr>
        <a:xfrm>
          <a:off x="650240" y="146100800"/>
          <a:ext cx="579119" cy="381000"/>
        </a:xfrm>
        <a:prstGeom prst="rect">
          <a:avLst/>
        </a:prstGeom>
      </xdr:spPr>
    </xdr:pic>
    <xdr:clientData/>
  </xdr:twoCellAnchor>
  <xdr:twoCellAnchor editAs="oneCell">
    <xdr:from>
      <xdr:col>1</xdr:col>
      <xdr:colOff>25400</xdr:colOff>
      <xdr:row>588</xdr:row>
      <xdr:rowOff>25395</xdr:rowOff>
    </xdr:from>
    <xdr:to>
      <xdr:col>1</xdr:col>
      <xdr:colOff>604519</xdr:colOff>
      <xdr:row>588</xdr:row>
      <xdr:rowOff>406395</xdr:rowOff>
    </xdr:to>
    <xdr:pic>
      <xdr:nvPicPr>
        <xdr:cNvPr id="344" name="Subgraph-lbandouk" descr="lbandouk.png"/>
        <xdr:cNvPicPr>
          <a:picLocks/>
        </xdr:cNvPicPr>
      </xdr:nvPicPr>
      <xdr:blipFill>
        <a:blip xmlns:r="http://schemas.openxmlformats.org/officeDocument/2006/relationships" r:embed="rId19" cstate="print"/>
        <a:stretch>
          <a:fillRect/>
        </a:stretch>
      </xdr:blipFill>
      <xdr:spPr>
        <a:xfrm>
          <a:off x="650240" y="146527515"/>
          <a:ext cx="579119" cy="381000"/>
        </a:xfrm>
        <a:prstGeom prst="rect">
          <a:avLst/>
        </a:prstGeom>
      </xdr:spPr>
    </xdr:pic>
    <xdr:clientData/>
  </xdr:twoCellAnchor>
  <xdr:twoCellAnchor editAs="oneCell">
    <xdr:from>
      <xdr:col>1</xdr:col>
      <xdr:colOff>25400</xdr:colOff>
      <xdr:row>589</xdr:row>
      <xdr:rowOff>25402</xdr:rowOff>
    </xdr:from>
    <xdr:to>
      <xdr:col>1</xdr:col>
      <xdr:colOff>604519</xdr:colOff>
      <xdr:row>589</xdr:row>
      <xdr:rowOff>406402</xdr:rowOff>
    </xdr:to>
    <xdr:pic>
      <xdr:nvPicPr>
        <xdr:cNvPr id="345" name="Subgraph-swisshop" descr="swisshop.png"/>
        <xdr:cNvPicPr>
          <a:picLocks/>
        </xdr:cNvPicPr>
      </xdr:nvPicPr>
      <xdr:blipFill>
        <a:blip xmlns:r="http://schemas.openxmlformats.org/officeDocument/2006/relationships" r:embed="rId81" cstate="print"/>
        <a:stretch>
          <a:fillRect/>
        </a:stretch>
      </xdr:blipFill>
      <xdr:spPr>
        <a:xfrm>
          <a:off x="650240" y="146954242"/>
          <a:ext cx="579119" cy="381000"/>
        </a:xfrm>
        <a:prstGeom prst="rect">
          <a:avLst/>
        </a:prstGeom>
      </xdr:spPr>
    </xdr:pic>
    <xdr:clientData/>
  </xdr:twoCellAnchor>
  <xdr:twoCellAnchor editAs="oneCell">
    <xdr:from>
      <xdr:col>1</xdr:col>
      <xdr:colOff>25400</xdr:colOff>
      <xdr:row>590</xdr:row>
      <xdr:rowOff>25397</xdr:rowOff>
    </xdr:from>
    <xdr:to>
      <xdr:col>1</xdr:col>
      <xdr:colOff>604519</xdr:colOff>
      <xdr:row>590</xdr:row>
      <xdr:rowOff>406397</xdr:rowOff>
    </xdr:to>
    <xdr:pic>
      <xdr:nvPicPr>
        <xdr:cNvPr id="346" name="Subgraph-chinatiger" descr="chinatiger.png"/>
        <xdr:cNvPicPr>
          <a:picLocks/>
        </xdr:cNvPicPr>
      </xdr:nvPicPr>
      <xdr:blipFill>
        <a:blip xmlns:r="http://schemas.openxmlformats.org/officeDocument/2006/relationships" r:embed="rId19" cstate="print"/>
        <a:stretch>
          <a:fillRect/>
        </a:stretch>
      </xdr:blipFill>
      <xdr:spPr>
        <a:xfrm>
          <a:off x="650240" y="147380957"/>
          <a:ext cx="579119" cy="381000"/>
        </a:xfrm>
        <a:prstGeom prst="rect">
          <a:avLst/>
        </a:prstGeom>
      </xdr:spPr>
    </xdr:pic>
    <xdr:clientData/>
  </xdr:twoCellAnchor>
  <xdr:twoCellAnchor editAs="oneCell">
    <xdr:from>
      <xdr:col>1</xdr:col>
      <xdr:colOff>25400</xdr:colOff>
      <xdr:row>591</xdr:row>
      <xdr:rowOff>25404</xdr:rowOff>
    </xdr:from>
    <xdr:to>
      <xdr:col>1</xdr:col>
      <xdr:colOff>604519</xdr:colOff>
      <xdr:row>591</xdr:row>
      <xdr:rowOff>406404</xdr:rowOff>
    </xdr:to>
    <xdr:pic>
      <xdr:nvPicPr>
        <xdr:cNvPr id="347" name="Subgraph-nejky" descr="nejky.png"/>
        <xdr:cNvPicPr>
          <a:picLocks/>
        </xdr:cNvPicPr>
      </xdr:nvPicPr>
      <xdr:blipFill>
        <a:blip xmlns:r="http://schemas.openxmlformats.org/officeDocument/2006/relationships" r:embed="rId154" cstate="print"/>
        <a:stretch>
          <a:fillRect/>
        </a:stretch>
      </xdr:blipFill>
      <xdr:spPr>
        <a:xfrm>
          <a:off x="650240" y="147807684"/>
          <a:ext cx="579119" cy="381000"/>
        </a:xfrm>
        <a:prstGeom prst="rect">
          <a:avLst/>
        </a:prstGeom>
      </xdr:spPr>
    </xdr:pic>
    <xdr:clientData/>
  </xdr:twoCellAnchor>
  <xdr:twoCellAnchor editAs="oneCell">
    <xdr:from>
      <xdr:col>1</xdr:col>
      <xdr:colOff>25400</xdr:colOff>
      <xdr:row>592</xdr:row>
      <xdr:rowOff>25400</xdr:rowOff>
    </xdr:from>
    <xdr:to>
      <xdr:col>1</xdr:col>
      <xdr:colOff>604519</xdr:colOff>
      <xdr:row>592</xdr:row>
      <xdr:rowOff>406400</xdr:rowOff>
    </xdr:to>
    <xdr:pic>
      <xdr:nvPicPr>
        <xdr:cNvPr id="348" name="Subgraph-cometsmum" descr="cometsmum.png"/>
        <xdr:cNvPicPr>
          <a:picLocks/>
        </xdr:cNvPicPr>
      </xdr:nvPicPr>
      <xdr:blipFill>
        <a:blip xmlns:r="http://schemas.openxmlformats.org/officeDocument/2006/relationships" r:embed="rId216" cstate="print"/>
        <a:stretch>
          <a:fillRect/>
        </a:stretch>
      </xdr:blipFill>
      <xdr:spPr>
        <a:xfrm>
          <a:off x="650240" y="148234400"/>
          <a:ext cx="579119" cy="381000"/>
        </a:xfrm>
        <a:prstGeom prst="rect">
          <a:avLst/>
        </a:prstGeom>
      </xdr:spPr>
    </xdr:pic>
    <xdr:clientData/>
  </xdr:twoCellAnchor>
  <xdr:twoCellAnchor editAs="oneCell">
    <xdr:from>
      <xdr:col>1</xdr:col>
      <xdr:colOff>25400</xdr:colOff>
      <xdr:row>593</xdr:row>
      <xdr:rowOff>25395</xdr:rowOff>
    </xdr:from>
    <xdr:to>
      <xdr:col>1</xdr:col>
      <xdr:colOff>604519</xdr:colOff>
      <xdr:row>593</xdr:row>
      <xdr:rowOff>406395</xdr:rowOff>
    </xdr:to>
    <xdr:pic>
      <xdr:nvPicPr>
        <xdr:cNvPr id="349" name="Subgraph-fiw8" descr="fiw8.png"/>
        <xdr:cNvPicPr>
          <a:picLocks/>
        </xdr:cNvPicPr>
      </xdr:nvPicPr>
      <xdr:blipFill>
        <a:blip xmlns:r="http://schemas.openxmlformats.org/officeDocument/2006/relationships" r:embed="rId19" cstate="print"/>
        <a:stretch>
          <a:fillRect/>
        </a:stretch>
      </xdr:blipFill>
      <xdr:spPr>
        <a:xfrm>
          <a:off x="650240" y="148661115"/>
          <a:ext cx="579119" cy="381000"/>
        </a:xfrm>
        <a:prstGeom prst="rect">
          <a:avLst/>
        </a:prstGeom>
      </xdr:spPr>
    </xdr:pic>
    <xdr:clientData/>
  </xdr:twoCellAnchor>
  <xdr:twoCellAnchor editAs="oneCell">
    <xdr:from>
      <xdr:col>1</xdr:col>
      <xdr:colOff>25400</xdr:colOff>
      <xdr:row>594</xdr:row>
      <xdr:rowOff>25402</xdr:rowOff>
    </xdr:from>
    <xdr:to>
      <xdr:col>1</xdr:col>
      <xdr:colOff>604519</xdr:colOff>
      <xdr:row>594</xdr:row>
      <xdr:rowOff>406402</xdr:rowOff>
    </xdr:to>
    <xdr:pic>
      <xdr:nvPicPr>
        <xdr:cNvPr id="350" name="Subgraph-cpmistanbul" descr="cpmistanbul.png"/>
        <xdr:cNvPicPr>
          <a:picLocks/>
        </xdr:cNvPicPr>
      </xdr:nvPicPr>
      <xdr:blipFill>
        <a:blip xmlns:r="http://schemas.openxmlformats.org/officeDocument/2006/relationships" r:embed="rId81" cstate="print"/>
        <a:stretch>
          <a:fillRect/>
        </a:stretch>
      </xdr:blipFill>
      <xdr:spPr>
        <a:xfrm>
          <a:off x="650240" y="149087842"/>
          <a:ext cx="579119" cy="381000"/>
        </a:xfrm>
        <a:prstGeom prst="rect">
          <a:avLst/>
        </a:prstGeom>
      </xdr:spPr>
    </xdr:pic>
    <xdr:clientData/>
  </xdr:twoCellAnchor>
  <xdr:twoCellAnchor editAs="oneCell">
    <xdr:from>
      <xdr:col>1</xdr:col>
      <xdr:colOff>25400</xdr:colOff>
      <xdr:row>595</xdr:row>
      <xdr:rowOff>25397</xdr:rowOff>
    </xdr:from>
    <xdr:to>
      <xdr:col>1</xdr:col>
      <xdr:colOff>604519</xdr:colOff>
      <xdr:row>595</xdr:row>
      <xdr:rowOff>406397</xdr:rowOff>
    </xdr:to>
    <xdr:pic>
      <xdr:nvPicPr>
        <xdr:cNvPr id="351" name="Subgraph-dandeej78" descr="dandeej78.png"/>
        <xdr:cNvPicPr>
          <a:picLocks/>
        </xdr:cNvPicPr>
      </xdr:nvPicPr>
      <xdr:blipFill>
        <a:blip xmlns:r="http://schemas.openxmlformats.org/officeDocument/2006/relationships" r:embed="rId73" cstate="print"/>
        <a:stretch>
          <a:fillRect/>
        </a:stretch>
      </xdr:blipFill>
      <xdr:spPr>
        <a:xfrm>
          <a:off x="650240" y="149514557"/>
          <a:ext cx="579119" cy="381000"/>
        </a:xfrm>
        <a:prstGeom prst="rect">
          <a:avLst/>
        </a:prstGeom>
      </xdr:spPr>
    </xdr:pic>
    <xdr:clientData/>
  </xdr:twoCellAnchor>
  <xdr:twoCellAnchor editAs="oneCell">
    <xdr:from>
      <xdr:col>1</xdr:col>
      <xdr:colOff>25400</xdr:colOff>
      <xdr:row>316</xdr:row>
      <xdr:rowOff>25404</xdr:rowOff>
    </xdr:from>
    <xdr:to>
      <xdr:col>1</xdr:col>
      <xdr:colOff>604519</xdr:colOff>
      <xdr:row>316</xdr:row>
      <xdr:rowOff>406404</xdr:rowOff>
    </xdr:to>
    <xdr:pic>
      <xdr:nvPicPr>
        <xdr:cNvPr id="352" name="Subgraph-ericwolf2" descr="ericwolf2.png"/>
        <xdr:cNvPicPr>
          <a:picLocks/>
        </xdr:cNvPicPr>
      </xdr:nvPicPr>
      <xdr:blipFill>
        <a:blip xmlns:r="http://schemas.openxmlformats.org/officeDocument/2006/relationships" r:embed="rId217" cstate="print"/>
        <a:stretch>
          <a:fillRect/>
        </a:stretch>
      </xdr:blipFill>
      <xdr:spPr>
        <a:xfrm>
          <a:off x="650240" y="149941284"/>
          <a:ext cx="579119" cy="381000"/>
        </a:xfrm>
        <a:prstGeom prst="rect">
          <a:avLst/>
        </a:prstGeom>
      </xdr:spPr>
    </xdr:pic>
    <xdr:clientData/>
  </xdr:twoCellAnchor>
  <xdr:twoCellAnchor editAs="oneCell">
    <xdr:from>
      <xdr:col>1</xdr:col>
      <xdr:colOff>25400</xdr:colOff>
      <xdr:row>596</xdr:row>
      <xdr:rowOff>25400</xdr:rowOff>
    </xdr:from>
    <xdr:to>
      <xdr:col>1</xdr:col>
      <xdr:colOff>604519</xdr:colOff>
      <xdr:row>596</xdr:row>
      <xdr:rowOff>406400</xdr:rowOff>
    </xdr:to>
    <xdr:pic>
      <xdr:nvPicPr>
        <xdr:cNvPr id="353" name="Subgraph-fishbone_" descr="fishbone_.png"/>
        <xdr:cNvPicPr>
          <a:picLocks/>
        </xdr:cNvPicPr>
      </xdr:nvPicPr>
      <xdr:blipFill>
        <a:blip xmlns:r="http://schemas.openxmlformats.org/officeDocument/2006/relationships" r:embed="rId218" cstate="print"/>
        <a:stretch>
          <a:fillRect/>
        </a:stretch>
      </xdr:blipFill>
      <xdr:spPr>
        <a:xfrm>
          <a:off x="650240" y="150368000"/>
          <a:ext cx="579119" cy="381000"/>
        </a:xfrm>
        <a:prstGeom prst="rect">
          <a:avLst/>
        </a:prstGeom>
      </xdr:spPr>
    </xdr:pic>
    <xdr:clientData/>
  </xdr:twoCellAnchor>
  <xdr:twoCellAnchor editAs="oneCell">
    <xdr:from>
      <xdr:col>1</xdr:col>
      <xdr:colOff>25400</xdr:colOff>
      <xdr:row>187</xdr:row>
      <xdr:rowOff>25395</xdr:rowOff>
    </xdr:from>
    <xdr:to>
      <xdr:col>1</xdr:col>
      <xdr:colOff>604519</xdr:colOff>
      <xdr:row>187</xdr:row>
      <xdr:rowOff>406395</xdr:rowOff>
    </xdr:to>
    <xdr:pic>
      <xdr:nvPicPr>
        <xdr:cNvPr id="354" name="Subgraph-fsasrio" descr="fsasrio.png"/>
        <xdr:cNvPicPr>
          <a:picLocks/>
        </xdr:cNvPicPr>
      </xdr:nvPicPr>
      <xdr:blipFill>
        <a:blip xmlns:r="http://schemas.openxmlformats.org/officeDocument/2006/relationships" r:embed="rId219" cstate="print"/>
        <a:stretch>
          <a:fillRect/>
        </a:stretch>
      </xdr:blipFill>
      <xdr:spPr>
        <a:xfrm>
          <a:off x="650240" y="150794715"/>
          <a:ext cx="579119" cy="381000"/>
        </a:xfrm>
        <a:prstGeom prst="rect">
          <a:avLst/>
        </a:prstGeom>
      </xdr:spPr>
    </xdr:pic>
    <xdr:clientData/>
  </xdr:twoCellAnchor>
  <xdr:twoCellAnchor editAs="oneCell">
    <xdr:from>
      <xdr:col>1</xdr:col>
      <xdr:colOff>25400</xdr:colOff>
      <xdr:row>89</xdr:row>
      <xdr:rowOff>25402</xdr:rowOff>
    </xdr:from>
    <xdr:to>
      <xdr:col>1</xdr:col>
      <xdr:colOff>604519</xdr:colOff>
      <xdr:row>89</xdr:row>
      <xdr:rowOff>406402</xdr:rowOff>
    </xdr:to>
    <xdr:pic>
      <xdr:nvPicPr>
        <xdr:cNvPr id="355" name="Subgraph-futuregov" descr="futuregov.png"/>
        <xdr:cNvPicPr>
          <a:picLocks/>
        </xdr:cNvPicPr>
      </xdr:nvPicPr>
      <xdr:blipFill>
        <a:blip xmlns:r="http://schemas.openxmlformats.org/officeDocument/2006/relationships" r:embed="rId220" cstate="print"/>
        <a:stretch>
          <a:fillRect/>
        </a:stretch>
      </xdr:blipFill>
      <xdr:spPr>
        <a:xfrm>
          <a:off x="650240" y="151221442"/>
          <a:ext cx="579119" cy="381000"/>
        </a:xfrm>
        <a:prstGeom prst="rect">
          <a:avLst/>
        </a:prstGeom>
      </xdr:spPr>
    </xdr:pic>
    <xdr:clientData/>
  </xdr:twoCellAnchor>
  <xdr:twoCellAnchor editAs="oneCell">
    <xdr:from>
      <xdr:col>1</xdr:col>
      <xdr:colOff>25400</xdr:colOff>
      <xdr:row>597</xdr:row>
      <xdr:rowOff>25397</xdr:rowOff>
    </xdr:from>
    <xdr:to>
      <xdr:col>1</xdr:col>
      <xdr:colOff>604519</xdr:colOff>
      <xdr:row>597</xdr:row>
      <xdr:rowOff>406397</xdr:rowOff>
    </xdr:to>
    <xdr:pic>
      <xdr:nvPicPr>
        <xdr:cNvPr id="356" name="Subgraph-diego_chemo" descr="diego_chemo.png"/>
        <xdr:cNvPicPr>
          <a:picLocks/>
        </xdr:cNvPicPr>
      </xdr:nvPicPr>
      <xdr:blipFill>
        <a:blip xmlns:r="http://schemas.openxmlformats.org/officeDocument/2006/relationships" r:embed="rId19" cstate="print"/>
        <a:stretch>
          <a:fillRect/>
        </a:stretch>
      </xdr:blipFill>
      <xdr:spPr>
        <a:xfrm>
          <a:off x="650240" y="151648157"/>
          <a:ext cx="579119" cy="381000"/>
        </a:xfrm>
        <a:prstGeom prst="rect">
          <a:avLst/>
        </a:prstGeom>
      </xdr:spPr>
    </xdr:pic>
    <xdr:clientData/>
  </xdr:twoCellAnchor>
  <xdr:twoCellAnchor editAs="oneCell">
    <xdr:from>
      <xdr:col>1</xdr:col>
      <xdr:colOff>25400</xdr:colOff>
      <xdr:row>598</xdr:row>
      <xdr:rowOff>25404</xdr:rowOff>
    </xdr:from>
    <xdr:to>
      <xdr:col>1</xdr:col>
      <xdr:colOff>604519</xdr:colOff>
      <xdr:row>598</xdr:row>
      <xdr:rowOff>406404</xdr:rowOff>
    </xdr:to>
    <xdr:pic>
      <xdr:nvPicPr>
        <xdr:cNvPr id="357" name="Subgraph-cyrixhero" descr="cyrixhero.png"/>
        <xdr:cNvPicPr>
          <a:picLocks/>
        </xdr:cNvPicPr>
      </xdr:nvPicPr>
      <xdr:blipFill>
        <a:blip xmlns:r="http://schemas.openxmlformats.org/officeDocument/2006/relationships" r:embed="rId221" cstate="print"/>
        <a:stretch>
          <a:fillRect/>
        </a:stretch>
      </xdr:blipFill>
      <xdr:spPr>
        <a:xfrm>
          <a:off x="650240" y="152074884"/>
          <a:ext cx="579119" cy="381000"/>
        </a:xfrm>
        <a:prstGeom prst="rect">
          <a:avLst/>
        </a:prstGeom>
      </xdr:spPr>
    </xdr:pic>
    <xdr:clientData/>
  </xdr:twoCellAnchor>
  <xdr:twoCellAnchor editAs="oneCell">
    <xdr:from>
      <xdr:col>1</xdr:col>
      <xdr:colOff>25400</xdr:colOff>
      <xdr:row>395</xdr:row>
      <xdr:rowOff>25400</xdr:rowOff>
    </xdr:from>
    <xdr:to>
      <xdr:col>1</xdr:col>
      <xdr:colOff>604519</xdr:colOff>
      <xdr:row>395</xdr:row>
      <xdr:rowOff>406400</xdr:rowOff>
    </xdr:to>
    <xdr:pic>
      <xdr:nvPicPr>
        <xdr:cNvPr id="358" name="Subgraph-scheeinfo" descr="scheeinfo.png"/>
        <xdr:cNvPicPr>
          <a:picLocks/>
        </xdr:cNvPicPr>
      </xdr:nvPicPr>
      <xdr:blipFill>
        <a:blip xmlns:r="http://schemas.openxmlformats.org/officeDocument/2006/relationships" r:embed="rId222" cstate="print"/>
        <a:stretch>
          <a:fillRect/>
        </a:stretch>
      </xdr:blipFill>
      <xdr:spPr>
        <a:xfrm>
          <a:off x="650240" y="152501600"/>
          <a:ext cx="579119" cy="381000"/>
        </a:xfrm>
        <a:prstGeom prst="rect">
          <a:avLst/>
        </a:prstGeom>
      </xdr:spPr>
    </xdr:pic>
    <xdr:clientData/>
  </xdr:twoCellAnchor>
  <xdr:twoCellAnchor editAs="oneCell">
    <xdr:from>
      <xdr:col>1</xdr:col>
      <xdr:colOff>25400</xdr:colOff>
      <xdr:row>599</xdr:row>
      <xdr:rowOff>25395</xdr:rowOff>
    </xdr:from>
    <xdr:to>
      <xdr:col>1</xdr:col>
      <xdr:colOff>604519</xdr:colOff>
      <xdr:row>599</xdr:row>
      <xdr:rowOff>406395</xdr:rowOff>
    </xdr:to>
    <xdr:pic>
      <xdr:nvPicPr>
        <xdr:cNvPr id="359" name="Subgraph-twocents" descr="twocents.png"/>
        <xdr:cNvPicPr>
          <a:picLocks/>
        </xdr:cNvPicPr>
      </xdr:nvPicPr>
      <xdr:blipFill>
        <a:blip xmlns:r="http://schemas.openxmlformats.org/officeDocument/2006/relationships" r:embed="rId223" cstate="print"/>
        <a:stretch>
          <a:fillRect/>
        </a:stretch>
      </xdr:blipFill>
      <xdr:spPr>
        <a:xfrm>
          <a:off x="650240" y="152928315"/>
          <a:ext cx="579119" cy="381000"/>
        </a:xfrm>
        <a:prstGeom prst="rect">
          <a:avLst/>
        </a:prstGeom>
      </xdr:spPr>
    </xdr:pic>
    <xdr:clientData/>
  </xdr:twoCellAnchor>
  <xdr:twoCellAnchor editAs="oneCell">
    <xdr:from>
      <xdr:col>1</xdr:col>
      <xdr:colOff>25400</xdr:colOff>
      <xdr:row>219</xdr:row>
      <xdr:rowOff>25402</xdr:rowOff>
    </xdr:from>
    <xdr:to>
      <xdr:col>1</xdr:col>
      <xdr:colOff>604519</xdr:colOff>
      <xdr:row>219</xdr:row>
      <xdr:rowOff>406402</xdr:rowOff>
    </xdr:to>
    <xdr:pic>
      <xdr:nvPicPr>
        <xdr:cNvPr id="360" name="Subgraph-enriquetat" descr="enriquetat.png"/>
        <xdr:cNvPicPr>
          <a:picLocks/>
        </xdr:cNvPicPr>
      </xdr:nvPicPr>
      <xdr:blipFill>
        <a:blip xmlns:r="http://schemas.openxmlformats.org/officeDocument/2006/relationships" r:embed="rId224" cstate="print"/>
        <a:stretch>
          <a:fillRect/>
        </a:stretch>
      </xdr:blipFill>
      <xdr:spPr>
        <a:xfrm>
          <a:off x="650240" y="153355042"/>
          <a:ext cx="579119" cy="381000"/>
        </a:xfrm>
        <a:prstGeom prst="rect">
          <a:avLst/>
        </a:prstGeom>
      </xdr:spPr>
    </xdr:pic>
    <xdr:clientData/>
  </xdr:twoCellAnchor>
  <xdr:twoCellAnchor editAs="oneCell">
    <xdr:from>
      <xdr:col>1</xdr:col>
      <xdr:colOff>25400</xdr:colOff>
      <xdr:row>21</xdr:row>
      <xdr:rowOff>25397</xdr:rowOff>
    </xdr:from>
    <xdr:to>
      <xdr:col>1</xdr:col>
      <xdr:colOff>604519</xdr:colOff>
      <xdr:row>21</xdr:row>
      <xdr:rowOff>406397</xdr:rowOff>
    </xdr:to>
    <xdr:pic>
      <xdr:nvPicPr>
        <xdr:cNvPr id="361" name="Subgraph-ideagov" descr="ideagov.png"/>
        <xdr:cNvPicPr>
          <a:picLocks/>
        </xdr:cNvPicPr>
      </xdr:nvPicPr>
      <xdr:blipFill>
        <a:blip xmlns:r="http://schemas.openxmlformats.org/officeDocument/2006/relationships" r:embed="rId225" cstate="print"/>
        <a:stretch>
          <a:fillRect/>
        </a:stretch>
      </xdr:blipFill>
      <xdr:spPr>
        <a:xfrm>
          <a:off x="650240" y="153781757"/>
          <a:ext cx="579119" cy="381000"/>
        </a:xfrm>
        <a:prstGeom prst="rect">
          <a:avLst/>
        </a:prstGeom>
      </xdr:spPr>
    </xdr:pic>
    <xdr:clientData/>
  </xdr:twoCellAnchor>
  <xdr:twoCellAnchor editAs="oneCell">
    <xdr:from>
      <xdr:col>1</xdr:col>
      <xdr:colOff>25400</xdr:colOff>
      <xdr:row>156</xdr:row>
      <xdr:rowOff>25404</xdr:rowOff>
    </xdr:from>
    <xdr:to>
      <xdr:col>1</xdr:col>
      <xdr:colOff>604519</xdr:colOff>
      <xdr:row>156</xdr:row>
      <xdr:rowOff>406404</xdr:rowOff>
    </xdr:to>
    <xdr:pic>
      <xdr:nvPicPr>
        <xdr:cNvPr id="362" name="Subgraph-johnwonderlich" descr="johnwonderlich.png"/>
        <xdr:cNvPicPr>
          <a:picLocks/>
        </xdr:cNvPicPr>
      </xdr:nvPicPr>
      <xdr:blipFill>
        <a:blip xmlns:r="http://schemas.openxmlformats.org/officeDocument/2006/relationships" r:embed="rId226" cstate="print"/>
        <a:stretch>
          <a:fillRect/>
        </a:stretch>
      </xdr:blipFill>
      <xdr:spPr>
        <a:xfrm>
          <a:off x="650240" y="154208484"/>
          <a:ext cx="579119" cy="381000"/>
        </a:xfrm>
        <a:prstGeom prst="rect">
          <a:avLst/>
        </a:prstGeom>
      </xdr:spPr>
    </xdr:pic>
    <xdr:clientData/>
  </xdr:twoCellAnchor>
  <xdr:twoCellAnchor editAs="oneCell">
    <xdr:from>
      <xdr:col>1</xdr:col>
      <xdr:colOff>25400</xdr:colOff>
      <xdr:row>600</xdr:row>
      <xdr:rowOff>25400</xdr:rowOff>
    </xdr:from>
    <xdr:to>
      <xdr:col>1</xdr:col>
      <xdr:colOff>604519</xdr:colOff>
      <xdr:row>600</xdr:row>
      <xdr:rowOff>406400</xdr:rowOff>
    </xdr:to>
    <xdr:pic>
      <xdr:nvPicPr>
        <xdr:cNvPr id="363" name="Subgraph-ukgovquotes" descr="ukgovquotes.png"/>
        <xdr:cNvPicPr>
          <a:picLocks/>
        </xdr:cNvPicPr>
      </xdr:nvPicPr>
      <xdr:blipFill>
        <a:blip xmlns:r="http://schemas.openxmlformats.org/officeDocument/2006/relationships" r:embed="rId227" cstate="print"/>
        <a:stretch>
          <a:fillRect/>
        </a:stretch>
      </xdr:blipFill>
      <xdr:spPr>
        <a:xfrm>
          <a:off x="650240" y="154635200"/>
          <a:ext cx="579119" cy="381000"/>
        </a:xfrm>
        <a:prstGeom prst="rect">
          <a:avLst/>
        </a:prstGeom>
      </xdr:spPr>
    </xdr:pic>
    <xdr:clientData/>
  </xdr:twoCellAnchor>
  <xdr:twoCellAnchor editAs="oneCell">
    <xdr:from>
      <xdr:col>1</xdr:col>
      <xdr:colOff>25400</xdr:colOff>
      <xdr:row>601</xdr:row>
      <xdr:rowOff>25395</xdr:rowOff>
    </xdr:from>
    <xdr:to>
      <xdr:col>1</xdr:col>
      <xdr:colOff>604519</xdr:colOff>
      <xdr:row>601</xdr:row>
      <xdr:rowOff>406395</xdr:rowOff>
    </xdr:to>
    <xdr:pic>
      <xdr:nvPicPr>
        <xdr:cNvPr id="364" name="Subgraph-anaprieto" descr="anaprieto.png"/>
        <xdr:cNvPicPr>
          <a:picLocks/>
        </xdr:cNvPicPr>
      </xdr:nvPicPr>
      <xdr:blipFill>
        <a:blip xmlns:r="http://schemas.openxmlformats.org/officeDocument/2006/relationships" r:embed="rId78" cstate="print"/>
        <a:stretch>
          <a:fillRect/>
        </a:stretch>
      </xdr:blipFill>
      <xdr:spPr>
        <a:xfrm>
          <a:off x="650240" y="155061915"/>
          <a:ext cx="579119" cy="381000"/>
        </a:xfrm>
        <a:prstGeom prst="rect">
          <a:avLst/>
        </a:prstGeom>
      </xdr:spPr>
    </xdr:pic>
    <xdr:clientData/>
  </xdr:twoCellAnchor>
  <xdr:twoCellAnchor editAs="oneCell">
    <xdr:from>
      <xdr:col>1</xdr:col>
      <xdr:colOff>25400</xdr:colOff>
      <xdr:row>602</xdr:row>
      <xdr:rowOff>25402</xdr:rowOff>
    </xdr:from>
    <xdr:to>
      <xdr:col>1</xdr:col>
      <xdr:colOff>604519</xdr:colOff>
      <xdr:row>602</xdr:row>
      <xdr:rowOff>406402</xdr:rowOff>
    </xdr:to>
    <xdr:pic>
      <xdr:nvPicPr>
        <xdr:cNvPr id="365" name="Subgraph-manolo_gtz" descr="manolo_gtz.png"/>
        <xdr:cNvPicPr>
          <a:picLocks/>
        </xdr:cNvPicPr>
      </xdr:nvPicPr>
      <xdr:blipFill>
        <a:blip xmlns:r="http://schemas.openxmlformats.org/officeDocument/2006/relationships" r:embed="rId81" cstate="print"/>
        <a:stretch>
          <a:fillRect/>
        </a:stretch>
      </xdr:blipFill>
      <xdr:spPr>
        <a:xfrm>
          <a:off x="650240" y="155488642"/>
          <a:ext cx="579119" cy="381000"/>
        </a:xfrm>
        <a:prstGeom prst="rect">
          <a:avLst/>
        </a:prstGeom>
      </xdr:spPr>
    </xdr:pic>
    <xdr:clientData/>
  </xdr:twoCellAnchor>
  <xdr:twoCellAnchor editAs="oneCell">
    <xdr:from>
      <xdr:col>1</xdr:col>
      <xdr:colOff>25400</xdr:colOff>
      <xdr:row>603</xdr:row>
      <xdr:rowOff>25397</xdr:rowOff>
    </xdr:from>
    <xdr:to>
      <xdr:col>1</xdr:col>
      <xdr:colOff>604519</xdr:colOff>
      <xdr:row>603</xdr:row>
      <xdr:rowOff>406397</xdr:rowOff>
    </xdr:to>
    <xdr:pic>
      <xdr:nvPicPr>
        <xdr:cNvPr id="366" name="Subgraph-janpantwit" descr="janpantwit.png"/>
        <xdr:cNvPicPr>
          <a:picLocks/>
        </xdr:cNvPicPr>
      </xdr:nvPicPr>
      <xdr:blipFill>
        <a:blip xmlns:r="http://schemas.openxmlformats.org/officeDocument/2006/relationships" r:embed="rId1" cstate="print"/>
        <a:stretch>
          <a:fillRect/>
        </a:stretch>
      </xdr:blipFill>
      <xdr:spPr>
        <a:xfrm>
          <a:off x="650240" y="155915357"/>
          <a:ext cx="579119" cy="381000"/>
        </a:xfrm>
        <a:prstGeom prst="rect">
          <a:avLst/>
        </a:prstGeom>
      </xdr:spPr>
    </xdr:pic>
    <xdr:clientData/>
  </xdr:twoCellAnchor>
  <xdr:twoCellAnchor editAs="oneCell">
    <xdr:from>
      <xdr:col>1</xdr:col>
      <xdr:colOff>25400</xdr:colOff>
      <xdr:row>330</xdr:row>
      <xdr:rowOff>25404</xdr:rowOff>
    </xdr:from>
    <xdr:to>
      <xdr:col>1</xdr:col>
      <xdr:colOff>604519</xdr:colOff>
      <xdr:row>330</xdr:row>
      <xdr:rowOff>406404</xdr:rowOff>
    </xdr:to>
    <xdr:pic>
      <xdr:nvPicPr>
        <xdr:cNvPr id="367" name="Subgraph-fightagainst" descr="fightagainst.png"/>
        <xdr:cNvPicPr>
          <a:picLocks/>
        </xdr:cNvPicPr>
      </xdr:nvPicPr>
      <xdr:blipFill>
        <a:blip xmlns:r="http://schemas.openxmlformats.org/officeDocument/2006/relationships" r:embed="rId228" cstate="print"/>
        <a:stretch>
          <a:fillRect/>
        </a:stretch>
      </xdr:blipFill>
      <xdr:spPr>
        <a:xfrm>
          <a:off x="650240" y="156342084"/>
          <a:ext cx="579119" cy="381000"/>
        </a:xfrm>
        <a:prstGeom prst="rect">
          <a:avLst/>
        </a:prstGeom>
      </xdr:spPr>
    </xdr:pic>
    <xdr:clientData/>
  </xdr:twoCellAnchor>
  <xdr:twoCellAnchor editAs="oneCell">
    <xdr:from>
      <xdr:col>1</xdr:col>
      <xdr:colOff>25400</xdr:colOff>
      <xdr:row>246</xdr:row>
      <xdr:rowOff>25400</xdr:rowOff>
    </xdr:from>
    <xdr:to>
      <xdr:col>1</xdr:col>
      <xdr:colOff>604519</xdr:colOff>
      <xdr:row>246</xdr:row>
      <xdr:rowOff>406400</xdr:rowOff>
    </xdr:to>
    <xdr:pic>
      <xdr:nvPicPr>
        <xdr:cNvPr id="368" name="Subgraph-romylass" descr="romylass.png"/>
        <xdr:cNvPicPr>
          <a:picLocks/>
        </xdr:cNvPicPr>
      </xdr:nvPicPr>
      <xdr:blipFill>
        <a:blip xmlns:r="http://schemas.openxmlformats.org/officeDocument/2006/relationships" r:embed="rId229" cstate="print"/>
        <a:stretch>
          <a:fillRect/>
        </a:stretch>
      </xdr:blipFill>
      <xdr:spPr>
        <a:xfrm>
          <a:off x="650240" y="156768800"/>
          <a:ext cx="579119" cy="381000"/>
        </a:xfrm>
        <a:prstGeom prst="rect">
          <a:avLst/>
        </a:prstGeom>
      </xdr:spPr>
    </xdr:pic>
    <xdr:clientData/>
  </xdr:twoCellAnchor>
  <xdr:twoCellAnchor editAs="oneCell">
    <xdr:from>
      <xdr:col>1</xdr:col>
      <xdr:colOff>25400</xdr:colOff>
      <xdr:row>91</xdr:row>
      <xdr:rowOff>25395</xdr:rowOff>
    </xdr:from>
    <xdr:to>
      <xdr:col>1</xdr:col>
      <xdr:colOff>604519</xdr:colOff>
      <xdr:row>91</xdr:row>
      <xdr:rowOff>406395</xdr:rowOff>
    </xdr:to>
    <xdr:pic>
      <xdr:nvPicPr>
        <xdr:cNvPr id="369" name="Subgraph-glichfield" descr="glichfield.png"/>
        <xdr:cNvPicPr>
          <a:picLocks/>
        </xdr:cNvPicPr>
      </xdr:nvPicPr>
      <xdr:blipFill>
        <a:blip xmlns:r="http://schemas.openxmlformats.org/officeDocument/2006/relationships" r:embed="rId230" cstate="print"/>
        <a:stretch>
          <a:fillRect/>
        </a:stretch>
      </xdr:blipFill>
      <xdr:spPr>
        <a:xfrm>
          <a:off x="650240" y="157195515"/>
          <a:ext cx="579119" cy="381000"/>
        </a:xfrm>
        <a:prstGeom prst="rect">
          <a:avLst/>
        </a:prstGeom>
      </xdr:spPr>
    </xdr:pic>
    <xdr:clientData/>
  </xdr:twoCellAnchor>
  <xdr:twoCellAnchor editAs="oneCell">
    <xdr:from>
      <xdr:col>1</xdr:col>
      <xdr:colOff>25400</xdr:colOff>
      <xdr:row>604</xdr:row>
      <xdr:rowOff>25402</xdr:rowOff>
    </xdr:from>
    <xdr:to>
      <xdr:col>1</xdr:col>
      <xdr:colOff>604519</xdr:colOff>
      <xdr:row>604</xdr:row>
      <xdr:rowOff>406402</xdr:rowOff>
    </xdr:to>
    <xdr:pic>
      <xdr:nvPicPr>
        <xdr:cNvPr id="370" name="Subgraph-mateogaleano" descr="mateogaleano.png"/>
        <xdr:cNvPicPr>
          <a:picLocks/>
        </xdr:cNvPicPr>
      </xdr:nvPicPr>
      <xdr:blipFill>
        <a:blip xmlns:r="http://schemas.openxmlformats.org/officeDocument/2006/relationships" r:embed="rId231" cstate="print"/>
        <a:stretch>
          <a:fillRect/>
        </a:stretch>
      </xdr:blipFill>
      <xdr:spPr>
        <a:xfrm>
          <a:off x="650240" y="157622242"/>
          <a:ext cx="579119" cy="381000"/>
        </a:xfrm>
        <a:prstGeom prst="rect">
          <a:avLst/>
        </a:prstGeom>
      </xdr:spPr>
    </xdr:pic>
    <xdr:clientData/>
  </xdr:twoCellAnchor>
  <xdr:twoCellAnchor editAs="oneCell">
    <xdr:from>
      <xdr:col>1</xdr:col>
      <xdr:colOff>25400</xdr:colOff>
      <xdr:row>605</xdr:row>
      <xdr:rowOff>25397</xdr:rowOff>
    </xdr:from>
    <xdr:to>
      <xdr:col>1</xdr:col>
      <xdr:colOff>604519</xdr:colOff>
      <xdr:row>605</xdr:row>
      <xdr:rowOff>406397</xdr:rowOff>
    </xdr:to>
    <xdr:pic>
      <xdr:nvPicPr>
        <xdr:cNvPr id="371" name="Subgraph-julianakemi" descr="julianakemi.png"/>
        <xdr:cNvPicPr>
          <a:picLocks/>
        </xdr:cNvPicPr>
      </xdr:nvPicPr>
      <xdr:blipFill>
        <a:blip xmlns:r="http://schemas.openxmlformats.org/officeDocument/2006/relationships" r:embed="rId73" cstate="print"/>
        <a:stretch>
          <a:fillRect/>
        </a:stretch>
      </xdr:blipFill>
      <xdr:spPr>
        <a:xfrm>
          <a:off x="650240" y="158048957"/>
          <a:ext cx="579119" cy="381000"/>
        </a:xfrm>
        <a:prstGeom prst="rect">
          <a:avLst/>
        </a:prstGeom>
      </xdr:spPr>
    </xdr:pic>
    <xdr:clientData/>
  </xdr:twoCellAnchor>
  <xdr:twoCellAnchor editAs="oneCell">
    <xdr:from>
      <xdr:col>1</xdr:col>
      <xdr:colOff>25400</xdr:colOff>
      <xdr:row>606</xdr:row>
      <xdr:rowOff>25404</xdr:rowOff>
    </xdr:from>
    <xdr:to>
      <xdr:col>1</xdr:col>
      <xdr:colOff>604519</xdr:colOff>
      <xdr:row>606</xdr:row>
      <xdr:rowOff>406404</xdr:rowOff>
    </xdr:to>
    <xdr:pic>
      <xdr:nvPicPr>
        <xdr:cNvPr id="372" name="Subgraph-lisduarte" descr="lisduarte.png"/>
        <xdr:cNvPicPr>
          <a:picLocks/>
        </xdr:cNvPicPr>
      </xdr:nvPicPr>
      <xdr:blipFill>
        <a:blip xmlns:r="http://schemas.openxmlformats.org/officeDocument/2006/relationships" r:embed="rId73" cstate="print"/>
        <a:stretch>
          <a:fillRect/>
        </a:stretch>
      </xdr:blipFill>
      <xdr:spPr>
        <a:xfrm>
          <a:off x="650240" y="158475684"/>
          <a:ext cx="579119" cy="381000"/>
        </a:xfrm>
        <a:prstGeom prst="rect">
          <a:avLst/>
        </a:prstGeom>
      </xdr:spPr>
    </xdr:pic>
    <xdr:clientData/>
  </xdr:twoCellAnchor>
  <xdr:twoCellAnchor editAs="oneCell">
    <xdr:from>
      <xdr:col>1</xdr:col>
      <xdr:colOff>25400</xdr:colOff>
      <xdr:row>607</xdr:row>
      <xdr:rowOff>25400</xdr:rowOff>
    </xdr:from>
    <xdr:to>
      <xdr:col>1</xdr:col>
      <xdr:colOff>604519</xdr:colOff>
      <xdr:row>607</xdr:row>
      <xdr:rowOff>406400</xdr:rowOff>
    </xdr:to>
    <xdr:pic>
      <xdr:nvPicPr>
        <xdr:cNvPr id="373" name="Subgraph-joemccolgan" descr="joemccolgan.png"/>
        <xdr:cNvPicPr>
          <a:picLocks/>
        </xdr:cNvPicPr>
      </xdr:nvPicPr>
      <xdr:blipFill>
        <a:blip xmlns:r="http://schemas.openxmlformats.org/officeDocument/2006/relationships" r:embed="rId232" cstate="print"/>
        <a:stretch>
          <a:fillRect/>
        </a:stretch>
      </xdr:blipFill>
      <xdr:spPr>
        <a:xfrm>
          <a:off x="650240" y="158902400"/>
          <a:ext cx="579119" cy="381000"/>
        </a:xfrm>
        <a:prstGeom prst="rect">
          <a:avLst/>
        </a:prstGeom>
      </xdr:spPr>
    </xdr:pic>
    <xdr:clientData/>
  </xdr:twoCellAnchor>
  <xdr:twoCellAnchor editAs="oneCell">
    <xdr:from>
      <xdr:col>1</xdr:col>
      <xdr:colOff>25400</xdr:colOff>
      <xdr:row>608</xdr:row>
      <xdr:rowOff>25395</xdr:rowOff>
    </xdr:from>
    <xdr:to>
      <xdr:col>1</xdr:col>
      <xdr:colOff>604519</xdr:colOff>
      <xdr:row>608</xdr:row>
      <xdr:rowOff>406395</xdr:rowOff>
    </xdr:to>
    <xdr:pic>
      <xdr:nvPicPr>
        <xdr:cNvPr id="374" name="Subgraph-classicdiva" descr="classicdiva.png"/>
        <xdr:cNvPicPr>
          <a:picLocks/>
        </xdr:cNvPicPr>
      </xdr:nvPicPr>
      <xdr:blipFill>
        <a:blip xmlns:r="http://schemas.openxmlformats.org/officeDocument/2006/relationships" r:embed="rId73" cstate="print"/>
        <a:stretch>
          <a:fillRect/>
        </a:stretch>
      </xdr:blipFill>
      <xdr:spPr>
        <a:xfrm>
          <a:off x="650240" y="159329115"/>
          <a:ext cx="579119" cy="381000"/>
        </a:xfrm>
        <a:prstGeom prst="rect">
          <a:avLst/>
        </a:prstGeom>
      </xdr:spPr>
    </xdr:pic>
    <xdr:clientData/>
  </xdr:twoCellAnchor>
  <xdr:twoCellAnchor editAs="oneCell">
    <xdr:from>
      <xdr:col>1</xdr:col>
      <xdr:colOff>25400</xdr:colOff>
      <xdr:row>609</xdr:row>
      <xdr:rowOff>25402</xdr:rowOff>
    </xdr:from>
    <xdr:to>
      <xdr:col>1</xdr:col>
      <xdr:colOff>604519</xdr:colOff>
      <xdr:row>609</xdr:row>
      <xdr:rowOff>406402</xdr:rowOff>
    </xdr:to>
    <xdr:pic>
      <xdr:nvPicPr>
        <xdr:cNvPr id="375" name="Subgraph-ycbayrak" descr="ycbayrak.png"/>
        <xdr:cNvPicPr>
          <a:picLocks/>
        </xdr:cNvPicPr>
      </xdr:nvPicPr>
      <xdr:blipFill>
        <a:blip xmlns:r="http://schemas.openxmlformats.org/officeDocument/2006/relationships" r:embed="rId1" cstate="print"/>
        <a:stretch>
          <a:fillRect/>
        </a:stretch>
      </xdr:blipFill>
      <xdr:spPr>
        <a:xfrm>
          <a:off x="650240" y="159755842"/>
          <a:ext cx="579119" cy="381000"/>
        </a:xfrm>
        <a:prstGeom prst="rect">
          <a:avLst/>
        </a:prstGeom>
      </xdr:spPr>
    </xdr:pic>
    <xdr:clientData/>
  </xdr:twoCellAnchor>
  <xdr:twoCellAnchor editAs="oneCell">
    <xdr:from>
      <xdr:col>1</xdr:col>
      <xdr:colOff>25400</xdr:colOff>
      <xdr:row>610</xdr:row>
      <xdr:rowOff>25397</xdr:rowOff>
    </xdr:from>
    <xdr:to>
      <xdr:col>1</xdr:col>
      <xdr:colOff>604519</xdr:colOff>
      <xdr:row>610</xdr:row>
      <xdr:rowOff>406397</xdr:rowOff>
    </xdr:to>
    <xdr:pic>
      <xdr:nvPicPr>
        <xdr:cNvPr id="376" name="Subgraph-moskva_thang" descr="moskva_thang.png"/>
        <xdr:cNvPicPr>
          <a:picLocks/>
        </xdr:cNvPicPr>
      </xdr:nvPicPr>
      <xdr:blipFill>
        <a:blip xmlns:r="http://schemas.openxmlformats.org/officeDocument/2006/relationships" r:embed="rId19" cstate="print"/>
        <a:stretch>
          <a:fillRect/>
        </a:stretch>
      </xdr:blipFill>
      <xdr:spPr>
        <a:xfrm>
          <a:off x="650240" y="160182557"/>
          <a:ext cx="579119" cy="381000"/>
        </a:xfrm>
        <a:prstGeom prst="rect">
          <a:avLst/>
        </a:prstGeom>
      </xdr:spPr>
    </xdr:pic>
    <xdr:clientData/>
  </xdr:twoCellAnchor>
  <xdr:twoCellAnchor editAs="oneCell">
    <xdr:from>
      <xdr:col>1</xdr:col>
      <xdr:colOff>25400</xdr:colOff>
      <xdr:row>287</xdr:row>
      <xdr:rowOff>25404</xdr:rowOff>
    </xdr:from>
    <xdr:to>
      <xdr:col>1</xdr:col>
      <xdr:colOff>604519</xdr:colOff>
      <xdr:row>287</xdr:row>
      <xdr:rowOff>406404</xdr:rowOff>
    </xdr:to>
    <xdr:pic>
      <xdr:nvPicPr>
        <xdr:cNvPr id="377" name="Subgraph-jjins" descr="jjins.png"/>
        <xdr:cNvPicPr>
          <a:picLocks/>
        </xdr:cNvPicPr>
      </xdr:nvPicPr>
      <xdr:blipFill>
        <a:blip xmlns:r="http://schemas.openxmlformats.org/officeDocument/2006/relationships" r:embed="rId233" cstate="print"/>
        <a:stretch>
          <a:fillRect/>
        </a:stretch>
      </xdr:blipFill>
      <xdr:spPr>
        <a:xfrm>
          <a:off x="650240" y="160609284"/>
          <a:ext cx="579119" cy="381000"/>
        </a:xfrm>
        <a:prstGeom prst="rect">
          <a:avLst/>
        </a:prstGeom>
      </xdr:spPr>
    </xdr:pic>
    <xdr:clientData/>
  </xdr:twoCellAnchor>
  <xdr:twoCellAnchor editAs="oneCell">
    <xdr:from>
      <xdr:col>1</xdr:col>
      <xdr:colOff>25400</xdr:colOff>
      <xdr:row>369</xdr:row>
      <xdr:rowOff>25400</xdr:rowOff>
    </xdr:from>
    <xdr:to>
      <xdr:col>1</xdr:col>
      <xdr:colOff>604519</xdr:colOff>
      <xdr:row>369</xdr:row>
      <xdr:rowOff>406400</xdr:rowOff>
    </xdr:to>
    <xdr:pic>
      <xdr:nvPicPr>
        <xdr:cNvPr id="378" name="Subgraph-zlouma" descr="zlouma.png"/>
        <xdr:cNvPicPr>
          <a:picLocks/>
        </xdr:cNvPicPr>
      </xdr:nvPicPr>
      <xdr:blipFill>
        <a:blip xmlns:r="http://schemas.openxmlformats.org/officeDocument/2006/relationships" r:embed="rId234" cstate="print"/>
        <a:stretch>
          <a:fillRect/>
        </a:stretch>
      </xdr:blipFill>
      <xdr:spPr>
        <a:xfrm>
          <a:off x="650240" y="161036000"/>
          <a:ext cx="579119" cy="381000"/>
        </a:xfrm>
        <a:prstGeom prst="rect">
          <a:avLst/>
        </a:prstGeom>
      </xdr:spPr>
    </xdr:pic>
    <xdr:clientData/>
  </xdr:twoCellAnchor>
  <xdr:twoCellAnchor editAs="oneCell">
    <xdr:from>
      <xdr:col>1</xdr:col>
      <xdr:colOff>25400</xdr:colOff>
      <xdr:row>93</xdr:row>
      <xdr:rowOff>25395</xdr:rowOff>
    </xdr:from>
    <xdr:to>
      <xdr:col>1</xdr:col>
      <xdr:colOff>604519</xdr:colOff>
      <xdr:row>93</xdr:row>
      <xdr:rowOff>406395</xdr:rowOff>
    </xdr:to>
    <xdr:pic>
      <xdr:nvPicPr>
        <xdr:cNvPr id="379" name="Subgraph-vavoida" descr="vavoida.png"/>
        <xdr:cNvPicPr>
          <a:picLocks/>
        </xdr:cNvPicPr>
      </xdr:nvPicPr>
      <xdr:blipFill>
        <a:blip xmlns:r="http://schemas.openxmlformats.org/officeDocument/2006/relationships" r:embed="rId235" cstate="print"/>
        <a:stretch>
          <a:fillRect/>
        </a:stretch>
      </xdr:blipFill>
      <xdr:spPr>
        <a:xfrm>
          <a:off x="650240" y="161462715"/>
          <a:ext cx="579119" cy="381000"/>
        </a:xfrm>
        <a:prstGeom prst="rect">
          <a:avLst/>
        </a:prstGeom>
      </xdr:spPr>
    </xdr:pic>
    <xdr:clientData/>
  </xdr:twoCellAnchor>
  <xdr:twoCellAnchor editAs="oneCell">
    <xdr:from>
      <xdr:col>1</xdr:col>
      <xdr:colOff>25400</xdr:colOff>
      <xdr:row>205</xdr:row>
      <xdr:rowOff>25402</xdr:rowOff>
    </xdr:from>
    <xdr:to>
      <xdr:col>1</xdr:col>
      <xdr:colOff>604519</xdr:colOff>
      <xdr:row>205</xdr:row>
      <xdr:rowOff>406402</xdr:rowOff>
    </xdr:to>
    <xdr:pic>
      <xdr:nvPicPr>
        <xdr:cNvPr id="380" name="Subgraph-ngc6544" descr="ngc6544.png"/>
        <xdr:cNvPicPr>
          <a:picLocks/>
        </xdr:cNvPicPr>
      </xdr:nvPicPr>
      <xdr:blipFill>
        <a:blip xmlns:r="http://schemas.openxmlformats.org/officeDocument/2006/relationships" r:embed="rId236" cstate="print"/>
        <a:stretch>
          <a:fillRect/>
        </a:stretch>
      </xdr:blipFill>
      <xdr:spPr>
        <a:xfrm>
          <a:off x="650240" y="161889442"/>
          <a:ext cx="579119" cy="381000"/>
        </a:xfrm>
        <a:prstGeom prst="rect">
          <a:avLst/>
        </a:prstGeom>
      </xdr:spPr>
    </xdr:pic>
    <xdr:clientData/>
  </xdr:twoCellAnchor>
  <xdr:twoCellAnchor editAs="oneCell">
    <xdr:from>
      <xdr:col>1</xdr:col>
      <xdr:colOff>25400</xdr:colOff>
      <xdr:row>354</xdr:row>
      <xdr:rowOff>25397</xdr:rowOff>
    </xdr:from>
    <xdr:to>
      <xdr:col>1</xdr:col>
      <xdr:colOff>604519</xdr:colOff>
      <xdr:row>354</xdr:row>
      <xdr:rowOff>406397</xdr:rowOff>
    </xdr:to>
    <xdr:pic>
      <xdr:nvPicPr>
        <xdr:cNvPr id="381" name="Subgraph-macava" descr="macava.png"/>
        <xdr:cNvPicPr>
          <a:picLocks/>
        </xdr:cNvPicPr>
      </xdr:nvPicPr>
      <xdr:blipFill>
        <a:blip xmlns:r="http://schemas.openxmlformats.org/officeDocument/2006/relationships" r:embed="rId237" cstate="print"/>
        <a:stretch>
          <a:fillRect/>
        </a:stretch>
      </xdr:blipFill>
      <xdr:spPr>
        <a:xfrm>
          <a:off x="650240" y="162316157"/>
          <a:ext cx="579119" cy="381000"/>
        </a:xfrm>
        <a:prstGeom prst="rect">
          <a:avLst/>
        </a:prstGeom>
      </xdr:spPr>
    </xdr:pic>
    <xdr:clientData/>
  </xdr:twoCellAnchor>
  <xdr:twoCellAnchor editAs="oneCell">
    <xdr:from>
      <xdr:col>1</xdr:col>
      <xdr:colOff>25400</xdr:colOff>
      <xdr:row>339</xdr:row>
      <xdr:rowOff>25404</xdr:rowOff>
    </xdr:from>
    <xdr:to>
      <xdr:col>1</xdr:col>
      <xdr:colOff>604519</xdr:colOff>
      <xdr:row>339</xdr:row>
      <xdr:rowOff>406404</xdr:rowOff>
    </xdr:to>
    <xdr:pic>
      <xdr:nvPicPr>
        <xdr:cNvPr id="382" name="Subgraph-rec72" descr="rec72.png"/>
        <xdr:cNvPicPr>
          <a:picLocks/>
        </xdr:cNvPicPr>
      </xdr:nvPicPr>
      <xdr:blipFill>
        <a:blip xmlns:r="http://schemas.openxmlformats.org/officeDocument/2006/relationships" r:embed="rId238" cstate="print"/>
        <a:stretch>
          <a:fillRect/>
        </a:stretch>
      </xdr:blipFill>
      <xdr:spPr>
        <a:xfrm>
          <a:off x="650240" y="162742884"/>
          <a:ext cx="579119" cy="381000"/>
        </a:xfrm>
        <a:prstGeom prst="rect">
          <a:avLst/>
        </a:prstGeom>
      </xdr:spPr>
    </xdr:pic>
    <xdr:clientData/>
  </xdr:twoCellAnchor>
  <xdr:twoCellAnchor editAs="oneCell">
    <xdr:from>
      <xdr:col>1</xdr:col>
      <xdr:colOff>25400</xdr:colOff>
      <xdr:row>611</xdr:row>
      <xdr:rowOff>25400</xdr:rowOff>
    </xdr:from>
    <xdr:to>
      <xdr:col>1</xdr:col>
      <xdr:colOff>604519</xdr:colOff>
      <xdr:row>611</xdr:row>
      <xdr:rowOff>406400</xdr:rowOff>
    </xdr:to>
    <xdr:pic>
      <xdr:nvPicPr>
        <xdr:cNvPr id="383" name="Subgraph-greedoo" descr="greedoo.png"/>
        <xdr:cNvPicPr>
          <a:picLocks/>
        </xdr:cNvPicPr>
      </xdr:nvPicPr>
      <xdr:blipFill>
        <a:blip xmlns:r="http://schemas.openxmlformats.org/officeDocument/2006/relationships" r:embed="rId73" cstate="print"/>
        <a:stretch>
          <a:fillRect/>
        </a:stretch>
      </xdr:blipFill>
      <xdr:spPr>
        <a:xfrm>
          <a:off x="650240" y="163169600"/>
          <a:ext cx="579119" cy="381000"/>
        </a:xfrm>
        <a:prstGeom prst="rect">
          <a:avLst/>
        </a:prstGeom>
      </xdr:spPr>
    </xdr:pic>
    <xdr:clientData/>
  </xdr:twoCellAnchor>
  <xdr:twoCellAnchor editAs="oneCell">
    <xdr:from>
      <xdr:col>1</xdr:col>
      <xdr:colOff>25400</xdr:colOff>
      <xdr:row>612</xdr:row>
      <xdr:rowOff>25395</xdr:rowOff>
    </xdr:from>
    <xdr:to>
      <xdr:col>1</xdr:col>
      <xdr:colOff>604519</xdr:colOff>
      <xdr:row>612</xdr:row>
      <xdr:rowOff>406395</xdr:rowOff>
    </xdr:to>
    <xdr:pic>
      <xdr:nvPicPr>
        <xdr:cNvPr id="384" name="Subgraph-suarezgolborne" descr="suarezgolborne.png"/>
        <xdr:cNvPicPr>
          <a:picLocks/>
        </xdr:cNvPicPr>
      </xdr:nvPicPr>
      <xdr:blipFill>
        <a:blip xmlns:r="http://schemas.openxmlformats.org/officeDocument/2006/relationships" r:embed="rId239" cstate="print"/>
        <a:stretch>
          <a:fillRect/>
        </a:stretch>
      </xdr:blipFill>
      <xdr:spPr>
        <a:xfrm>
          <a:off x="650240" y="163596315"/>
          <a:ext cx="579119" cy="381000"/>
        </a:xfrm>
        <a:prstGeom prst="rect">
          <a:avLst/>
        </a:prstGeom>
      </xdr:spPr>
    </xdr:pic>
    <xdr:clientData/>
  </xdr:twoCellAnchor>
  <xdr:twoCellAnchor editAs="oneCell">
    <xdr:from>
      <xdr:col>1</xdr:col>
      <xdr:colOff>25400</xdr:colOff>
      <xdr:row>370</xdr:row>
      <xdr:rowOff>25402</xdr:rowOff>
    </xdr:from>
    <xdr:to>
      <xdr:col>1</xdr:col>
      <xdr:colOff>604519</xdr:colOff>
      <xdr:row>370</xdr:row>
      <xdr:rowOff>406402</xdr:rowOff>
    </xdr:to>
    <xdr:pic>
      <xdr:nvPicPr>
        <xdr:cNvPr id="385" name="Subgraph-pelles" descr="pelles.png"/>
        <xdr:cNvPicPr>
          <a:picLocks/>
        </xdr:cNvPicPr>
      </xdr:nvPicPr>
      <xdr:blipFill>
        <a:blip xmlns:r="http://schemas.openxmlformats.org/officeDocument/2006/relationships" r:embed="rId240" cstate="print"/>
        <a:stretch>
          <a:fillRect/>
        </a:stretch>
      </xdr:blipFill>
      <xdr:spPr>
        <a:xfrm>
          <a:off x="650240" y="164023042"/>
          <a:ext cx="579119" cy="381000"/>
        </a:xfrm>
        <a:prstGeom prst="rect">
          <a:avLst/>
        </a:prstGeom>
      </xdr:spPr>
    </xdr:pic>
    <xdr:clientData/>
  </xdr:twoCellAnchor>
  <xdr:twoCellAnchor editAs="oneCell">
    <xdr:from>
      <xdr:col>1</xdr:col>
      <xdr:colOff>25400</xdr:colOff>
      <xdr:row>110</xdr:row>
      <xdr:rowOff>25397</xdr:rowOff>
    </xdr:from>
    <xdr:to>
      <xdr:col>1</xdr:col>
      <xdr:colOff>604519</xdr:colOff>
      <xdr:row>110</xdr:row>
      <xdr:rowOff>406397</xdr:rowOff>
    </xdr:to>
    <xdr:pic>
      <xdr:nvPicPr>
        <xdr:cNvPr id="386" name="Subgraph-dingsebomsen" descr="dingsebomsen.png"/>
        <xdr:cNvPicPr>
          <a:picLocks/>
        </xdr:cNvPicPr>
      </xdr:nvPicPr>
      <xdr:blipFill>
        <a:blip xmlns:r="http://schemas.openxmlformats.org/officeDocument/2006/relationships" r:embed="rId241" cstate="print"/>
        <a:stretch>
          <a:fillRect/>
        </a:stretch>
      </xdr:blipFill>
      <xdr:spPr>
        <a:xfrm>
          <a:off x="650240" y="164449757"/>
          <a:ext cx="579119" cy="381000"/>
        </a:xfrm>
        <a:prstGeom prst="rect">
          <a:avLst/>
        </a:prstGeom>
      </xdr:spPr>
    </xdr:pic>
    <xdr:clientData/>
  </xdr:twoCellAnchor>
  <xdr:twoCellAnchor editAs="oneCell">
    <xdr:from>
      <xdr:col>1</xdr:col>
      <xdr:colOff>25400</xdr:colOff>
      <xdr:row>100</xdr:row>
      <xdr:rowOff>25404</xdr:rowOff>
    </xdr:from>
    <xdr:to>
      <xdr:col>1</xdr:col>
      <xdr:colOff>604519</xdr:colOff>
      <xdr:row>100</xdr:row>
      <xdr:rowOff>406404</xdr:rowOff>
    </xdr:to>
    <xdr:pic>
      <xdr:nvPicPr>
        <xdr:cNvPr id="387" name="Subgraph-remmmy" descr="remmmy.png"/>
        <xdr:cNvPicPr>
          <a:picLocks/>
        </xdr:cNvPicPr>
      </xdr:nvPicPr>
      <xdr:blipFill>
        <a:blip xmlns:r="http://schemas.openxmlformats.org/officeDocument/2006/relationships" r:embed="rId242" cstate="print"/>
        <a:stretch>
          <a:fillRect/>
        </a:stretch>
      </xdr:blipFill>
      <xdr:spPr>
        <a:xfrm>
          <a:off x="650240" y="164876484"/>
          <a:ext cx="579119" cy="381000"/>
        </a:xfrm>
        <a:prstGeom prst="rect">
          <a:avLst/>
        </a:prstGeom>
      </xdr:spPr>
    </xdr:pic>
    <xdr:clientData/>
  </xdr:twoCellAnchor>
  <xdr:twoCellAnchor editAs="oneCell">
    <xdr:from>
      <xdr:col>1</xdr:col>
      <xdr:colOff>25400</xdr:colOff>
      <xdr:row>349</xdr:row>
      <xdr:rowOff>25400</xdr:rowOff>
    </xdr:from>
    <xdr:to>
      <xdr:col>1</xdr:col>
      <xdr:colOff>604519</xdr:colOff>
      <xdr:row>349</xdr:row>
      <xdr:rowOff>406400</xdr:rowOff>
    </xdr:to>
    <xdr:pic>
      <xdr:nvPicPr>
        <xdr:cNvPr id="388" name="Subgraph-ivomacsilva" descr="ivomacsilva.png"/>
        <xdr:cNvPicPr>
          <a:picLocks/>
        </xdr:cNvPicPr>
      </xdr:nvPicPr>
      <xdr:blipFill>
        <a:blip xmlns:r="http://schemas.openxmlformats.org/officeDocument/2006/relationships" r:embed="rId243" cstate="print"/>
        <a:stretch>
          <a:fillRect/>
        </a:stretch>
      </xdr:blipFill>
      <xdr:spPr>
        <a:xfrm>
          <a:off x="650240" y="165303200"/>
          <a:ext cx="579119" cy="381000"/>
        </a:xfrm>
        <a:prstGeom prst="rect">
          <a:avLst/>
        </a:prstGeom>
      </xdr:spPr>
    </xdr:pic>
    <xdr:clientData/>
  </xdr:twoCellAnchor>
  <xdr:twoCellAnchor editAs="oneCell">
    <xdr:from>
      <xdr:col>1</xdr:col>
      <xdr:colOff>25400</xdr:colOff>
      <xdr:row>345</xdr:row>
      <xdr:rowOff>25395</xdr:rowOff>
    </xdr:from>
    <xdr:to>
      <xdr:col>1</xdr:col>
      <xdr:colOff>604519</xdr:colOff>
      <xdr:row>345</xdr:row>
      <xdr:rowOff>406395</xdr:rowOff>
    </xdr:to>
    <xdr:pic>
      <xdr:nvPicPr>
        <xdr:cNvPr id="389" name="Subgraph-mediatrend" descr="mediatrend.png"/>
        <xdr:cNvPicPr>
          <a:picLocks/>
        </xdr:cNvPicPr>
      </xdr:nvPicPr>
      <xdr:blipFill>
        <a:blip xmlns:r="http://schemas.openxmlformats.org/officeDocument/2006/relationships" r:embed="rId244" cstate="print"/>
        <a:stretch>
          <a:fillRect/>
        </a:stretch>
      </xdr:blipFill>
      <xdr:spPr>
        <a:xfrm>
          <a:off x="650240" y="165729915"/>
          <a:ext cx="579119" cy="381000"/>
        </a:xfrm>
        <a:prstGeom prst="rect">
          <a:avLst/>
        </a:prstGeom>
      </xdr:spPr>
    </xdr:pic>
    <xdr:clientData/>
  </xdr:twoCellAnchor>
  <xdr:twoCellAnchor editAs="oneCell">
    <xdr:from>
      <xdr:col>1</xdr:col>
      <xdr:colOff>25400</xdr:colOff>
      <xdr:row>124</xdr:row>
      <xdr:rowOff>25402</xdr:rowOff>
    </xdr:from>
    <xdr:to>
      <xdr:col>1</xdr:col>
      <xdr:colOff>604519</xdr:colOff>
      <xdr:row>124</xdr:row>
      <xdr:rowOff>406402</xdr:rowOff>
    </xdr:to>
    <xdr:pic>
      <xdr:nvPicPr>
        <xdr:cNvPr id="390" name="Subgraph-claireinparis" descr="claireinparis.png"/>
        <xdr:cNvPicPr>
          <a:picLocks/>
        </xdr:cNvPicPr>
      </xdr:nvPicPr>
      <xdr:blipFill>
        <a:blip xmlns:r="http://schemas.openxmlformats.org/officeDocument/2006/relationships" r:embed="rId245" cstate="print"/>
        <a:stretch>
          <a:fillRect/>
        </a:stretch>
      </xdr:blipFill>
      <xdr:spPr>
        <a:xfrm>
          <a:off x="650240" y="166156642"/>
          <a:ext cx="579119" cy="381000"/>
        </a:xfrm>
        <a:prstGeom prst="rect">
          <a:avLst/>
        </a:prstGeom>
      </xdr:spPr>
    </xdr:pic>
    <xdr:clientData/>
  </xdr:twoCellAnchor>
  <xdr:twoCellAnchor editAs="oneCell">
    <xdr:from>
      <xdr:col>1</xdr:col>
      <xdr:colOff>25400</xdr:colOff>
      <xdr:row>175</xdr:row>
      <xdr:rowOff>25397</xdr:rowOff>
    </xdr:from>
    <xdr:to>
      <xdr:col>1</xdr:col>
      <xdr:colOff>604519</xdr:colOff>
      <xdr:row>175</xdr:row>
      <xdr:rowOff>406397</xdr:rowOff>
    </xdr:to>
    <xdr:pic>
      <xdr:nvPicPr>
        <xdr:cNvPr id="391" name="Subgraph-lepointdufle" descr="lepointdufle.png"/>
        <xdr:cNvPicPr>
          <a:picLocks/>
        </xdr:cNvPicPr>
      </xdr:nvPicPr>
      <xdr:blipFill>
        <a:blip xmlns:r="http://schemas.openxmlformats.org/officeDocument/2006/relationships" r:embed="rId246" cstate="print"/>
        <a:stretch>
          <a:fillRect/>
        </a:stretch>
      </xdr:blipFill>
      <xdr:spPr>
        <a:xfrm>
          <a:off x="650240" y="166583357"/>
          <a:ext cx="579119" cy="381000"/>
        </a:xfrm>
        <a:prstGeom prst="rect">
          <a:avLst/>
        </a:prstGeom>
      </xdr:spPr>
    </xdr:pic>
    <xdr:clientData/>
  </xdr:twoCellAnchor>
  <xdr:twoCellAnchor editAs="oneCell">
    <xdr:from>
      <xdr:col>1</xdr:col>
      <xdr:colOff>25400</xdr:colOff>
      <xdr:row>271</xdr:row>
      <xdr:rowOff>25404</xdr:rowOff>
    </xdr:from>
    <xdr:to>
      <xdr:col>1</xdr:col>
      <xdr:colOff>604519</xdr:colOff>
      <xdr:row>271</xdr:row>
      <xdr:rowOff>406404</xdr:rowOff>
    </xdr:to>
    <xdr:pic>
      <xdr:nvPicPr>
        <xdr:cNvPr id="392" name="Subgraph-benhuser" descr="benhuser.png"/>
        <xdr:cNvPicPr>
          <a:picLocks/>
        </xdr:cNvPicPr>
      </xdr:nvPicPr>
      <xdr:blipFill>
        <a:blip xmlns:r="http://schemas.openxmlformats.org/officeDocument/2006/relationships" r:embed="rId247" cstate="print"/>
        <a:stretch>
          <a:fillRect/>
        </a:stretch>
      </xdr:blipFill>
      <xdr:spPr>
        <a:xfrm>
          <a:off x="650240" y="167010084"/>
          <a:ext cx="579119" cy="381000"/>
        </a:xfrm>
        <a:prstGeom prst="rect">
          <a:avLst/>
        </a:prstGeom>
      </xdr:spPr>
    </xdr:pic>
    <xdr:clientData/>
  </xdr:twoCellAnchor>
  <xdr:twoCellAnchor editAs="oneCell">
    <xdr:from>
      <xdr:col>1</xdr:col>
      <xdr:colOff>25400</xdr:colOff>
      <xdr:row>363</xdr:row>
      <xdr:rowOff>25400</xdr:rowOff>
    </xdr:from>
    <xdr:to>
      <xdr:col>1</xdr:col>
      <xdr:colOff>604519</xdr:colOff>
      <xdr:row>363</xdr:row>
      <xdr:rowOff>406400</xdr:rowOff>
    </xdr:to>
    <xdr:pic>
      <xdr:nvPicPr>
        <xdr:cNvPr id="393" name="Subgraph-jay_a_allen" descr="jay_a_allen.png"/>
        <xdr:cNvPicPr>
          <a:picLocks/>
        </xdr:cNvPicPr>
      </xdr:nvPicPr>
      <xdr:blipFill>
        <a:blip xmlns:r="http://schemas.openxmlformats.org/officeDocument/2006/relationships" r:embed="rId248" cstate="print"/>
        <a:stretch>
          <a:fillRect/>
        </a:stretch>
      </xdr:blipFill>
      <xdr:spPr>
        <a:xfrm>
          <a:off x="650240" y="167436800"/>
          <a:ext cx="579119" cy="381000"/>
        </a:xfrm>
        <a:prstGeom prst="rect">
          <a:avLst/>
        </a:prstGeom>
      </xdr:spPr>
    </xdr:pic>
    <xdr:clientData/>
  </xdr:twoCellAnchor>
  <xdr:twoCellAnchor editAs="oneCell">
    <xdr:from>
      <xdr:col>1</xdr:col>
      <xdr:colOff>25400</xdr:colOff>
      <xdr:row>227</xdr:row>
      <xdr:rowOff>25395</xdr:rowOff>
    </xdr:from>
    <xdr:to>
      <xdr:col>1</xdr:col>
      <xdr:colOff>604519</xdr:colOff>
      <xdr:row>227</xdr:row>
      <xdr:rowOff>406395</xdr:rowOff>
    </xdr:to>
    <xdr:pic>
      <xdr:nvPicPr>
        <xdr:cNvPr id="394" name="Subgraph-wdeggers" descr="wdeggers.png"/>
        <xdr:cNvPicPr>
          <a:picLocks/>
        </xdr:cNvPicPr>
      </xdr:nvPicPr>
      <xdr:blipFill>
        <a:blip xmlns:r="http://schemas.openxmlformats.org/officeDocument/2006/relationships" r:embed="rId249" cstate="print"/>
        <a:stretch>
          <a:fillRect/>
        </a:stretch>
      </xdr:blipFill>
      <xdr:spPr>
        <a:xfrm>
          <a:off x="650240" y="167863515"/>
          <a:ext cx="579119" cy="381000"/>
        </a:xfrm>
        <a:prstGeom prst="rect">
          <a:avLst/>
        </a:prstGeom>
      </xdr:spPr>
    </xdr:pic>
    <xdr:clientData/>
  </xdr:twoCellAnchor>
  <xdr:twoCellAnchor editAs="oneCell">
    <xdr:from>
      <xdr:col>1</xdr:col>
      <xdr:colOff>25400</xdr:colOff>
      <xdr:row>613</xdr:row>
      <xdr:rowOff>25402</xdr:rowOff>
    </xdr:from>
    <xdr:to>
      <xdr:col>1</xdr:col>
      <xdr:colOff>604519</xdr:colOff>
      <xdr:row>613</xdr:row>
      <xdr:rowOff>406402</xdr:rowOff>
    </xdr:to>
    <xdr:pic>
      <xdr:nvPicPr>
        <xdr:cNvPr id="395" name="Subgraph-txsusanb" descr="txsusanb.png"/>
        <xdr:cNvPicPr>
          <a:picLocks/>
        </xdr:cNvPicPr>
      </xdr:nvPicPr>
      <xdr:blipFill>
        <a:blip xmlns:r="http://schemas.openxmlformats.org/officeDocument/2006/relationships" r:embed="rId250" cstate="print"/>
        <a:stretch>
          <a:fillRect/>
        </a:stretch>
      </xdr:blipFill>
      <xdr:spPr>
        <a:xfrm>
          <a:off x="650240" y="168290242"/>
          <a:ext cx="579119" cy="381000"/>
        </a:xfrm>
        <a:prstGeom prst="rect">
          <a:avLst/>
        </a:prstGeom>
      </xdr:spPr>
    </xdr:pic>
    <xdr:clientData/>
  </xdr:twoCellAnchor>
  <xdr:twoCellAnchor editAs="oneCell">
    <xdr:from>
      <xdr:col>1</xdr:col>
      <xdr:colOff>25400</xdr:colOff>
      <xdr:row>134</xdr:row>
      <xdr:rowOff>25397</xdr:rowOff>
    </xdr:from>
    <xdr:to>
      <xdr:col>1</xdr:col>
      <xdr:colOff>604519</xdr:colOff>
      <xdr:row>134</xdr:row>
      <xdr:rowOff>406397</xdr:rowOff>
    </xdr:to>
    <xdr:pic>
      <xdr:nvPicPr>
        <xdr:cNvPr id="396" name="Subgraph-aliak" descr="aliak.png"/>
        <xdr:cNvPicPr>
          <a:picLocks/>
        </xdr:cNvPicPr>
      </xdr:nvPicPr>
      <xdr:blipFill>
        <a:blip xmlns:r="http://schemas.openxmlformats.org/officeDocument/2006/relationships" r:embed="rId251" cstate="print"/>
        <a:stretch>
          <a:fillRect/>
        </a:stretch>
      </xdr:blipFill>
      <xdr:spPr>
        <a:xfrm>
          <a:off x="650240" y="168716957"/>
          <a:ext cx="579119" cy="381000"/>
        </a:xfrm>
        <a:prstGeom prst="rect">
          <a:avLst/>
        </a:prstGeom>
      </xdr:spPr>
    </xdr:pic>
    <xdr:clientData/>
  </xdr:twoCellAnchor>
  <xdr:twoCellAnchor editAs="oneCell">
    <xdr:from>
      <xdr:col>1</xdr:col>
      <xdr:colOff>25400</xdr:colOff>
      <xdr:row>614</xdr:row>
      <xdr:rowOff>25404</xdr:rowOff>
    </xdr:from>
    <xdr:to>
      <xdr:col>1</xdr:col>
      <xdr:colOff>604519</xdr:colOff>
      <xdr:row>614</xdr:row>
      <xdr:rowOff>406404</xdr:rowOff>
    </xdr:to>
    <xdr:pic>
      <xdr:nvPicPr>
        <xdr:cNvPr id="397" name="Subgraph-rafaelxnunes" descr="rafaelxnunes.png"/>
        <xdr:cNvPicPr>
          <a:picLocks/>
        </xdr:cNvPicPr>
      </xdr:nvPicPr>
      <xdr:blipFill>
        <a:blip xmlns:r="http://schemas.openxmlformats.org/officeDocument/2006/relationships" r:embed="rId252" cstate="print"/>
        <a:stretch>
          <a:fillRect/>
        </a:stretch>
      </xdr:blipFill>
      <xdr:spPr>
        <a:xfrm>
          <a:off x="650240" y="169143684"/>
          <a:ext cx="579119" cy="381000"/>
        </a:xfrm>
        <a:prstGeom prst="rect">
          <a:avLst/>
        </a:prstGeom>
      </xdr:spPr>
    </xdr:pic>
    <xdr:clientData/>
  </xdr:twoCellAnchor>
  <xdr:twoCellAnchor editAs="oneCell">
    <xdr:from>
      <xdr:col>1</xdr:col>
      <xdr:colOff>25400</xdr:colOff>
      <xdr:row>615</xdr:row>
      <xdr:rowOff>25400</xdr:rowOff>
    </xdr:from>
    <xdr:to>
      <xdr:col>1</xdr:col>
      <xdr:colOff>604519</xdr:colOff>
      <xdr:row>615</xdr:row>
      <xdr:rowOff>406400</xdr:rowOff>
    </xdr:to>
    <xdr:pic>
      <xdr:nvPicPr>
        <xdr:cNvPr id="398" name="Subgraph-identityzero" descr="identityzero.png"/>
        <xdr:cNvPicPr>
          <a:picLocks/>
        </xdr:cNvPicPr>
      </xdr:nvPicPr>
      <xdr:blipFill>
        <a:blip xmlns:r="http://schemas.openxmlformats.org/officeDocument/2006/relationships" r:embed="rId19" cstate="print"/>
        <a:stretch>
          <a:fillRect/>
        </a:stretch>
      </xdr:blipFill>
      <xdr:spPr>
        <a:xfrm>
          <a:off x="650240" y="169570400"/>
          <a:ext cx="579119" cy="381000"/>
        </a:xfrm>
        <a:prstGeom prst="rect">
          <a:avLst/>
        </a:prstGeom>
      </xdr:spPr>
    </xdr:pic>
    <xdr:clientData/>
  </xdr:twoCellAnchor>
  <xdr:twoCellAnchor editAs="oneCell">
    <xdr:from>
      <xdr:col>1</xdr:col>
      <xdr:colOff>25400</xdr:colOff>
      <xdr:row>616</xdr:row>
      <xdr:rowOff>25395</xdr:rowOff>
    </xdr:from>
    <xdr:to>
      <xdr:col>1</xdr:col>
      <xdr:colOff>604519</xdr:colOff>
      <xdr:row>616</xdr:row>
      <xdr:rowOff>406395</xdr:rowOff>
    </xdr:to>
    <xdr:pic>
      <xdr:nvPicPr>
        <xdr:cNvPr id="399" name="Subgraph-leongreen" descr="leongreen.png"/>
        <xdr:cNvPicPr>
          <a:picLocks/>
        </xdr:cNvPicPr>
      </xdr:nvPicPr>
      <xdr:blipFill>
        <a:blip xmlns:r="http://schemas.openxmlformats.org/officeDocument/2006/relationships" r:embed="rId253" cstate="print"/>
        <a:stretch>
          <a:fillRect/>
        </a:stretch>
      </xdr:blipFill>
      <xdr:spPr>
        <a:xfrm>
          <a:off x="650240" y="169997115"/>
          <a:ext cx="579119" cy="381000"/>
        </a:xfrm>
        <a:prstGeom prst="rect">
          <a:avLst/>
        </a:prstGeom>
      </xdr:spPr>
    </xdr:pic>
    <xdr:clientData/>
  </xdr:twoCellAnchor>
  <xdr:twoCellAnchor editAs="oneCell">
    <xdr:from>
      <xdr:col>1</xdr:col>
      <xdr:colOff>25400</xdr:colOff>
      <xdr:row>310</xdr:row>
      <xdr:rowOff>25402</xdr:rowOff>
    </xdr:from>
    <xdr:to>
      <xdr:col>1</xdr:col>
      <xdr:colOff>604519</xdr:colOff>
      <xdr:row>310</xdr:row>
      <xdr:rowOff>406402</xdr:rowOff>
    </xdr:to>
    <xdr:pic>
      <xdr:nvPicPr>
        <xdr:cNvPr id="400" name="Subgraph-laclabra" descr="laclabra.png"/>
        <xdr:cNvPicPr>
          <a:picLocks/>
        </xdr:cNvPicPr>
      </xdr:nvPicPr>
      <xdr:blipFill>
        <a:blip xmlns:r="http://schemas.openxmlformats.org/officeDocument/2006/relationships" r:embed="rId254" cstate="print"/>
        <a:stretch>
          <a:fillRect/>
        </a:stretch>
      </xdr:blipFill>
      <xdr:spPr>
        <a:xfrm>
          <a:off x="650240" y="170423842"/>
          <a:ext cx="579119" cy="381000"/>
        </a:xfrm>
        <a:prstGeom prst="rect">
          <a:avLst/>
        </a:prstGeom>
      </xdr:spPr>
    </xdr:pic>
    <xdr:clientData/>
  </xdr:twoCellAnchor>
  <xdr:twoCellAnchor editAs="oneCell">
    <xdr:from>
      <xdr:col>1</xdr:col>
      <xdr:colOff>25400</xdr:colOff>
      <xdr:row>245</xdr:row>
      <xdr:rowOff>25397</xdr:rowOff>
    </xdr:from>
    <xdr:to>
      <xdr:col>1</xdr:col>
      <xdr:colOff>604519</xdr:colOff>
      <xdr:row>245</xdr:row>
      <xdr:rowOff>406397</xdr:rowOff>
    </xdr:to>
    <xdr:pic>
      <xdr:nvPicPr>
        <xdr:cNvPr id="401" name="Subgraph-jedmiller" descr="jedmiller.png"/>
        <xdr:cNvPicPr>
          <a:picLocks/>
        </xdr:cNvPicPr>
      </xdr:nvPicPr>
      <xdr:blipFill>
        <a:blip xmlns:r="http://schemas.openxmlformats.org/officeDocument/2006/relationships" r:embed="rId255" cstate="print"/>
        <a:stretch>
          <a:fillRect/>
        </a:stretch>
      </xdr:blipFill>
      <xdr:spPr>
        <a:xfrm>
          <a:off x="650240" y="170850557"/>
          <a:ext cx="579119" cy="381000"/>
        </a:xfrm>
        <a:prstGeom prst="rect">
          <a:avLst/>
        </a:prstGeom>
      </xdr:spPr>
    </xdr:pic>
    <xdr:clientData/>
  </xdr:twoCellAnchor>
  <xdr:twoCellAnchor editAs="oneCell">
    <xdr:from>
      <xdr:col>1</xdr:col>
      <xdr:colOff>25400</xdr:colOff>
      <xdr:row>617</xdr:row>
      <xdr:rowOff>25404</xdr:rowOff>
    </xdr:from>
    <xdr:to>
      <xdr:col>1</xdr:col>
      <xdr:colOff>604519</xdr:colOff>
      <xdr:row>617</xdr:row>
      <xdr:rowOff>406404</xdr:rowOff>
    </xdr:to>
    <xdr:pic>
      <xdr:nvPicPr>
        <xdr:cNvPr id="402" name="Subgraph-adamski8080" descr="adamski8080.png"/>
        <xdr:cNvPicPr>
          <a:picLocks/>
        </xdr:cNvPicPr>
      </xdr:nvPicPr>
      <xdr:blipFill>
        <a:blip xmlns:r="http://schemas.openxmlformats.org/officeDocument/2006/relationships" r:embed="rId1" cstate="print"/>
        <a:stretch>
          <a:fillRect/>
        </a:stretch>
      </xdr:blipFill>
      <xdr:spPr>
        <a:xfrm>
          <a:off x="650240" y="171277284"/>
          <a:ext cx="579119" cy="381000"/>
        </a:xfrm>
        <a:prstGeom prst="rect">
          <a:avLst/>
        </a:prstGeom>
      </xdr:spPr>
    </xdr:pic>
    <xdr:clientData/>
  </xdr:twoCellAnchor>
  <xdr:twoCellAnchor editAs="oneCell">
    <xdr:from>
      <xdr:col>1</xdr:col>
      <xdr:colOff>25400</xdr:colOff>
      <xdr:row>618</xdr:row>
      <xdr:rowOff>25400</xdr:rowOff>
    </xdr:from>
    <xdr:to>
      <xdr:col>1</xdr:col>
      <xdr:colOff>604519</xdr:colOff>
      <xdr:row>618</xdr:row>
      <xdr:rowOff>406400</xdr:rowOff>
    </xdr:to>
    <xdr:pic>
      <xdr:nvPicPr>
        <xdr:cNvPr id="403" name="Subgraph-cosmicstevie" descr="cosmicstevie.png"/>
        <xdr:cNvPicPr>
          <a:picLocks/>
        </xdr:cNvPicPr>
      </xdr:nvPicPr>
      <xdr:blipFill>
        <a:blip xmlns:r="http://schemas.openxmlformats.org/officeDocument/2006/relationships" r:embed="rId4" cstate="print"/>
        <a:stretch>
          <a:fillRect/>
        </a:stretch>
      </xdr:blipFill>
      <xdr:spPr>
        <a:xfrm>
          <a:off x="650240" y="171704000"/>
          <a:ext cx="579119" cy="381000"/>
        </a:xfrm>
        <a:prstGeom prst="rect">
          <a:avLst/>
        </a:prstGeom>
      </xdr:spPr>
    </xdr:pic>
    <xdr:clientData/>
  </xdr:twoCellAnchor>
  <xdr:twoCellAnchor editAs="oneCell">
    <xdr:from>
      <xdr:col>1</xdr:col>
      <xdr:colOff>25400</xdr:colOff>
      <xdr:row>619</xdr:row>
      <xdr:rowOff>25395</xdr:rowOff>
    </xdr:from>
    <xdr:to>
      <xdr:col>1</xdr:col>
      <xdr:colOff>604519</xdr:colOff>
      <xdr:row>619</xdr:row>
      <xdr:rowOff>406395</xdr:rowOff>
    </xdr:to>
    <xdr:pic>
      <xdr:nvPicPr>
        <xdr:cNvPr id="404" name="Subgraph-jdgalarneau" descr="jdgalarneau.png"/>
        <xdr:cNvPicPr>
          <a:picLocks/>
        </xdr:cNvPicPr>
      </xdr:nvPicPr>
      <xdr:blipFill>
        <a:blip xmlns:r="http://schemas.openxmlformats.org/officeDocument/2006/relationships" r:embed="rId8" cstate="print"/>
        <a:stretch>
          <a:fillRect/>
        </a:stretch>
      </xdr:blipFill>
      <xdr:spPr>
        <a:xfrm>
          <a:off x="650240" y="172130715"/>
          <a:ext cx="579119" cy="381000"/>
        </a:xfrm>
        <a:prstGeom prst="rect">
          <a:avLst/>
        </a:prstGeom>
      </xdr:spPr>
    </xdr:pic>
    <xdr:clientData/>
  </xdr:twoCellAnchor>
  <xdr:twoCellAnchor editAs="oneCell">
    <xdr:from>
      <xdr:col>1</xdr:col>
      <xdr:colOff>25400</xdr:colOff>
      <xdr:row>620</xdr:row>
      <xdr:rowOff>25402</xdr:rowOff>
    </xdr:from>
    <xdr:to>
      <xdr:col>1</xdr:col>
      <xdr:colOff>604519</xdr:colOff>
      <xdr:row>620</xdr:row>
      <xdr:rowOff>406402</xdr:rowOff>
    </xdr:to>
    <xdr:pic>
      <xdr:nvPicPr>
        <xdr:cNvPr id="405" name="Subgraph-sparky_2k9" descr="sparky_2k9.png"/>
        <xdr:cNvPicPr>
          <a:picLocks/>
        </xdr:cNvPicPr>
      </xdr:nvPicPr>
      <xdr:blipFill>
        <a:blip xmlns:r="http://schemas.openxmlformats.org/officeDocument/2006/relationships" r:embed="rId8" cstate="print"/>
        <a:stretch>
          <a:fillRect/>
        </a:stretch>
      </xdr:blipFill>
      <xdr:spPr>
        <a:xfrm>
          <a:off x="650240" y="172557442"/>
          <a:ext cx="579119" cy="381000"/>
        </a:xfrm>
        <a:prstGeom prst="rect">
          <a:avLst/>
        </a:prstGeom>
      </xdr:spPr>
    </xdr:pic>
    <xdr:clientData/>
  </xdr:twoCellAnchor>
  <xdr:twoCellAnchor editAs="oneCell">
    <xdr:from>
      <xdr:col>1</xdr:col>
      <xdr:colOff>25400</xdr:colOff>
      <xdr:row>331</xdr:row>
      <xdr:rowOff>25397</xdr:rowOff>
    </xdr:from>
    <xdr:to>
      <xdr:col>1</xdr:col>
      <xdr:colOff>604519</xdr:colOff>
      <xdr:row>331</xdr:row>
      <xdr:rowOff>406397</xdr:rowOff>
    </xdr:to>
    <xdr:pic>
      <xdr:nvPicPr>
        <xdr:cNvPr id="406" name="Subgraph-seegee92584" descr="seegee92584.png"/>
        <xdr:cNvPicPr>
          <a:picLocks/>
        </xdr:cNvPicPr>
      </xdr:nvPicPr>
      <xdr:blipFill>
        <a:blip xmlns:r="http://schemas.openxmlformats.org/officeDocument/2006/relationships" r:embed="rId256" cstate="print"/>
        <a:stretch>
          <a:fillRect/>
        </a:stretch>
      </xdr:blipFill>
      <xdr:spPr>
        <a:xfrm>
          <a:off x="650240" y="172984157"/>
          <a:ext cx="579119" cy="381000"/>
        </a:xfrm>
        <a:prstGeom prst="rect">
          <a:avLst/>
        </a:prstGeom>
      </xdr:spPr>
    </xdr:pic>
    <xdr:clientData/>
  </xdr:twoCellAnchor>
  <xdr:twoCellAnchor editAs="oneCell">
    <xdr:from>
      <xdr:col>1</xdr:col>
      <xdr:colOff>25400</xdr:colOff>
      <xdr:row>132</xdr:row>
      <xdr:rowOff>25404</xdr:rowOff>
    </xdr:from>
    <xdr:to>
      <xdr:col>1</xdr:col>
      <xdr:colOff>604519</xdr:colOff>
      <xdr:row>132</xdr:row>
      <xdr:rowOff>406404</xdr:rowOff>
    </xdr:to>
    <xdr:pic>
      <xdr:nvPicPr>
        <xdr:cNvPr id="407" name="Subgraph-jainrounak" descr="jainrounak.png"/>
        <xdr:cNvPicPr>
          <a:picLocks/>
        </xdr:cNvPicPr>
      </xdr:nvPicPr>
      <xdr:blipFill>
        <a:blip xmlns:r="http://schemas.openxmlformats.org/officeDocument/2006/relationships" r:embed="rId257" cstate="print"/>
        <a:stretch>
          <a:fillRect/>
        </a:stretch>
      </xdr:blipFill>
      <xdr:spPr>
        <a:xfrm>
          <a:off x="650240" y="173410884"/>
          <a:ext cx="579119" cy="381000"/>
        </a:xfrm>
        <a:prstGeom prst="rect">
          <a:avLst/>
        </a:prstGeom>
      </xdr:spPr>
    </xdr:pic>
    <xdr:clientData/>
  </xdr:twoCellAnchor>
  <xdr:twoCellAnchor editAs="oneCell">
    <xdr:from>
      <xdr:col>1</xdr:col>
      <xdr:colOff>25400</xdr:colOff>
      <xdr:row>27</xdr:row>
      <xdr:rowOff>25400</xdr:rowOff>
    </xdr:from>
    <xdr:to>
      <xdr:col>1</xdr:col>
      <xdr:colOff>604519</xdr:colOff>
      <xdr:row>27</xdr:row>
      <xdr:rowOff>406400</xdr:rowOff>
    </xdr:to>
    <xdr:pic>
      <xdr:nvPicPr>
        <xdr:cNvPr id="408" name="Subgraph-dotpeople" descr="dotpeople.png"/>
        <xdr:cNvPicPr>
          <a:picLocks/>
        </xdr:cNvPicPr>
      </xdr:nvPicPr>
      <xdr:blipFill>
        <a:blip xmlns:r="http://schemas.openxmlformats.org/officeDocument/2006/relationships" r:embed="rId258" cstate="print"/>
        <a:stretch>
          <a:fillRect/>
        </a:stretch>
      </xdr:blipFill>
      <xdr:spPr>
        <a:xfrm>
          <a:off x="650240" y="173837600"/>
          <a:ext cx="579119" cy="381000"/>
        </a:xfrm>
        <a:prstGeom prst="rect">
          <a:avLst/>
        </a:prstGeom>
      </xdr:spPr>
    </xdr:pic>
    <xdr:clientData/>
  </xdr:twoCellAnchor>
  <xdr:twoCellAnchor editAs="oneCell">
    <xdr:from>
      <xdr:col>1</xdr:col>
      <xdr:colOff>25400</xdr:colOff>
      <xdr:row>201</xdr:row>
      <xdr:rowOff>25395</xdr:rowOff>
    </xdr:from>
    <xdr:to>
      <xdr:col>1</xdr:col>
      <xdr:colOff>604519</xdr:colOff>
      <xdr:row>201</xdr:row>
      <xdr:rowOff>406395</xdr:rowOff>
    </xdr:to>
    <xdr:pic>
      <xdr:nvPicPr>
        <xdr:cNvPr id="409" name="Subgraph-jenniemacfie" descr="jenniemacfie.png"/>
        <xdr:cNvPicPr>
          <a:picLocks/>
        </xdr:cNvPicPr>
      </xdr:nvPicPr>
      <xdr:blipFill>
        <a:blip xmlns:r="http://schemas.openxmlformats.org/officeDocument/2006/relationships" r:embed="rId259" cstate="print"/>
        <a:stretch>
          <a:fillRect/>
        </a:stretch>
      </xdr:blipFill>
      <xdr:spPr>
        <a:xfrm>
          <a:off x="650240" y="174264315"/>
          <a:ext cx="579119" cy="381000"/>
        </a:xfrm>
        <a:prstGeom prst="rect">
          <a:avLst/>
        </a:prstGeom>
      </xdr:spPr>
    </xdr:pic>
    <xdr:clientData/>
  </xdr:twoCellAnchor>
  <xdr:twoCellAnchor editAs="oneCell">
    <xdr:from>
      <xdr:col>1</xdr:col>
      <xdr:colOff>25400</xdr:colOff>
      <xdr:row>621</xdr:row>
      <xdr:rowOff>25402</xdr:rowOff>
    </xdr:from>
    <xdr:to>
      <xdr:col>1</xdr:col>
      <xdr:colOff>604519</xdr:colOff>
      <xdr:row>621</xdr:row>
      <xdr:rowOff>406402</xdr:rowOff>
    </xdr:to>
    <xdr:pic>
      <xdr:nvPicPr>
        <xdr:cNvPr id="410" name="Subgraph-cerellec" descr="cerellec.png"/>
        <xdr:cNvPicPr>
          <a:picLocks/>
        </xdr:cNvPicPr>
      </xdr:nvPicPr>
      <xdr:blipFill>
        <a:blip xmlns:r="http://schemas.openxmlformats.org/officeDocument/2006/relationships" r:embed="rId260" cstate="print"/>
        <a:stretch>
          <a:fillRect/>
        </a:stretch>
      </xdr:blipFill>
      <xdr:spPr>
        <a:xfrm>
          <a:off x="650240" y="174691042"/>
          <a:ext cx="579119" cy="381000"/>
        </a:xfrm>
        <a:prstGeom prst="rect">
          <a:avLst/>
        </a:prstGeom>
      </xdr:spPr>
    </xdr:pic>
    <xdr:clientData/>
  </xdr:twoCellAnchor>
  <xdr:twoCellAnchor editAs="oneCell">
    <xdr:from>
      <xdr:col>1</xdr:col>
      <xdr:colOff>25400</xdr:colOff>
      <xdr:row>87</xdr:row>
      <xdr:rowOff>25397</xdr:rowOff>
    </xdr:from>
    <xdr:to>
      <xdr:col>1</xdr:col>
      <xdr:colOff>604519</xdr:colOff>
      <xdr:row>87</xdr:row>
      <xdr:rowOff>406397</xdr:rowOff>
    </xdr:to>
    <xdr:pic>
      <xdr:nvPicPr>
        <xdr:cNvPr id="411" name="Subgraph-peterkaminski" descr="peterkaminski.png"/>
        <xdr:cNvPicPr>
          <a:picLocks/>
        </xdr:cNvPicPr>
      </xdr:nvPicPr>
      <xdr:blipFill>
        <a:blip xmlns:r="http://schemas.openxmlformats.org/officeDocument/2006/relationships" r:embed="rId261" cstate="print"/>
        <a:stretch>
          <a:fillRect/>
        </a:stretch>
      </xdr:blipFill>
      <xdr:spPr>
        <a:xfrm>
          <a:off x="650240" y="175117757"/>
          <a:ext cx="579119" cy="381000"/>
        </a:xfrm>
        <a:prstGeom prst="rect">
          <a:avLst/>
        </a:prstGeom>
      </xdr:spPr>
    </xdr:pic>
    <xdr:clientData/>
  </xdr:twoCellAnchor>
  <xdr:twoCellAnchor editAs="oneCell">
    <xdr:from>
      <xdr:col>1</xdr:col>
      <xdr:colOff>25400</xdr:colOff>
      <xdr:row>322</xdr:row>
      <xdr:rowOff>25404</xdr:rowOff>
    </xdr:from>
    <xdr:to>
      <xdr:col>1</xdr:col>
      <xdr:colOff>604519</xdr:colOff>
      <xdr:row>322</xdr:row>
      <xdr:rowOff>406404</xdr:rowOff>
    </xdr:to>
    <xdr:pic>
      <xdr:nvPicPr>
        <xdr:cNvPr id="412" name="Subgraph-stequoianie" descr="stequoianie.png"/>
        <xdr:cNvPicPr>
          <a:picLocks/>
        </xdr:cNvPicPr>
      </xdr:nvPicPr>
      <xdr:blipFill>
        <a:blip xmlns:r="http://schemas.openxmlformats.org/officeDocument/2006/relationships" r:embed="rId262" cstate="print"/>
        <a:stretch>
          <a:fillRect/>
        </a:stretch>
      </xdr:blipFill>
      <xdr:spPr>
        <a:xfrm>
          <a:off x="650240" y="175544484"/>
          <a:ext cx="579119" cy="381000"/>
        </a:xfrm>
        <a:prstGeom prst="rect">
          <a:avLst/>
        </a:prstGeom>
      </xdr:spPr>
    </xdr:pic>
    <xdr:clientData/>
  </xdr:twoCellAnchor>
  <xdr:twoCellAnchor editAs="oneCell">
    <xdr:from>
      <xdr:col>1</xdr:col>
      <xdr:colOff>25400</xdr:colOff>
      <xdr:row>103</xdr:row>
      <xdr:rowOff>25400</xdr:rowOff>
    </xdr:from>
    <xdr:to>
      <xdr:col>1</xdr:col>
      <xdr:colOff>604519</xdr:colOff>
      <xdr:row>103</xdr:row>
      <xdr:rowOff>406400</xdr:rowOff>
    </xdr:to>
    <xdr:pic>
      <xdr:nvPicPr>
        <xdr:cNvPr id="413" name="Subgraph-cocreatr" descr="cocreatr.png"/>
        <xdr:cNvPicPr>
          <a:picLocks/>
        </xdr:cNvPicPr>
      </xdr:nvPicPr>
      <xdr:blipFill>
        <a:blip xmlns:r="http://schemas.openxmlformats.org/officeDocument/2006/relationships" r:embed="rId263" cstate="print"/>
        <a:stretch>
          <a:fillRect/>
        </a:stretch>
      </xdr:blipFill>
      <xdr:spPr>
        <a:xfrm>
          <a:off x="650240" y="175971200"/>
          <a:ext cx="579119" cy="381000"/>
        </a:xfrm>
        <a:prstGeom prst="rect">
          <a:avLst/>
        </a:prstGeom>
      </xdr:spPr>
    </xdr:pic>
    <xdr:clientData/>
  </xdr:twoCellAnchor>
  <xdr:twoCellAnchor editAs="oneCell">
    <xdr:from>
      <xdr:col>1</xdr:col>
      <xdr:colOff>25400</xdr:colOff>
      <xdr:row>151</xdr:row>
      <xdr:rowOff>25395</xdr:rowOff>
    </xdr:from>
    <xdr:to>
      <xdr:col>1</xdr:col>
      <xdr:colOff>604519</xdr:colOff>
      <xdr:row>151</xdr:row>
      <xdr:rowOff>406395</xdr:rowOff>
    </xdr:to>
    <xdr:pic>
      <xdr:nvPicPr>
        <xdr:cNvPr id="414" name="Subgraph-xdamman" descr="xdamman.png"/>
        <xdr:cNvPicPr>
          <a:picLocks/>
        </xdr:cNvPicPr>
      </xdr:nvPicPr>
      <xdr:blipFill>
        <a:blip xmlns:r="http://schemas.openxmlformats.org/officeDocument/2006/relationships" r:embed="rId264" cstate="print"/>
        <a:stretch>
          <a:fillRect/>
        </a:stretch>
      </xdr:blipFill>
      <xdr:spPr>
        <a:xfrm>
          <a:off x="650240" y="176397915"/>
          <a:ext cx="579119" cy="381000"/>
        </a:xfrm>
        <a:prstGeom prst="rect">
          <a:avLst/>
        </a:prstGeom>
      </xdr:spPr>
    </xdr:pic>
    <xdr:clientData/>
  </xdr:twoCellAnchor>
  <xdr:twoCellAnchor editAs="oneCell">
    <xdr:from>
      <xdr:col>1</xdr:col>
      <xdr:colOff>25400</xdr:colOff>
      <xdr:row>107</xdr:row>
      <xdr:rowOff>25402</xdr:rowOff>
    </xdr:from>
    <xdr:to>
      <xdr:col>1</xdr:col>
      <xdr:colOff>604519</xdr:colOff>
      <xdr:row>107</xdr:row>
      <xdr:rowOff>406402</xdr:rowOff>
    </xdr:to>
    <xdr:pic>
      <xdr:nvPicPr>
        <xdr:cNvPr id="415" name="Subgraph-mireillejansma" descr="mireillejansma.png"/>
        <xdr:cNvPicPr>
          <a:picLocks/>
        </xdr:cNvPicPr>
      </xdr:nvPicPr>
      <xdr:blipFill>
        <a:blip xmlns:r="http://schemas.openxmlformats.org/officeDocument/2006/relationships" r:embed="rId265" cstate="print"/>
        <a:stretch>
          <a:fillRect/>
        </a:stretch>
      </xdr:blipFill>
      <xdr:spPr>
        <a:xfrm>
          <a:off x="650240" y="176824642"/>
          <a:ext cx="579119" cy="381000"/>
        </a:xfrm>
        <a:prstGeom prst="rect">
          <a:avLst/>
        </a:prstGeom>
      </xdr:spPr>
    </xdr:pic>
    <xdr:clientData/>
  </xdr:twoCellAnchor>
  <xdr:twoCellAnchor editAs="oneCell">
    <xdr:from>
      <xdr:col>1</xdr:col>
      <xdr:colOff>25400</xdr:colOff>
      <xdr:row>171</xdr:row>
      <xdr:rowOff>25397</xdr:rowOff>
    </xdr:from>
    <xdr:to>
      <xdr:col>1</xdr:col>
      <xdr:colOff>604519</xdr:colOff>
      <xdr:row>171</xdr:row>
      <xdr:rowOff>406397</xdr:rowOff>
    </xdr:to>
    <xdr:pic>
      <xdr:nvPicPr>
        <xdr:cNvPr id="416" name="Subgraph-colin_jones" descr="colin_jones.png"/>
        <xdr:cNvPicPr>
          <a:picLocks/>
        </xdr:cNvPicPr>
      </xdr:nvPicPr>
      <xdr:blipFill>
        <a:blip xmlns:r="http://schemas.openxmlformats.org/officeDocument/2006/relationships" r:embed="rId266" cstate="print"/>
        <a:stretch>
          <a:fillRect/>
        </a:stretch>
      </xdr:blipFill>
      <xdr:spPr>
        <a:xfrm>
          <a:off x="650240" y="177251357"/>
          <a:ext cx="579119" cy="381000"/>
        </a:xfrm>
        <a:prstGeom prst="rect">
          <a:avLst/>
        </a:prstGeom>
      </xdr:spPr>
    </xdr:pic>
    <xdr:clientData/>
  </xdr:twoCellAnchor>
  <xdr:twoCellAnchor editAs="oneCell">
    <xdr:from>
      <xdr:col>1</xdr:col>
      <xdr:colOff>25400</xdr:colOff>
      <xdr:row>228</xdr:row>
      <xdr:rowOff>25404</xdr:rowOff>
    </xdr:from>
    <xdr:to>
      <xdr:col>1</xdr:col>
      <xdr:colOff>604519</xdr:colOff>
      <xdr:row>228</xdr:row>
      <xdr:rowOff>406404</xdr:rowOff>
    </xdr:to>
    <xdr:pic>
      <xdr:nvPicPr>
        <xdr:cNvPr id="417" name="Subgraph-rbongard" descr="rbongard.png"/>
        <xdr:cNvPicPr>
          <a:picLocks/>
        </xdr:cNvPicPr>
      </xdr:nvPicPr>
      <xdr:blipFill>
        <a:blip xmlns:r="http://schemas.openxmlformats.org/officeDocument/2006/relationships" r:embed="rId267" cstate="print"/>
        <a:stretch>
          <a:fillRect/>
        </a:stretch>
      </xdr:blipFill>
      <xdr:spPr>
        <a:xfrm>
          <a:off x="650240" y="177678084"/>
          <a:ext cx="579119" cy="381000"/>
        </a:xfrm>
        <a:prstGeom prst="rect">
          <a:avLst/>
        </a:prstGeom>
      </xdr:spPr>
    </xdr:pic>
    <xdr:clientData/>
  </xdr:twoCellAnchor>
  <xdr:twoCellAnchor editAs="oneCell">
    <xdr:from>
      <xdr:col>1</xdr:col>
      <xdr:colOff>25400</xdr:colOff>
      <xdr:row>140</xdr:row>
      <xdr:rowOff>25400</xdr:rowOff>
    </xdr:from>
    <xdr:to>
      <xdr:col>1</xdr:col>
      <xdr:colOff>604519</xdr:colOff>
      <xdr:row>140</xdr:row>
      <xdr:rowOff>406400</xdr:rowOff>
    </xdr:to>
    <xdr:pic>
      <xdr:nvPicPr>
        <xdr:cNvPr id="418" name="Subgraph-daviddarts" descr="daviddarts.png"/>
        <xdr:cNvPicPr>
          <a:picLocks/>
        </xdr:cNvPicPr>
      </xdr:nvPicPr>
      <xdr:blipFill>
        <a:blip xmlns:r="http://schemas.openxmlformats.org/officeDocument/2006/relationships" r:embed="rId268" cstate="print"/>
        <a:stretch>
          <a:fillRect/>
        </a:stretch>
      </xdr:blipFill>
      <xdr:spPr>
        <a:xfrm>
          <a:off x="650240" y="178104800"/>
          <a:ext cx="579119" cy="381000"/>
        </a:xfrm>
        <a:prstGeom prst="rect">
          <a:avLst/>
        </a:prstGeom>
      </xdr:spPr>
    </xdr:pic>
    <xdr:clientData/>
  </xdr:twoCellAnchor>
  <xdr:twoCellAnchor editAs="oneCell">
    <xdr:from>
      <xdr:col>1</xdr:col>
      <xdr:colOff>25400</xdr:colOff>
      <xdr:row>55</xdr:row>
      <xdr:rowOff>25395</xdr:rowOff>
    </xdr:from>
    <xdr:to>
      <xdr:col>1</xdr:col>
      <xdr:colOff>604519</xdr:colOff>
      <xdr:row>55</xdr:row>
      <xdr:rowOff>406395</xdr:rowOff>
    </xdr:to>
    <xdr:pic>
      <xdr:nvPicPr>
        <xdr:cNvPr id="419" name="Subgraph-lriggz" descr="lriggz.png"/>
        <xdr:cNvPicPr>
          <a:picLocks/>
        </xdr:cNvPicPr>
      </xdr:nvPicPr>
      <xdr:blipFill>
        <a:blip xmlns:r="http://schemas.openxmlformats.org/officeDocument/2006/relationships" r:embed="rId269" cstate="print"/>
        <a:stretch>
          <a:fillRect/>
        </a:stretch>
      </xdr:blipFill>
      <xdr:spPr>
        <a:xfrm>
          <a:off x="650240" y="178531515"/>
          <a:ext cx="579119" cy="381000"/>
        </a:xfrm>
        <a:prstGeom prst="rect">
          <a:avLst/>
        </a:prstGeom>
      </xdr:spPr>
    </xdr:pic>
    <xdr:clientData/>
  </xdr:twoCellAnchor>
  <xdr:twoCellAnchor editAs="oneCell">
    <xdr:from>
      <xdr:col>1</xdr:col>
      <xdr:colOff>25400</xdr:colOff>
      <xdr:row>294</xdr:row>
      <xdr:rowOff>25402</xdr:rowOff>
    </xdr:from>
    <xdr:to>
      <xdr:col>1</xdr:col>
      <xdr:colOff>604519</xdr:colOff>
      <xdr:row>294</xdr:row>
      <xdr:rowOff>406402</xdr:rowOff>
    </xdr:to>
    <xdr:pic>
      <xdr:nvPicPr>
        <xdr:cNvPr id="420" name="Subgraph-riordan" descr="riordan.png"/>
        <xdr:cNvPicPr>
          <a:picLocks/>
        </xdr:cNvPicPr>
      </xdr:nvPicPr>
      <xdr:blipFill>
        <a:blip xmlns:r="http://schemas.openxmlformats.org/officeDocument/2006/relationships" r:embed="rId270" cstate="print"/>
        <a:stretch>
          <a:fillRect/>
        </a:stretch>
      </xdr:blipFill>
      <xdr:spPr>
        <a:xfrm>
          <a:off x="650240" y="178958242"/>
          <a:ext cx="579119" cy="381000"/>
        </a:xfrm>
        <a:prstGeom prst="rect">
          <a:avLst/>
        </a:prstGeom>
      </xdr:spPr>
    </xdr:pic>
    <xdr:clientData/>
  </xdr:twoCellAnchor>
  <xdr:twoCellAnchor editAs="oneCell">
    <xdr:from>
      <xdr:col>1</xdr:col>
      <xdr:colOff>25400</xdr:colOff>
      <xdr:row>226</xdr:row>
      <xdr:rowOff>25397</xdr:rowOff>
    </xdr:from>
    <xdr:to>
      <xdr:col>1</xdr:col>
      <xdr:colOff>604519</xdr:colOff>
      <xdr:row>226</xdr:row>
      <xdr:rowOff>406397</xdr:rowOff>
    </xdr:to>
    <xdr:pic>
      <xdr:nvPicPr>
        <xdr:cNvPr id="421" name="Subgraph-aquiganimterr" descr="aquiganimterr.png"/>
        <xdr:cNvPicPr>
          <a:picLocks/>
        </xdr:cNvPicPr>
      </xdr:nvPicPr>
      <xdr:blipFill>
        <a:blip xmlns:r="http://schemas.openxmlformats.org/officeDocument/2006/relationships" r:embed="rId271" cstate="print"/>
        <a:stretch>
          <a:fillRect/>
        </a:stretch>
      </xdr:blipFill>
      <xdr:spPr>
        <a:xfrm>
          <a:off x="650240" y="179384957"/>
          <a:ext cx="579119" cy="381000"/>
        </a:xfrm>
        <a:prstGeom prst="rect">
          <a:avLst/>
        </a:prstGeom>
      </xdr:spPr>
    </xdr:pic>
    <xdr:clientData/>
  </xdr:twoCellAnchor>
  <xdr:twoCellAnchor editAs="oneCell">
    <xdr:from>
      <xdr:col>1</xdr:col>
      <xdr:colOff>25400</xdr:colOff>
      <xdr:row>164</xdr:row>
      <xdr:rowOff>25404</xdr:rowOff>
    </xdr:from>
    <xdr:to>
      <xdr:col>1</xdr:col>
      <xdr:colOff>604519</xdr:colOff>
      <xdr:row>164</xdr:row>
      <xdr:rowOff>406404</xdr:rowOff>
    </xdr:to>
    <xdr:pic>
      <xdr:nvPicPr>
        <xdr:cNvPr id="422" name="Subgraph-jonathanpberger" descr="jonathanpberger.png"/>
        <xdr:cNvPicPr>
          <a:picLocks/>
        </xdr:cNvPicPr>
      </xdr:nvPicPr>
      <xdr:blipFill>
        <a:blip xmlns:r="http://schemas.openxmlformats.org/officeDocument/2006/relationships" r:embed="rId272" cstate="print"/>
        <a:stretch>
          <a:fillRect/>
        </a:stretch>
      </xdr:blipFill>
      <xdr:spPr>
        <a:xfrm>
          <a:off x="650240" y="179811684"/>
          <a:ext cx="579119" cy="381000"/>
        </a:xfrm>
        <a:prstGeom prst="rect">
          <a:avLst/>
        </a:prstGeom>
      </xdr:spPr>
    </xdr:pic>
    <xdr:clientData/>
  </xdr:twoCellAnchor>
  <xdr:twoCellAnchor editAs="oneCell">
    <xdr:from>
      <xdr:col>1</xdr:col>
      <xdr:colOff>25400</xdr:colOff>
      <xdr:row>622</xdr:row>
      <xdr:rowOff>25400</xdr:rowOff>
    </xdr:from>
    <xdr:to>
      <xdr:col>1</xdr:col>
      <xdr:colOff>604519</xdr:colOff>
      <xdr:row>622</xdr:row>
      <xdr:rowOff>406400</xdr:rowOff>
    </xdr:to>
    <xdr:pic>
      <xdr:nvPicPr>
        <xdr:cNvPr id="423" name="Subgraph-jeroenbosman" descr="jeroenbosman.png"/>
        <xdr:cNvPicPr>
          <a:picLocks/>
        </xdr:cNvPicPr>
      </xdr:nvPicPr>
      <xdr:blipFill>
        <a:blip xmlns:r="http://schemas.openxmlformats.org/officeDocument/2006/relationships" r:embed="rId1" cstate="print"/>
        <a:stretch>
          <a:fillRect/>
        </a:stretch>
      </xdr:blipFill>
      <xdr:spPr>
        <a:xfrm>
          <a:off x="650240" y="180238400"/>
          <a:ext cx="579119" cy="381000"/>
        </a:xfrm>
        <a:prstGeom prst="rect">
          <a:avLst/>
        </a:prstGeom>
      </xdr:spPr>
    </xdr:pic>
    <xdr:clientData/>
  </xdr:twoCellAnchor>
  <xdr:twoCellAnchor editAs="oneCell">
    <xdr:from>
      <xdr:col>1</xdr:col>
      <xdr:colOff>25400</xdr:colOff>
      <xdr:row>623</xdr:row>
      <xdr:rowOff>25395</xdr:rowOff>
    </xdr:from>
    <xdr:to>
      <xdr:col>1</xdr:col>
      <xdr:colOff>604519</xdr:colOff>
      <xdr:row>623</xdr:row>
      <xdr:rowOff>406395</xdr:rowOff>
    </xdr:to>
    <xdr:pic>
      <xdr:nvPicPr>
        <xdr:cNvPr id="424" name="Subgraph-dargaf" descr="dargaf.png"/>
        <xdr:cNvPicPr>
          <a:picLocks/>
        </xdr:cNvPicPr>
      </xdr:nvPicPr>
      <xdr:blipFill>
        <a:blip xmlns:r="http://schemas.openxmlformats.org/officeDocument/2006/relationships" r:embed="rId273" cstate="print"/>
        <a:stretch>
          <a:fillRect/>
        </a:stretch>
      </xdr:blipFill>
      <xdr:spPr>
        <a:xfrm>
          <a:off x="650240" y="180665115"/>
          <a:ext cx="579119" cy="381000"/>
        </a:xfrm>
        <a:prstGeom prst="rect">
          <a:avLst/>
        </a:prstGeom>
      </xdr:spPr>
    </xdr:pic>
    <xdr:clientData/>
  </xdr:twoCellAnchor>
  <xdr:twoCellAnchor editAs="oneCell">
    <xdr:from>
      <xdr:col>1</xdr:col>
      <xdr:colOff>25400</xdr:colOff>
      <xdr:row>624</xdr:row>
      <xdr:rowOff>25402</xdr:rowOff>
    </xdr:from>
    <xdr:to>
      <xdr:col>1</xdr:col>
      <xdr:colOff>604519</xdr:colOff>
      <xdr:row>624</xdr:row>
      <xdr:rowOff>406402</xdr:rowOff>
    </xdr:to>
    <xdr:pic>
      <xdr:nvPicPr>
        <xdr:cNvPr id="425" name="Subgraph-amareto" descr="amareto.png"/>
        <xdr:cNvPicPr>
          <a:picLocks/>
        </xdr:cNvPicPr>
      </xdr:nvPicPr>
      <xdr:blipFill>
        <a:blip xmlns:r="http://schemas.openxmlformats.org/officeDocument/2006/relationships" r:embed="rId274" cstate="print"/>
        <a:stretch>
          <a:fillRect/>
        </a:stretch>
      </xdr:blipFill>
      <xdr:spPr>
        <a:xfrm>
          <a:off x="650240" y="181091842"/>
          <a:ext cx="579119" cy="381000"/>
        </a:xfrm>
        <a:prstGeom prst="rect">
          <a:avLst/>
        </a:prstGeom>
      </xdr:spPr>
    </xdr:pic>
    <xdr:clientData/>
  </xdr:twoCellAnchor>
  <xdr:twoCellAnchor editAs="oneCell">
    <xdr:from>
      <xdr:col>1</xdr:col>
      <xdr:colOff>25400</xdr:colOff>
      <xdr:row>108</xdr:row>
      <xdr:rowOff>25397</xdr:rowOff>
    </xdr:from>
    <xdr:to>
      <xdr:col>1</xdr:col>
      <xdr:colOff>604519</xdr:colOff>
      <xdr:row>108</xdr:row>
      <xdr:rowOff>406397</xdr:rowOff>
    </xdr:to>
    <xdr:pic>
      <xdr:nvPicPr>
        <xdr:cNvPr id="426" name="Subgraph-wikiciudadania" descr="wikiciudadania.png"/>
        <xdr:cNvPicPr>
          <a:picLocks/>
        </xdr:cNvPicPr>
      </xdr:nvPicPr>
      <xdr:blipFill>
        <a:blip xmlns:r="http://schemas.openxmlformats.org/officeDocument/2006/relationships" r:embed="rId275" cstate="print"/>
        <a:stretch>
          <a:fillRect/>
        </a:stretch>
      </xdr:blipFill>
      <xdr:spPr>
        <a:xfrm>
          <a:off x="650240" y="181518557"/>
          <a:ext cx="579119" cy="381000"/>
        </a:xfrm>
        <a:prstGeom prst="rect">
          <a:avLst/>
        </a:prstGeom>
      </xdr:spPr>
    </xdr:pic>
    <xdr:clientData/>
  </xdr:twoCellAnchor>
  <xdr:twoCellAnchor editAs="oneCell">
    <xdr:from>
      <xdr:col>1</xdr:col>
      <xdr:colOff>25400</xdr:colOff>
      <xdr:row>99</xdr:row>
      <xdr:rowOff>25404</xdr:rowOff>
    </xdr:from>
    <xdr:to>
      <xdr:col>1</xdr:col>
      <xdr:colOff>604519</xdr:colOff>
      <xdr:row>99</xdr:row>
      <xdr:rowOff>406404</xdr:rowOff>
    </xdr:to>
    <xdr:pic>
      <xdr:nvPicPr>
        <xdr:cNvPr id="427" name="Subgraph-wrk3" descr="wrk3.png"/>
        <xdr:cNvPicPr>
          <a:picLocks/>
        </xdr:cNvPicPr>
      </xdr:nvPicPr>
      <xdr:blipFill>
        <a:blip xmlns:r="http://schemas.openxmlformats.org/officeDocument/2006/relationships" r:embed="rId276" cstate="print"/>
        <a:stretch>
          <a:fillRect/>
        </a:stretch>
      </xdr:blipFill>
      <xdr:spPr>
        <a:xfrm>
          <a:off x="650240" y="181945284"/>
          <a:ext cx="579119" cy="381000"/>
        </a:xfrm>
        <a:prstGeom prst="rect">
          <a:avLst/>
        </a:prstGeom>
      </xdr:spPr>
    </xdr:pic>
    <xdr:clientData/>
  </xdr:twoCellAnchor>
  <xdr:twoCellAnchor editAs="oneCell">
    <xdr:from>
      <xdr:col>1</xdr:col>
      <xdr:colOff>25400</xdr:colOff>
      <xdr:row>625</xdr:row>
      <xdr:rowOff>25400</xdr:rowOff>
    </xdr:from>
    <xdr:to>
      <xdr:col>1</xdr:col>
      <xdr:colOff>604519</xdr:colOff>
      <xdr:row>625</xdr:row>
      <xdr:rowOff>406400</xdr:rowOff>
    </xdr:to>
    <xdr:pic>
      <xdr:nvPicPr>
        <xdr:cNvPr id="428" name="Subgraph-kally4ka" descr="kally4ka.png"/>
        <xdr:cNvPicPr>
          <a:picLocks/>
        </xdr:cNvPicPr>
      </xdr:nvPicPr>
      <xdr:blipFill>
        <a:blip xmlns:r="http://schemas.openxmlformats.org/officeDocument/2006/relationships" r:embed="rId277" cstate="print"/>
        <a:stretch>
          <a:fillRect/>
        </a:stretch>
      </xdr:blipFill>
      <xdr:spPr>
        <a:xfrm>
          <a:off x="650240" y="182372000"/>
          <a:ext cx="579119" cy="381000"/>
        </a:xfrm>
        <a:prstGeom prst="rect">
          <a:avLst/>
        </a:prstGeom>
      </xdr:spPr>
    </xdr:pic>
    <xdr:clientData/>
  </xdr:twoCellAnchor>
  <xdr:twoCellAnchor editAs="oneCell">
    <xdr:from>
      <xdr:col>1</xdr:col>
      <xdr:colOff>25400</xdr:colOff>
      <xdr:row>257</xdr:row>
      <xdr:rowOff>25395</xdr:rowOff>
    </xdr:from>
    <xdr:to>
      <xdr:col>1</xdr:col>
      <xdr:colOff>604519</xdr:colOff>
      <xdr:row>257</xdr:row>
      <xdr:rowOff>406395</xdr:rowOff>
    </xdr:to>
    <xdr:pic>
      <xdr:nvPicPr>
        <xdr:cNvPr id="429" name="Subgraph-tarkin2258" descr="tarkin2258.png"/>
        <xdr:cNvPicPr>
          <a:picLocks/>
        </xdr:cNvPicPr>
      </xdr:nvPicPr>
      <xdr:blipFill>
        <a:blip xmlns:r="http://schemas.openxmlformats.org/officeDocument/2006/relationships" r:embed="rId278" cstate="print"/>
        <a:stretch>
          <a:fillRect/>
        </a:stretch>
      </xdr:blipFill>
      <xdr:spPr>
        <a:xfrm>
          <a:off x="650240" y="182798715"/>
          <a:ext cx="579119" cy="381000"/>
        </a:xfrm>
        <a:prstGeom prst="rect">
          <a:avLst/>
        </a:prstGeom>
      </xdr:spPr>
    </xdr:pic>
    <xdr:clientData/>
  </xdr:twoCellAnchor>
  <xdr:twoCellAnchor editAs="oneCell">
    <xdr:from>
      <xdr:col>1</xdr:col>
      <xdr:colOff>25400</xdr:colOff>
      <xdr:row>189</xdr:row>
      <xdr:rowOff>25402</xdr:rowOff>
    </xdr:from>
    <xdr:to>
      <xdr:col>1</xdr:col>
      <xdr:colOff>604519</xdr:colOff>
      <xdr:row>189</xdr:row>
      <xdr:rowOff>406402</xdr:rowOff>
    </xdr:to>
    <xdr:pic>
      <xdr:nvPicPr>
        <xdr:cNvPr id="430" name="Subgraph-sfbinfos" descr="sfbinfos.png"/>
        <xdr:cNvPicPr>
          <a:picLocks/>
        </xdr:cNvPicPr>
      </xdr:nvPicPr>
      <xdr:blipFill>
        <a:blip xmlns:r="http://schemas.openxmlformats.org/officeDocument/2006/relationships" r:embed="rId279" cstate="print"/>
        <a:stretch>
          <a:fillRect/>
        </a:stretch>
      </xdr:blipFill>
      <xdr:spPr>
        <a:xfrm>
          <a:off x="650240" y="183225442"/>
          <a:ext cx="579119" cy="381000"/>
        </a:xfrm>
        <a:prstGeom prst="rect">
          <a:avLst/>
        </a:prstGeom>
      </xdr:spPr>
    </xdr:pic>
    <xdr:clientData/>
  </xdr:twoCellAnchor>
  <xdr:twoCellAnchor editAs="oneCell">
    <xdr:from>
      <xdr:col>1</xdr:col>
      <xdr:colOff>25400</xdr:colOff>
      <xdr:row>44</xdr:row>
      <xdr:rowOff>25397</xdr:rowOff>
    </xdr:from>
    <xdr:to>
      <xdr:col>1</xdr:col>
      <xdr:colOff>604519</xdr:colOff>
      <xdr:row>44</xdr:row>
      <xdr:rowOff>406397</xdr:rowOff>
    </xdr:to>
    <xdr:pic>
      <xdr:nvPicPr>
        <xdr:cNvPr id="431" name="Subgraph-annnalist" descr="annnalist.png"/>
        <xdr:cNvPicPr>
          <a:picLocks/>
        </xdr:cNvPicPr>
      </xdr:nvPicPr>
      <xdr:blipFill>
        <a:blip xmlns:r="http://schemas.openxmlformats.org/officeDocument/2006/relationships" r:embed="rId280" cstate="print"/>
        <a:stretch>
          <a:fillRect/>
        </a:stretch>
      </xdr:blipFill>
      <xdr:spPr>
        <a:xfrm>
          <a:off x="650240" y="183652157"/>
          <a:ext cx="579119" cy="381000"/>
        </a:xfrm>
        <a:prstGeom prst="rect">
          <a:avLst/>
        </a:prstGeom>
      </xdr:spPr>
    </xdr:pic>
    <xdr:clientData/>
  </xdr:twoCellAnchor>
  <xdr:twoCellAnchor editAs="oneCell">
    <xdr:from>
      <xdr:col>1</xdr:col>
      <xdr:colOff>25400</xdr:colOff>
      <xdr:row>626</xdr:row>
      <xdr:rowOff>25404</xdr:rowOff>
    </xdr:from>
    <xdr:to>
      <xdr:col>1</xdr:col>
      <xdr:colOff>604519</xdr:colOff>
      <xdr:row>626</xdr:row>
      <xdr:rowOff>406404</xdr:rowOff>
    </xdr:to>
    <xdr:pic>
      <xdr:nvPicPr>
        <xdr:cNvPr id="432" name="Subgraph-fidelili" descr="fidelili.png"/>
        <xdr:cNvPicPr>
          <a:picLocks/>
        </xdr:cNvPicPr>
      </xdr:nvPicPr>
      <xdr:blipFill>
        <a:blip xmlns:r="http://schemas.openxmlformats.org/officeDocument/2006/relationships" r:embed="rId8" cstate="print"/>
        <a:stretch>
          <a:fillRect/>
        </a:stretch>
      </xdr:blipFill>
      <xdr:spPr>
        <a:xfrm>
          <a:off x="650240" y="184078884"/>
          <a:ext cx="579119" cy="381000"/>
        </a:xfrm>
        <a:prstGeom prst="rect">
          <a:avLst/>
        </a:prstGeom>
      </xdr:spPr>
    </xdr:pic>
    <xdr:clientData/>
  </xdr:twoCellAnchor>
  <xdr:twoCellAnchor editAs="oneCell">
    <xdr:from>
      <xdr:col>1</xdr:col>
      <xdr:colOff>25400</xdr:colOff>
      <xdr:row>627</xdr:row>
      <xdr:rowOff>25400</xdr:rowOff>
    </xdr:from>
    <xdr:to>
      <xdr:col>1</xdr:col>
      <xdr:colOff>604519</xdr:colOff>
      <xdr:row>627</xdr:row>
      <xdr:rowOff>406400</xdr:rowOff>
    </xdr:to>
    <xdr:pic>
      <xdr:nvPicPr>
        <xdr:cNvPr id="433" name="Subgraph-shibu_kt" descr="shibu_kt.png"/>
        <xdr:cNvPicPr>
          <a:picLocks/>
        </xdr:cNvPicPr>
      </xdr:nvPicPr>
      <xdr:blipFill>
        <a:blip xmlns:r="http://schemas.openxmlformats.org/officeDocument/2006/relationships" r:embed="rId281" cstate="print"/>
        <a:stretch>
          <a:fillRect/>
        </a:stretch>
      </xdr:blipFill>
      <xdr:spPr>
        <a:xfrm>
          <a:off x="650240" y="184505600"/>
          <a:ext cx="579119" cy="381000"/>
        </a:xfrm>
        <a:prstGeom prst="rect">
          <a:avLst/>
        </a:prstGeom>
      </xdr:spPr>
    </xdr:pic>
    <xdr:clientData/>
  </xdr:twoCellAnchor>
  <xdr:twoCellAnchor editAs="oneCell">
    <xdr:from>
      <xdr:col>1</xdr:col>
      <xdr:colOff>25400</xdr:colOff>
      <xdr:row>628</xdr:row>
      <xdr:rowOff>25395</xdr:rowOff>
    </xdr:from>
    <xdr:to>
      <xdr:col>1</xdr:col>
      <xdr:colOff>604519</xdr:colOff>
      <xdr:row>628</xdr:row>
      <xdr:rowOff>406395</xdr:rowOff>
    </xdr:to>
    <xdr:pic>
      <xdr:nvPicPr>
        <xdr:cNvPr id="434" name="Subgraph-jesabjoe" descr="jesabjoe.png"/>
        <xdr:cNvPicPr>
          <a:picLocks/>
        </xdr:cNvPicPr>
      </xdr:nvPicPr>
      <xdr:blipFill>
        <a:blip xmlns:r="http://schemas.openxmlformats.org/officeDocument/2006/relationships" r:embed="rId282" cstate="print"/>
        <a:stretch>
          <a:fillRect/>
        </a:stretch>
      </xdr:blipFill>
      <xdr:spPr>
        <a:xfrm>
          <a:off x="650240" y="184932315"/>
          <a:ext cx="579119" cy="381000"/>
        </a:xfrm>
        <a:prstGeom prst="rect">
          <a:avLst/>
        </a:prstGeom>
      </xdr:spPr>
    </xdr:pic>
    <xdr:clientData/>
  </xdr:twoCellAnchor>
  <xdr:twoCellAnchor editAs="oneCell">
    <xdr:from>
      <xdr:col>1</xdr:col>
      <xdr:colOff>25400</xdr:colOff>
      <xdr:row>629</xdr:row>
      <xdr:rowOff>25402</xdr:rowOff>
    </xdr:from>
    <xdr:to>
      <xdr:col>1</xdr:col>
      <xdr:colOff>604519</xdr:colOff>
      <xdr:row>629</xdr:row>
      <xdr:rowOff>406402</xdr:rowOff>
    </xdr:to>
    <xdr:pic>
      <xdr:nvPicPr>
        <xdr:cNvPr id="435" name="Subgraph-mhmdwayne" descr="mhmdwayne.png"/>
        <xdr:cNvPicPr>
          <a:picLocks/>
        </xdr:cNvPicPr>
      </xdr:nvPicPr>
      <xdr:blipFill>
        <a:blip xmlns:r="http://schemas.openxmlformats.org/officeDocument/2006/relationships" r:embed="rId81" cstate="print"/>
        <a:stretch>
          <a:fillRect/>
        </a:stretch>
      </xdr:blipFill>
      <xdr:spPr>
        <a:xfrm>
          <a:off x="650240" y="185359042"/>
          <a:ext cx="579119" cy="381000"/>
        </a:xfrm>
        <a:prstGeom prst="rect">
          <a:avLst/>
        </a:prstGeom>
      </xdr:spPr>
    </xdr:pic>
    <xdr:clientData/>
  </xdr:twoCellAnchor>
  <xdr:twoCellAnchor editAs="oneCell">
    <xdr:from>
      <xdr:col>1</xdr:col>
      <xdr:colOff>25400</xdr:colOff>
      <xdr:row>630</xdr:row>
      <xdr:rowOff>25397</xdr:rowOff>
    </xdr:from>
    <xdr:to>
      <xdr:col>1</xdr:col>
      <xdr:colOff>604519</xdr:colOff>
      <xdr:row>630</xdr:row>
      <xdr:rowOff>406397</xdr:rowOff>
    </xdr:to>
    <xdr:pic>
      <xdr:nvPicPr>
        <xdr:cNvPr id="436" name="Subgraph-lordvort3x" descr="lordvort3x.png"/>
        <xdr:cNvPicPr>
          <a:picLocks/>
        </xdr:cNvPicPr>
      </xdr:nvPicPr>
      <xdr:blipFill>
        <a:blip xmlns:r="http://schemas.openxmlformats.org/officeDocument/2006/relationships" r:embed="rId73" cstate="print"/>
        <a:stretch>
          <a:fillRect/>
        </a:stretch>
      </xdr:blipFill>
      <xdr:spPr>
        <a:xfrm>
          <a:off x="650240" y="185785757"/>
          <a:ext cx="579119" cy="381000"/>
        </a:xfrm>
        <a:prstGeom prst="rect">
          <a:avLst/>
        </a:prstGeom>
      </xdr:spPr>
    </xdr:pic>
    <xdr:clientData/>
  </xdr:twoCellAnchor>
  <xdr:twoCellAnchor editAs="oneCell">
    <xdr:from>
      <xdr:col>1</xdr:col>
      <xdr:colOff>25400</xdr:colOff>
      <xdr:row>631</xdr:row>
      <xdr:rowOff>25404</xdr:rowOff>
    </xdr:from>
    <xdr:to>
      <xdr:col>1</xdr:col>
      <xdr:colOff>604519</xdr:colOff>
      <xdr:row>631</xdr:row>
      <xdr:rowOff>406404</xdr:rowOff>
    </xdr:to>
    <xdr:pic>
      <xdr:nvPicPr>
        <xdr:cNvPr id="437" name="Subgraph-donspecter" descr="donspecter.png"/>
        <xdr:cNvPicPr>
          <a:picLocks/>
        </xdr:cNvPicPr>
      </xdr:nvPicPr>
      <xdr:blipFill>
        <a:blip xmlns:r="http://schemas.openxmlformats.org/officeDocument/2006/relationships" r:embed="rId81" cstate="print"/>
        <a:stretch>
          <a:fillRect/>
        </a:stretch>
      </xdr:blipFill>
      <xdr:spPr>
        <a:xfrm>
          <a:off x="650240" y="186212484"/>
          <a:ext cx="579119" cy="381000"/>
        </a:xfrm>
        <a:prstGeom prst="rect">
          <a:avLst/>
        </a:prstGeom>
      </xdr:spPr>
    </xdr:pic>
    <xdr:clientData/>
  </xdr:twoCellAnchor>
  <xdr:twoCellAnchor editAs="oneCell">
    <xdr:from>
      <xdr:col>1</xdr:col>
      <xdr:colOff>25400</xdr:colOff>
      <xdr:row>161</xdr:row>
      <xdr:rowOff>25400</xdr:rowOff>
    </xdr:from>
    <xdr:to>
      <xdr:col>1</xdr:col>
      <xdr:colOff>604519</xdr:colOff>
      <xdr:row>161</xdr:row>
      <xdr:rowOff>406400</xdr:rowOff>
    </xdr:to>
    <xdr:pic>
      <xdr:nvPicPr>
        <xdr:cNvPr id="438" name="Subgraph-thaitvnews" descr="thaitvnews.png"/>
        <xdr:cNvPicPr>
          <a:picLocks/>
        </xdr:cNvPicPr>
      </xdr:nvPicPr>
      <xdr:blipFill>
        <a:blip xmlns:r="http://schemas.openxmlformats.org/officeDocument/2006/relationships" r:embed="rId283" cstate="print"/>
        <a:stretch>
          <a:fillRect/>
        </a:stretch>
      </xdr:blipFill>
      <xdr:spPr>
        <a:xfrm>
          <a:off x="650240" y="186639200"/>
          <a:ext cx="579119" cy="381000"/>
        </a:xfrm>
        <a:prstGeom prst="rect">
          <a:avLst/>
        </a:prstGeom>
      </xdr:spPr>
    </xdr:pic>
    <xdr:clientData/>
  </xdr:twoCellAnchor>
  <xdr:twoCellAnchor editAs="oneCell">
    <xdr:from>
      <xdr:col>1</xdr:col>
      <xdr:colOff>25400</xdr:colOff>
      <xdr:row>234</xdr:row>
      <xdr:rowOff>25395</xdr:rowOff>
    </xdr:from>
    <xdr:to>
      <xdr:col>1</xdr:col>
      <xdr:colOff>604519</xdr:colOff>
      <xdr:row>234</xdr:row>
      <xdr:rowOff>406395</xdr:rowOff>
    </xdr:to>
    <xdr:pic>
      <xdr:nvPicPr>
        <xdr:cNvPr id="439" name="Subgraph-racheljo" descr="racheljo.png"/>
        <xdr:cNvPicPr>
          <a:picLocks/>
        </xdr:cNvPicPr>
      </xdr:nvPicPr>
      <xdr:blipFill>
        <a:blip xmlns:r="http://schemas.openxmlformats.org/officeDocument/2006/relationships" r:embed="rId284" cstate="print"/>
        <a:stretch>
          <a:fillRect/>
        </a:stretch>
      </xdr:blipFill>
      <xdr:spPr>
        <a:xfrm>
          <a:off x="650240" y="187065915"/>
          <a:ext cx="579119" cy="381000"/>
        </a:xfrm>
        <a:prstGeom prst="rect">
          <a:avLst/>
        </a:prstGeom>
      </xdr:spPr>
    </xdr:pic>
    <xdr:clientData/>
  </xdr:twoCellAnchor>
  <xdr:twoCellAnchor editAs="oneCell">
    <xdr:from>
      <xdr:col>1</xdr:col>
      <xdr:colOff>25400</xdr:colOff>
      <xdr:row>368</xdr:row>
      <xdr:rowOff>25402</xdr:rowOff>
    </xdr:from>
    <xdr:to>
      <xdr:col>1</xdr:col>
      <xdr:colOff>604519</xdr:colOff>
      <xdr:row>368</xdr:row>
      <xdr:rowOff>406402</xdr:rowOff>
    </xdr:to>
    <xdr:pic>
      <xdr:nvPicPr>
        <xdr:cNvPr id="440" name="Subgraph-torrentabuse" descr="torrentabuse.png"/>
        <xdr:cNvPicPr>
          <a:picLocks/>
        </xdr:cNvPicPr>
      </xdr:nvPicPr>
      <xdr:blipFill>
        <a:blip xmlns:r="http://schemas.openxmlformats.org/officeDocument/2006/relationships" r:embed="rId285" cstate="print"/>
        <a:stretch>
          <a:fillRect/>
        </a:stretch>
      </xdr:blipFill>
      <xdr:spPr>
        <a:xfrm>
          <a:off x="650240" y="187492642"/>
          <a:ext cx="579119" cy="381000"/>
        </a:xfrm>
        <a:prstGeom prst="rect">
          <a:avLst/>
        </a:prstGeom>
      </xdr:spPr>
    </xdr:pic>
    <xdr:clientData/>
  </xdr:twoCellAnchor>
  <xdr:twoCellAnchor editAs="oneCell">
    <xdr:from>
      <xdr:col>1</xdr:col>
      <xdr:colOff>25400</xdr:colOff>
      <xdr:row>397</xdr:row>
      <xdr:rowOff>25397</xdr:rowOff>
    </xdr:from>
    <xdr:to>
      <xdr:col>1</xdr:col>
      <xdr:colOff>604519</xdr:colOff>
      <xdr:row>397</xdr:row>
      <xdr:rowOff>406397</xdr:rowOff>
    </xdr:to>
    <xdr:pic>
      <xdr:nvPicPr>
        <xdr:cNvPr id="441" name="Subgraph-op_faceoff" descr="op_faceoff.png"/>
        <xdr:cNvPicPr>
          <a:picLocks/>
        </xdr:cNvPicPr>
      </xdr:nvPicPr>
      <xdr:blipFill>
        <a:blip xmlns:r="http://schemas.openxmlformats.org/officeDocument/2006/relationships" r:embed="rId286" cstate="print"/>
        <a:stretch>
          <a:fillRect/>
        </a:stretch>
      </xdr:blipFill>
      <xdr:spPr>
        <a:xfrm>
          <a:off x="650240" y="187919357"/>
          <a:ext cx="579119" cy="381000"/>
        </a:xfrm>
        <a:prstGeom prst="rect">
          <a:avLst/>
        </a:prstGeom>
      </xdr:spPr>
    </xdr:pic>
    <xdr:clientData/>
  </xdr:twoCellAnchor>
  <xdr:twoCellAnchor editAs="oneCell">
    <xdr:from>
      <xdr:col>1</xdr:col>
      <xdr:colOff>25400</xdr:colOff>
      <xdr:row>632</xdr:row>
      <xdr:rowOff>25404</xdr:rowOff>
    </xdr:from>
    <xdr:to>
      <xdr:col>1</xdr:col>
      <xdr:colOff>604519</xdr:colOff>
      <xdr:row>632</xdr:row>
      <xdr:rowOff>406404</xdr:rowOff>
    </xdr:to>
    <xdr:pic>
      <xdr:nvPicPr>
        <xdr:cNvPr id="442" name="Subgraph-karassimeonov" descr="karassimeonov.png"/>
        <xdr:cNvPicPr>
          <a:picLocks/>
        </xdr:cNvPicPr>
      </xdr:nvPicPr>
      <xdr:blipFill>
        <a:blip xmlns:r="http://schemas.openxmlformats.org/officeDocument/2006/relationships" r:embed="rId287" cstate="print"/>
        <a:stretch>
          <a:fillRect/>
        </a:stretch>
      </xdr:blipFill>
      <xdr:spPr>
        <a:xfrm>
          <a:off x="650240" y="188346084"/>
          <a:ext cx="579119" cy="381000"/>
        </a:xfrm>
        <a:prstGeom prst="rect">
          <a:avLst/>
        </a:prstGeom>
      </xdr:spPr>
    </xdr:pic>
    <xdr:clientData/>
  </xdr:twoCellAnchor>
  <xdr:twoCellAnchor editAs="oneCell">
    <xdr:from>
      <xdr:col>1</xdr:col>
      <xdr:colOff>25400</xdr:colOff>
      <xdr:row>633</xdr:row>
      <xdr:rowOff>25400</xdr:rowOff>
    </xdr:from>
    <xdr:to>
      <xdr:col>1</xdr:col>
      <xdr:colOff>604519</xdr:colOff>
      <xdr:row>633</xdr:row>
      <xdr:rowOff>406400</xdr:rowOff>
    </xdr:to>
    <xdr:pic>
      <xdr:nvPicPr>
        <xdr:cNvPr id="443" name="Subgraph-rgrusin" descr="rgrusin.png"/>
        <xdr:cNvPicPr>
          <a:picLocks/>
        </xdr:cNvPicPr>
      </xdr:nvPicPr>
      <xdr:blipFill>
        <a:blip xmlns:r="http://schemas.openxmlformats.org/officeDocument/2006/relationships" r:embed="rId1" cstate="print"/>
        <a:stretch>
          <a:fillRect/>
        </a:stretch>
      </xdr:blipFill>
      <xdr:spPr>
        <a:xfrm>
          <a:off x="650240" y="188772800"/>
          <a:ext cx="579119" cy="381000"/>
        </a:xfrm>
        <a:prstGeom prst="rect">
          <a:avLst/>
        </a:prstGeom>
      </xdr:spPr>
    </xdr:pic>
    <xdr:clientData/>
  </xdr:twoCellAnchor>
  <xdr:twoCellAnchor editAs="oneCell">
    <xdr:from>
      <xdr:col>1</xdr:col>
      <xdr:colOff>25400</xdr:colOff>
      <xdr:row>361</xdr:row>
      <xdr:rowOff>25395</xdr:rowOff>
    </xdr:from>
    <xdr:to>
      <xdr:col>1</xdr:col>
      <xdr:colOff>604519</xdr:colOff>
      <xdr:row>361</xdr:row>
      <xdr:rowOff>406395</xdr:rowOff>
    </xdr:to>
    <xdr:pic>
      <xdr:nvPicPr>
        <xdr:cNvPr id="444" name="Subgraph-csrcooperative" descr="csrcooperative.png"/>
        <xdr:cNvPicPr>
          <a:picLocks/>
        </xdr:cNvPicPr>
      </xdr:nvPicPr>
      <xdr:blipFill>
        <a:blip xmlns:r="http://schemas.openxmlformats.org/officeDocument/2006/relationships" r:embed="rId288" cstate="print"/>
        <a:stretch>
          <a:fillRect/>
        </a:stretch>
      </xdr:blipFill>
      <xdr:spPr>
        <a:xfrm>
          <a:off x="650240" y="189199515"/>
          <a:ext cx="579119" cy="381000"/>
        </a:xfrm>
        <a:prstGeom prst="rect">
          <a:avLst/>
        </a:prstGeom>
      </xdr:spPr>
    </xdr:pic>
    <xdr:clientData/>
  </xdr:twoCellAnchor>
  <xdr:twoCellAnchor editAs="oneCell">
    <xdr:from>
      <xdr:col>1</xdr:col>
      <xdr:colOff>25400</xdr:colOff>
      <xdr:row>634</xdr:row>
      <xdr:rowOff>25402</xdr:rowOff>
    </xdr:from>
    <xdr:to>
      <xdr:col>1</xdr:col>
      <xdr:colOff>604519</xdr:colOff>
      <xdr:row>634</xdr:row>
      <xdr:rowOff>406402</xdr:rowOff>
    </xdr:to>
    <xdr:pic>
      <xdr:nvPicPr>
        <xdr:cNvPr id="445" name="Subgraph-arturofloyd" descr="arturofloyd.png"/>
        <xdr:cNvPicPr>
          <a:picLocks/>
        </xdr:cNvPicPr>
      </xdr:nvPicPr>
      <xdr:blipFill>
        <a:blip xmlns:r="http://schemas.openxmlformats.org/officeDocument/2006/relationships" r:embed="rId289" cstate="print"/>
        <a:stretch>
          <a:fillRect/>
        </a:stretch>
      </xdr:blipFill>
      <xdr:spPr>
        <a:xfrm>
          <a:off x="650240" y="189626242"/>
          <a:ext cx="579119" cy="381000"/>
        </a:xfrm>
        <a:prstGeom prst="rect">
          <a:avLst/>
        </a:prstGeom>
      </xdr:spPr>
    </xdr:pic>
    <xdr:clientData/>
  </xdr:twoCellAnchor>
  <xdr:twoCellAnchor editAs="oneCell">
    <xdr:from>
      <xdr:col>1</xdr:col>
      <xdr:colOff>25400</xdr:colOff>
      <xdr:row>635</xdr:row>
      <xdr:rowOff>25397</xdr:rowOff>
    </xdr:from>
    <xdr:to>
      <xdr:col>1</xdr:col>
      <xdr:colOff>604519</xdr:colOff>
      <xdr:row>635</xdr:row>
      <xdr:rowOff>406397</xdr:rowOff>
    </xdr:to>
    <xdr:pic>
      <xdr:nvPicPr>
        <xdr:cNvPr id="446" name="Subgraph-ivanauta" descr="ivanauta.png"/>
        <xdr:cNvPicPr>
          <a:picLocks/>
        </xdr:cNvPicPr>
      </xdr:nvPicPr>
      <xdr:blipFill>
        <a:blip xmlns:r="http://schemas.openxmlformats.org/officeDocument/2006/relationships" r:embed="rId290" cstate="print"/>
        <a:stretch>
          <a:fillRect/>
        </a:stretch>
      </xdr:blipFill>
      <xdr:spPr>
        <a:xfrm>
          <a:off x="650240" y="190052957"/>
          <a:ext cx="579119" cy="381000"/>
        </a:xfrm>
        <a:prstGeom prst="rect">
          <a:avLst/>
        </a:prstGeom>
      </xdr:spPr>
    </xdr:pic>
    <xdr:clientData/>
  </xdr:twoCellAnchor>
  <xdr:twoCellAnchor editAs="oneCell">
    <xdr:from>
      <xdr:col>1</xdr:col>
      <xdr:colOff>25400</xdr:colOff>
      <xdr:row>382</xdr:row>
      <xdr:rowOff>25404</xdr:rowOff>
    </xdr:from>
    <xdr:to>
      <xdr:col>1</xdr:col>
      <xdr:colOff>604519</xdr:colOff>
      <xdr:row>382</xdr:row>
      <xdr:rowOff>406404</xdr:rowOff>
    </xdr:to>
    <xdr:pic>
      <xdr:nvPicPr>
        <xdr:cNvPr id="447" name="Subgraph-deepgreendesign" descr="deepgreendesign.png"/>
        <xdr:cNvPicPr>
          <a:picLocks/>
        </xdr:cNvPicPr>
      </xdr:nvPicPr>
      <xdr:blipFill>
        <a:blip xmlns:r="http://schemas.openxmlformats.org/officeDocument/2006/relationships" r:embed="rId291" cstate="print"/>
        <a:stretch>
          <a:fillRect/>
        </a:stretch>
      </xdr:blipFill>
      <xdr:spPr>
        <a:xfrm>
          <a:off x="650240" y="190479684"/>
          <a:ext cx="579119" cy="381000"/>
        </a:xfrm>
        <a:prstGeom prst="rect">
          <a:avLst/>
        </a:prstGeom>
      </xdr:spPr>
    </xdr:pic>
    <xdr:clientData/>
  </xdr:twoCellAnchor>
  <xdr:twoCellAnchor editAs="oneCell">
    <xdr:from>
      <xdr:col>1</xdr:col>
      <xdr:colOff>25400</xdr:colOff>
      <xdr:row>13</xdr:row>
      <xdr:rowOff>25400</xdr:rowOff>
    </xdr:from>
    <xdr:to>
      <xdr:col>1</xdr:col>
      <xdr:colOff>604519</xdr:colOff>
      <xdr:row>13</xdr:row>
      <xdr:rowOff>406400</xdr:rowOff>
    </xdr:to>
    <xdr:pic>
      <xdr:nvPicPr>
        <xdr:cNvPr id="448" name="Subgraph-biellacoleman" descr="biellacoleman.png"/>
        <xdr:cNvPicPr>
          <a:picLocks/>
        </xdr:cNvPicPr>
      </xdr:nvPicPr>
      <xdr:blipFill>
        <a:blip xmlns:r="http://schemas.openxmlformats.org/officeDocument/2006/relationships" r:embed="rId292" cstate="print"/>
        <a:stretch>
          <a:fillRect/>
        </a:stretch>
      </xdr:blipFill>
      <xdr:spPr>
        <a:xfrm>
          <a:off x="650240" y="190906400"/>
          <a:ext cx="579119" cy="381000"/>
        </a:xfrm>
        <a:prstGeom prst="rect">
          <a:avLst/>
        </a:prstGeom>
      </xdr:spPr>
    </xdr:pic>
    <xdr:clientData/>
  </xdr:twoCellAnchor>
  <xdr:twoCellAnchor editAs="oneCell">
    <xdr:from>
      <xdr:col>1</xdr:col>
      <xdr:colOff>25400</xdr:colOff>
      <xdr:row>173</xdr:row>
      <xdr:rowOff>25395</xdr:rowOff>
    </xdr:from>
    <xdr:to>
      <xdr:col>1</xdr:col>
      <xdr:colOff>604519</xdr:colOff>
      <xdr:row>173</xdr:row>
      <xdr:rowOff>406395</xdr:rowOff>
    </xdr:to>
    <xdr:pic>
      <xdr:nvPicPr>
        <xdr:cNvPr id="449" name="Subgraph-skdadl" descr="skdadl.png"/>
        <xdr:cNvPicPr>
          <a:picLocks/>
        </xdr:cNvPicPr>
      </xdr:nvPicPr>
      <xdr:blipFill>
        <a:blip xmlns:r="http://schemas.openxmlformats.org/officeDocument/2006/relationships" r:embed="rId293" cstate="print"/>
        <a:stretch>
          <a:fillRect/>
        </a:stretch>
      </xdr:blipFill>
      <xdr:spPr>
        <a:xfrm>
          <a:off x="650240" y="191333115"/>
          <a:ext cx="579119" cy="381000"/>
        </a:xfrm>
        <a:prstGeom prst="rect">
          <a:avLst/>
        </a:prstGeom>
      </xdr:spPr>
    </xdr:pic>
    <xdr:clientData/>
  </xdr:twoCellAnchor>
  <xdr:twoCellAnchor editAs="oneCell">
    <xdr:from>
      <xdr:col>1</xdr:col>
      <xdr:colOff>25400</xdr:colOff>
      <xdr:row>365</xdr:row>
      <xdr:rowOff>25402</xdr:rowOff>
    </xdr:from>
    <xdr:to>
      <xdr:col>1</xdr:col>
      <xdr:colOff>604519</xdr:colOff>
      <xdr:row>365</xdr:row>
      <xdr:rowOff>406402</xdr:rowOff>
    </xdr:to>
    <xdr:pic>
      <xdr:nvPicPr>
        <xdr:cNvPr id="450" name="Subgraph-marbulus" descr="marbulus.png"/>
        <xdr:cNvPicPr>
          <a:picLocks/>
        </xdr:cNvPicPr>
      </xdr:nvPicPr>
      <xdr:blipFill>
        <a:blip xmlns:r="http://schemas.openxmlformats.org/officeDocument/2006/relationships" r:embed="rId294" cstate="print"/>
        <a:stretch>
          <a:fillRect/>
        </a:stretch>
      </xdr:blipFill>
      <xdr:spPr>
        <a:xfrm>
          <a:off x="650240" y="191759842"/>
          <a:ext cx="579119" cy="381000"/>
        </a:xfrm>
        <a:prstGeom prst="rect">
          <a:avLst/>
        </a:prstGeom>
      </xdr:spPr>
    </xdr:pic>
    <xdr:clientData/>
  </xdr:twoCellAnchor>
  <xdr:twoCellAnchor editAs="oneCell">
    <xdr:from>
      <xdr:col>1</xdr:col>
      <xdr:colOff>25400</xdr:colOff>
      <xdr:row>174</xdr:row>
      <xdr:rowOff>25397</xdr:rowOff>
    </xdr:from>
    <xdr:to>
      <xdr:col>1</xdr:col>
      <xdr:colOff>604519</xdr:colOff>
      <xdr:row>174</xdr:row>
      <xdr:rowOff>406397</xdr:rowOff>
    </xdr:to>
    <xdr:pic>
      <xdr:nvPicPr>
        <xdr:cNvPr id="451" name="Subgraph-grantron" descr="grantron.png"/>
        <xdr:cNvPicPr>
          <a:picLocks/>
        </xdr:cNvPicPr>
      </xdr:nvPicPr>
      <xdr:blipFill>
        <a:blip xmlns:r="http://schemas.openxmlformats.org/officeDocument/2006/relationships" r:embed="rId295" cstate="print"/>
        <a:stretch>
          <a:fillRect/>
        </a:stretch>
      </xdr:blipFill>
      <xdr:spPr>
        <a:xfrm>
          <a:off x="650240" y="192186557"/>
          <a:ext cx="579119" cy="381000"/>
        </a:xfrm>
        <a:prstGeom prst="rect">
          <a:avLst/>
        </a:prstGeom>
      </xdr:spPr>
    </xdr:pic>
    <xdr:clientData/>
  </xdr:twoCellAnchor>
  <xdr:twoCellAnchor editAs="oneCell">
    <xdr:from>
      <xdr:col>1</xdr:col>
      <xdr:colOff>25400</xdr:colOff>
      <xdr:row>81</xdr:row>
      <xdr:rowOff>25404</xdr:rowOff>
    </xdr:from>
    <xdr:to>
      <xdr:col>1</xdr:col>
      <xdr:colOff>604519</xdr:colOff>
      <xdr:row>81</xdr:row>
      <xdr:rowOff>406404</xdr:rowOff>
    </xdr:to>
    <xdr:pic>
      <xdr:nvPicPr>
        <xdr:cNvPr id="452" name="Subgraph-shava23" descr="shava23.png"/>
        <xdr:cNvPicPr>
          <a:picLocks/>
        </xdr:cNvPicPr>
      </xdr:nvPicPr>
      <xdr:blipFill>
        <a:blip xmlns:r="http://schemas.openxmlformats.org/officeDocument/2006/relationships" r:embed="rId296" cstate="print"/>
        <a:stretch>
          <a:fillRect/>
        </a:stretch>
      </xdr:blipFill>
      <xdr:spPr>
        <a:xfrm>
          <a:off x="650240" y="192613284"/>
          <a:ext cx="579119" cy="381000"/>
        </a:xfrm>
        <a:prstGeom prst="rect">
          <a:avLst/>
        </a:prstGeom>
      </xdr:spPr>
    </xdr:pic>
    <xdr:clientData/>
  </xdr:twoCellAnchor>
  <xdr:twoCellAnchor editAs="oneCell">
    <xdr:from>
      <xdr:col>1</xdr:col>
      <xdr:colOff>25400</xdr:colOff>
      <xdr:row>636</xdr:row>
      <xdr:rowOff>25400</xdr:rowOff>
    </xdr:from>
    <xdr:to>
      <xdr:col>1</xdr:col>
      <xdr:colOff>604519</xdr:colOff>
      <xdr:row>636</xdr:row>
      <xdr:rowOff>406400</xdr:rowOff>
    </xdr:to>
    <xdr:pic>
      <xdr:nvPicPr>
        <xdr:cNvPr id="453" name="Subgraph-kirakar" descr="kirakar.png"/>
        <xdr:cNvPicPr>
          <a:picLocks/>
        </xdr:cNvPicPr>
      </xdr:nvPicPr>
      <xdr:blipFill>
        <a:blip xmlns:r="http://schemas.openxmlformats.org/officeDocument/2006/relationships" r:embed="rId297" cstate="print"/>
        <a:stretch>
          <a:fillRect/>
        </a:stretch>
      </xdr:blipFill>
      <xdr:spPr>
        <a:xfrm>
          <a:off x="650240" y="193040000"/>
          <a:ext cx="579119" cy="381000"/>
        </a:xfrm>
        <a:prstGeom prst="rect">
          <a:avLst/>
        </a:prstGeom>
      </xdr:spPr>
    </xdr:pic>
    <xdr:clientData/>
  </xdr:twoCellAnchor>
  <xdr:twoCellAnchor editAs="oneCell">
    <xdr:from>
      <xdr:col>1</xdr:col>
      <xdr:colOff>25400</xdr:colOff>
      <xdr:row>637</xdr:row>
      <xdr:rowOff>25395</xdr:rowOff>
    </xdr:from>
    <xdr:to>
      <xdr:col>1</xdr:col>
      <xdr:colOff>604519</xdr:colOff>
      <xdr:row>637</xdr:row>
      <xdr:rowOff>406395</xdr:rowOff>
    </xdr:to>
    <xdr:pic>
      <xdr:nvPicPr>
        <xdr:cNvPr id="454" name="Subgraph-fiopro" descr="fiopro.png"/>
        <xdr:cNvPicPr>
          <a:picLocks/>
        </xdr:cNvPicPr>
      </xdr:nvPicPr>
      <xdr:blipFill>
        <a:blip xmlns:r="http://schemas.openxmlformats.org/officeDocument/2006/relationships" r:embed="rId298" cstate="print"/>
        <a:stretch>
          <a:fillRect/>
        </a:stretch>
      </xdr:blipFill>
      <xdr:spPr>
        <a:xfrm>
          <a:off x="650240" y="193466715"/>
          <a:ext cx="579119" cy="381000"/>
        </a:xfrm>
        <a:prstGeom prst="rect">
          <a:avLst/>
        </a:prstGeom>
      </xdr:spPr>
    </xdr:pic>
    <xdr:clientData/>
  </xdr:twoCellAnchor>
  <xdr:twoCellAnchor editAs="oneCell">
    <xdr:from>
      <xdr:col>1</xdr:col>
      <xdr:colOff>25400</xdr:colOff>
      <xdr:row>638</xdr:row>
      <xdr:rowOff>25402</xdr:rowOff>
    </xdr:from>
    <xdr:to>
      <xdr:col>1</xdr:col>
      <xdr:colOff>604519</xdr:colOff>
      <xdr:row>638</xdr:row>
      <xdr:rowOff>406402</xdr:rowOff>
    </xdr:to>
    <xdr:pic>
      <xdr:nvPicPr>
        <xdr:cNvPr id="455" name="Subgraph-crracktheskye" descr="crracktheskye.png"/>
        <xdr:cNvPicPr>
          <a:picLocks/>
        </xdr:cNvPicPr>
      </xdr:nvPicPr>
      <xdr:blipFill>
        <a:blip xmlns:r="http://schemas.openxmlformats.org/officeDocument/2006/relationships" r:embed="rId299" cstate="print"/>
        <a:stretch>
          <a:fillRect/>
        </a:stretch>
      </xdr:blipFill>
      <xdr:spPr>
        <a:xfrm>
          <a:off x="650240" y="193893442"/>
          <a:ext cx="579119" cy="381000"/>
        </a:xfrm>
        <a:prstGeom prst="rect">
          <a:avLst/>
        </a:prstGeom>
      </xdr:spPr>
    </xdr:pic>
    <xdr:clientData/>
  </xdr:twoCellAnchor>
  <xdr:twoCellAnchor editAs="oneCell">
    <xdr:from>
      <xdr:col>1</xdr:col>
      <xdr:colOff>25400</xdr:colOff>
      <xdr:row>274</xdr:row>
      <xdr:rowOff>25397</xdr:rowOff>
    </xdr:from>
    <xdr:to>
      <xdr:col>1</xdr:col>
      <xdr:colOff>604519</xdr:colOff>
      <xdr:row>274</xdr:row>
      <xdr:rowOff>406397</xdr:rowOff>
    </xdr:to>
    <xdr:pic>
      <xdr:nvPicPr>
        <xdr:cNvPr id="456" name="Subgraph-capitalnewyork" descr="capitalnewyork.png"/>
        <xdr:cNvPicPr>
          <a:picLocks/>
        </xdr:cNvPicPr>
      </xdr:nvPicPr>
      <xdr:blipFill>
        <a:blip xmlns:r="http://schemas.openxmlformats.org/officeDocument/2006/relationships" r:embed="rId300" cstate="print"/>
        <a:stretch>
          <a:fillRect/>
        </a:stretch>
      </xdr:blipFill>
      <xdr:spPr>
        <a:xfrm>
          <a:off x="650240" y="194320157"/>
          <a:ext cx="579119" cy="381000"/>
        </a:xfrm>
        <a:prstGeom prst="rect">
          <a:avLst/>
        </a:prstGeom>
      </xdr:spPr>
    </xdr:pic>
    <xdr:clientData/>
  </xdr:twoCellAnchor>
  <xdr:twoCellAnchor editAs="oneCell">
    <xdr:from>
      <xdr:col>1</xdr:col>
      <xdr:colOff>25400</xdr:colOff>
      <xdr:row>160</xdr:row>
      <xdr:rowOff>25404</xdr:rowOff>
    </xdr:from>
    <xdr:to>
      <xdr:col>1</xdr:col>
      <xdr:colOff>604519</xdr:colOff>
      <xdr:row>160</xdr:row>
      <xdr:rowOff>406404</xdr:rowOff>
    </xdr:to>
    <xdr:pic>
      <xdr:nvPicPr>
        <xdr:cNvPr id="457" name="Subgraph-0o52" descr="0o52.png"/>
        <xdr:cNvPicPr>
          <a:picLocks/>
        </xdr:cNvPicPr>
      </xdr:nvPicPr>
      <xdr:blipFill>
        <a:blip xmlns:r="http://schemas.openxmlformats.org/officeDocument/2006/relationships" r:embed="rId301" cstate="print"/>
        <a:stretch>
          <a:fillRect/>
        </a:stretch>
      </xdr:blipFill>
      <xdr:spPr>
        <a:xfrm>
          <a:off x="650240" y="194746884"/>
          <a:ext cx="579119" cy="381000"/>
        </a:xfrm>
        <a:prstGeom prst="rect">
          <a:avLst/>
        </a:prstGeom>
      </xdr:spPr>
    </xdr:pic>
    <xdr:clientData/>
  </xdr:twoCellAnchor>
  <xdr:twoCellAnchor editAs="oneCell">
    <xdr:from>
      <xdr:col>1</xdr:col>
      <xdr:colOff>25400</xdr:colOff>
      <xdr:row>639</xdr:row>
      <xdr:rowOff>25400</xdr:rowOff>
    </xdr:from>
    <xdr:to>
      <xdr:col>1</xdr:col>
      <xdr:colOff>604519</xdr:colOff>
      <xdr:row>639</xdr:row>
      <xdr:rowOff>406400</xdr:rowOff>
    </xdr:to>
    <xdr:pic>
      <xdr:nvPicPr>
        <xdr:cNvPr id="458" name="Subgraph-charles_ab" descr="charles_ab.png"/>
        <xdr:cNvPicPr>
          <a:picLocks/>
        </xdr:cNvPicPr>
      </xdr:nvPicPr>
      <xdr:blipFill>
        <a:blip xmlns:r="http://schemas.openxmlformats.org/officeDocument/2006/relationships" r:embed="rId302" cstate="print"/>
        <a:stretch>
          <a:fillRect/>
        </a:stretch>
      </xdr:blipFill>
      <xdr:spPr>
        <a:xfrm>
          <a:off x="650240" y="195173600"/>
          <a:ext cx="579119" cy="381000"/>
        </a:xfrm>
        <a:prstGeom prst="rect">
          <a:avLst/>
        </a:prstGeom>
      </xdr:spPr>
    </xdr:pic>
    <xdr:clientData/>
  </xdr:twoCellAnchor>
  <xdr:twoCellAnchor editAs="oneCell">
    <xdr:from>
      <xdr:col>1</xdr:col>
      <xdr:colOff>25400</xdr:colOff>
      <xdr:row>640</xdr:row>
      <xdr:rowOff>25395</xdr:rowOff>
    </xdr:from>
    <xdr:to>
      <xdr:col>1</xdr:col>
      <xdr:colOff>604519</xdr:colOff>
      <xdr:row>640</xdr:row>
      <xdr:rowOff>406395</xdr:rowOff>
    </xdr:to>
    <xdr:pic>
      <xdr:nvPicPr>
        <xdr:cNvPr id="459" name="Subgraph-bylli7" descr="bylli7.png"/>
        <xdr:cNvPicPr>
          <a:picLocks/>
        </xdr:cNvPicPr>
      </xdr:nvPicPr>
      <xdr:blipFill>
        <a:blip xmlns:r="http://schemas.openxmlformats.org/officeDocument/2006/relationships" r:embed="rId19" cstate="print"/>
        <a:stretch>
          <a:fillRect/>
        </a:stretch>
      </xdr:blipFill>
      <xdr:spPr>
        <a:xfrm>
          <a:off x="650240" y="195600315"/>
          <a:ext cx="579119" cy="381000"/>
        </a:xfrm>
        <a:prstGeom prst="rect">
          <a:avLst/>
        </a:prstGeom>
      </xdr:spPr>
    </xdr:pic>
    <xdr:clientData/>
  </xdr:twoCellAnchor>
  <xdr:twoCellAnchor editAs="oneCell">
    <xdr:from>
      <xdr:col>1</xdr:col>
      <xdr:colOff>25400</xdr:colOff>
      <xdr:row>119</xdr:row>
      <xdr:rowOff>25402</xdr:rowOff>
    </xdr:from>
    <xdr:to>
      <xdr:col>1</xdr:col>
      <xdr:colOff>604519</xdr:colOff>
      <xdr:row>119</xdr:row>
      <xdr:rowOff>406402</xdr:rowOff>
    </xdr:to>
    <xdr:pic>
      <xdr:nvPicPr>
        <xdr:cNvPr id="460" name="Subgraph-ladu" descr="ladu.png"/>
        <xdr:cNvPicPr>
          <a:picLocks/>
        </xdr:cNvPicPr>
      </xdr:nvPicPr>
      <xdr:blipFill>
        <a:blip xmlns:r="http://schemas.openxmlformats.org/officeDocument/2006/relationships" r:embed="rId303" cstate="print"/>
        <a:stretch>
          <a:fillRect/>
        </a:stretch>
      </xdr:blipFill>
      <xdr:spPr>
        <a:xfrm>
          <a:off x="650240" y="196027042"/>
          <a:ext cx="579119" cy="381000"/>
        </a:xfrm>
        <a:prstGeom prst="rect">
          <a:avLst/>
        </a:prstGeom>
      </xdr:spPr>
    </xdr:pic>
    <xdr:clientData/>
  </xdr:twoCellAnchor>
  <xdr:twoCellAnchor editAs="oneCell">
    <xdr:from>
      <xdr:col>1</xdr:col>
      <xdr:colOff>25400</xdr:colOff>
      <xdr:row>641</xdr:row>
      <xdr:rowOff>25397</xdr:rowOff>
    </xdr:from>
    <xdr:to>
      <xdr:col>1</xdr:col>
      <xdr:colOff>604519</xdr:colOff>
      <xdr:row>641</xdr:row>
      <xdr:rowOff>406397</xdr:rowOff>
    </xdr:to>
    <xdr:pic>
      <xdr:nvPicPr>
        <xdr:cNvPr id="461" name="Subgraph-drp23" descr="drp23.png"/>
        <xdr:cNvPicPr>
          <a:picLocks/>
        </xdr:cNvPicPr>
      </xdr:nvPicPr>
      <xdr:blipFill>
        <a:blip xmlns:r="http://schemas.openxmlformats.org/officeDocument/2006/relationships" r:embed="rId304" cstate="print"/>
        <a:stretch>
          <a:fillRect/>
        </a:stretch>
      </xdr:blipFill>
      <xdr:spPr>
        <a:xfrm>
          <a:off x="650240" y="196453757"/>
          <a:ext cx="579119" cy="381000"/>
        </a:xfrm>
        <a:prstGeom prst="rect">
          <a:avLst/>
        </a:prstGeom>
      </xdr:spPr>
    </xdr:pic>
    <xdr:clientData/>
  </xdr:twoCellAnchor>
  <xdr:twoCellAnchor editAs="oneCell">
    <xdr:from>
      <xdr:col>1</xdr:col>
      <xdr:colOff>25400</xdr:colOff>
      <xdr:row>642</xdr:row>
      <xdr:rowOff>25404</xdr:rowOff>
    </xdr:from>
    <xdr:to>
      <xdr:col>1</xdr:col>
      <xdr:colOff>604519</xdr:colOff>
      <xdr:row>642</xdr:row>
      <xdr:rowOff>406404</xdr:rowOff>
    </xdr:to>
    <xdr:pic>
      <xdr:nvPicPr>
        <xdr:cNvPr id="462" name="Subgraph-pazthorr" descr="pazthorr.png"/>
        <xdr:cNvPicPr>
          <a:picLocks/>
        </xdr:cNvPicPr>
      </xdr:nvPicPr>
      <xdr:blipFill>
        <a:blip xmlns:r="http://schemas.openxmlformats.org/officeDocument/2006/relationships" r:embed="rId73" cstate="print"/>
        <a:stretch>
          <a:fillRect/>
        </a:stretch>
      </xdr:blipFill>
      <xdr:spPr>
        <a:xfrm>
          <a:off x="650240" y="196880484"/>
          <a:ext cx="579119" cy="381000"/>
        </a:xfrm>
        <a:prstGeom prst="rect">
          <a:avLst/>
        </a:prstGeom>
      </xdr:spPr>
    </xdr:pic>
    <xdr:clientData/>
  </xdr:twoCellAnchor>
  <xdr:twoCellAnchor editAs="oneCell">
    <xdr:from>
      <xdr:col>1</xdr:col>
      <xdr:colOff>25400</xdr:colOff>
      <xdr:row>643</xdr:row>
      <xdr:rowOff>25400</xdr:rowOff>
    </xdr:from>
    <xdr:to>
      <xdr:col>1</xdr:col>
      <xdr:colOff>604519</xdr:colOff>
      <xdr:row>643</xdr:row>
      <xdr:rowOff>406400</xdr:rowOff>
    </xdr:to>
    <xdr:pic>
      <xdr:nvPicPr>
        <xdr:cNvPr id="463" name="Subgraph-dricaguzzi" descr="dricaguzzi.png"/>
        <xdr:cNvPicPr>
          <a:picLocks/>
        </xdr:cNvPicPr>
      </xdr:nvPicPr>
      <xdr:blipFill>
        <a:blip xmlns:r="http://schemas.openxmlformats.org/officeDocument/2006/relationships" r:embed="rId78" cstate="print"/>
        <a:stretch>
          <a:fillRect/>
        </a:stretch>
      </xdr:blipFill>
      <xdr:spPr>
        <a:xfrm>
          <a:off x="650240" y="197307200"/>
          <a:ext cx="579119" cy="381000"/>
        </a:xfrm>
        <a:prstGeom prst="rect">
          <a:avLst/>
        </a:prstGeom>
      </xdr:spPr>
    </xdr:pic>
    <xdr:clientData/>
  </xdr:twoCellAnchor>
  <xdr:twoCellAnchor editAs="oneCell">
    <xdr:from>
      <xdr:col>1</xdr:col>
      <xdr:colOff>25400</xdr:colOff>
      <xdr:row>644</xdr:row>
      <xdr:rowOff>25395</xdr:rowOff>
    </xdr:from>
    <xdr:to>
      <xdr:col>1</xdr:col>
      <xdr:colOff>604519</xdr:colOff>
      <xdr:row>644</xdr:row>
      <xdr:rowOff>406395</xdr:rowOff>
    </xdr:to>
    <xdr:pic>
      <xdr:nvPicPr>
        <xdr:cNvPr id="464" name="Subgraph-vegan_t" descr="vegan_t.png"/>
        <xdr:cNvPicPr>
          <a:picLocks/>
        </xdr:cNvPicPr>
      </xdr:nvPicPr>
      <xdr:blipFill>
        <a:blip xmlns:r="http://schemas.openxmlformats.org/officeDocument/2006/relationships" r:embed="rId305" cstate="print"/>
        <a:stretch>
          <a:fillRect/>
        </a:stretch>
      </xdr:blipFill>
      <xdr:spPr>
        <a:xfrm>
          <a:off x="650240" y="197733915"/>
          <a:ext cx="579119" cy="381000"/>
        </a:xfrm>
        <a:prstGeom prst="rect">
          <a:avLst/>
        </a:prstGeom>
      </xdr:spPr>
    </xdr:pic>
    <xdr:clientData/>
  </xdr:twoCellAnchor>
  <xdr:twoCellAnchor editAs="oneCell">
    <xdr:from>
      <xdr:col>1</xdr:col>
      <xdr:colOff>25400</xdr:colOff>
      <xdr:row>645</xdr:row>
      <xdr:rowOff>25402</xdr:rowOff>
    </xdr:from>
    <xdr:to>
      <xdr:col>1</xdr:col>
      <xdr:colOff>604519</xdr:colOff>
      <xdr:row>645</xdr:row>
      <xdr:rowOff>406402</xdr:rowOff>
    </xdr:to>
    <xdr:pic>
      <xdr:nvPicPr>
        <xdr:cNvPr id="465" name="Subgraph-drzewacz" descr="drzewacz.png"/>
        <xdr:cNvPicPr>
          <a:picLocks/>
        </xdr:cNvPicPr>
      </xdr:nvPicPr>
      <xdr:blipFill>
        <a:blip xmlns:r="http://schemas.openxmlformats.org/officeDocument/2006/relationships" r:embed="rId1" cstate="print"/>
        <a:stretch>
          <a:fillRect/>
        </a:stretch>
      </xdr:blipFill>
      <xdr:spPr>
        <a:xfrm>
          <a:off x="650240" y="198160642"/>
          <a:ext cx="579119" cy="381000"/>
        </a:xfrm>
        <a:prstGeom prst="rect">
          <a:avLst/>
        </a:prstGeom>
      </xdr:spPr>
    </xdr:pic>
    <xdr:clientData/>
  </xdr:twoCellAnchor>
  <xdr:twoCellAnchor editAs="oneCell">
    <xdr:from>
      <xdr:col>1</xdr:col>
      <xdr:colOff>25400</xdr:colOff>
      <xdr:row>646</xdr:row>
      <xdr:rowOff>25397</xdr:rowOff>
    </xdr:from>
    <xdr:to>
      <xdr:col>1</xdr:col>
      <xdr:colOff>604519</xdr:colOff>
      <xdr:row>646</xdr:row>
      <xdr:rowOff>406397</xdr:rowOff>
    </xdr:to>
    <xdr:pic>
      <xdr:nvPicPr>
        <xdr:cNvPr id="466" name="Subgraph-ssa" descr="ssa.png"/>
        <xdr:cNvPicPr>
          <a:picLocks/>
        </xdr:cNvPicPr>
      </xdr:nvPicPr>
      <xdr:blipFill>
        <a:blip xmlns:r="http://schemas.openxmlformats.org/officeDocument/2006/relationships" r:embed="rId306" cstate="print"/>
        <a:stretch>
          <a:fillRect/>
        </a:stretch>
      </xdr:blipFill>
      <xdr:spPr>
        <a:xfrm>
          <a:off x="650240" y="198587357"/>
          <a:ext cx="579119" cy="381000"/>
        </a:xfrm>
        <a:prstGeom prst="rect">
          <a:avLst/>
        </a:prstGeom>
      </xdr:spPr>
    </xdr:pic>
    <xdr:clientData/>
  </xdr:twoCellAnchor>
  <xdr:twoCellAnchor editAs="oneCell">
    <xdr:from>
      <xdr:col>1</xdr:col>
      <xdr:colOff>25400</xdr:colOff>
      <xdr:row>197</xdr:row>
      <xdr:rowOff>25404</xdr:rowOff>
    </xdr:from>
    <xdr:to>
      <xdr:col>1</xdr:col>
      <xdr:colOff>604519</xdr:colOff>
      <xdr:row>197</xdr:row>
      <xdr:rowOff>406404</xdr:rowOff>
    </xdr:to>
    <xdr:pic>
      <xdr:nvPicPr>
        <xdr:cNvPr id="467" name="Subgraph-oszie5" descr="oszie5.png"/>
        <xdr:cNvPicPr>
          <a:picLocks/>
        </xdr:cNvPicPr>
      </xdr:nvPicPr>
      <xdr:blipFill>
        <a:blip xmlns:r="http://schemas.openxmlformats.org/officeDocument/2006/relationships" r:embed="rId307" cstate="print"/>
        <a:stretch>
          <a:fillRect/>
        </a:stretch>
      </xdr:blipFill>
      <xdr:spPr>
        <a:xfrm>
          <a:off x="650240" y="199014084"/>
          <a:ext cx="579119" cy="381000"/>
        </a:xfrm>
        <a:prstGeom prst="rect">
          <a:avLst/>
        </a:prstGeom>
      </xdr:spPr>
    </xdr:pic>
    <xdr:clientData/>
  </xdr:twoCellAnchor>
  <xdr:twoCellAnchor editAs="oneCell">
    <xdr:from>
      <xdr:col>1</xdr:col>
      <xdr:colOff>25400</xdr:colOff>
      <xdr:row>647</xdr:row>
      <xdr:rowOff>25400</xdr:rowOff>
    </xdr:from>
    <xdr:to>
      <xdr:col>1</xdr:col>
      <xdr:colOff>604519</xdr:colOff>
      <xdr:row>647</xdr:row>
      <xdr:rowOff>406400</xdr:rowOff>
    </xdr:to>
    <xdr:pic>
      <xdr:nvPicPr>
        <xdr:cNvPr id="468" name="Subgraph-nicholasmead" descr="nicholasmead.png"/>
        <xdr:cNvPicPr>
          <a:picLocks/>
        </xdr:cNvPicPr>
      </xdr:nvPicPr>
      <xdr:blipFill>
        <a:blip xmlns:r="http://schemas.openxmlformats.org/officeDocument/2006/relationships" r:embed="rId78" cstate="print"/>
        <a:stretch>
          <a:fillRect/>
        </a:stretch>
      </xdr:blipFill>
      <xdr:spPr>
        <a:xfrm>
          <a:off x="650240" y="199440800"/>
          <a:ext cx="579119" cy="381000"/>
        </a:xfrm>
        <a:prstGeom prst="rect">
          <a:avLst/>
        </a:prstGeom>
      </xdr:spPr>
    </xdr:pic>
    <xdr:clientData/>
  </xdr:twoCellAnchor>
  <xdr:twoCellAnchor editAs="oneCell">
    <xdr:from>
      <xdr:col>1</xdr:col>
      <xdr:colOff>25400</xdr:colOff>
      <xdr:row>648</xdr:row>
      <xdr:rowOff>25395</xdr:rowOff>
    </xdr:from>
    <xdr:to>
      <xdr:col>1</xdr:col>
      <xdr:colOff>604519</xdr:colOff>
      <xdr:row>648</xdr:row>
      <xdr:rowOff>406395</xdr:rowOff>
    </xdr:to>
    <xdr:pic>
      <xdr:nvPicPr>
        <xdr:cNvPr id="469" name="Subgraph-fer_lasserre" descr="fer_lasserre.png"/>
        <xdr:cNvPicPr>
          <a:picLocks/>
        </xdr:cNvPicPr>
      </xdr:nvPicPr>
      <xdr:blipFill>
        <a:blip xmlns:r="http://schemas.openxmlformats.org/officeDocument/2006/relationships" r:embed="rId8" cstate="print"/>
        <a:stretch>
          <a:fillRect/>
        </a:stretch>
      </xdr:blipFill>
      <xdr:spPr>
        <a:xfrm>
          <a:off x="650240" y="199867515"/>
          <a:ext cx="579119" cy="381000"/>
        </a:xfrm>
        <a:prstGeom prst="rect">
          <a:avLst/>
        </a:prstGeom>
      </xdr:spPr>
    </xdr:pic>
    <xdr:clientData/>
  </xdr:twoCellAnchor>
  <xdr:twoCellAnchor editAs="oneCell">
    <xdr:from>
      <xdr:col>1</xdr:col>
      <xdr:colOff>25400</xdr:colOff>
      <xdr:row>320</xdr:row>
      <xdr:rowOff>25402</xdr:rowOff>
    </xdr:from>
    <xdr:to>
      <xdr:col>1</xdr:col>
      <xdr:colOff>604519</xdr:colOff>
      <xdr:row>320</xdr:row>
      <xdr:rowOff>406402</xdr:rowOff>
    </xdr:to>
    <xdr:pic>
      <xdr:nvPicPr>
        <xdr:cNvPr id="470" name="Subgraph-quijanog" descr="quijanog.png"/>
        <xdr:cNvPicPr>
          <a:picLocks/>
        </xdr:cNvPicPr>
      </xdr:nvPicPr>
      <xdr:blipFill>
        <a:blip xmlns:r="http://schemas.openxmlformats.org/officeDocument/2006/relationships" r:embed="rId308" cstate="print"/>
        <a:stretch>
          <a:fillRect/>
        </a:stretch>
      </xdr:blipFill>
      <xdr:spPr>
        <a:xfrm>
          <a:off x="650240" y="200294242"/>
          <a:ext cx="579119" cy="381000"/>
        </a:xfrm>
        <a:prstGeom prst="rect">
          <a:avLst/>
        </a:prstGeom>
      </xdr:spPr>
    </xdr:pic>
    <xdr:clientData/>
  </xdr:twoCellAnchor>
  <xdr:twoCellAnchor editAs="oneCell">
    <xdr:from>
      <xdr:col>1</xdr:col>
      <xdr:colOff>25400</xdr:colOff>
      <xdr:row>649</xdr:row>
      <xdr:rowOff>25397</xdr:rowOff>
    </xdr:from>
    <xdr:to>
      <xdr:col>1</xdr:col>
      <xdr:colOff>604519</xdr:colOff>
      <xdr:row>649</xdr:row>
      <xdr:rowOff>406397</xdr:rowOff>
    </xdr:to>
    <xdr:pic>
      <xdr:nvPicPr>
        <xdr:cNvPr id="471" name="Subgraph-moniquebvtje" descr="moniquebvtje.png"/>
        <xdr:cNvPicPr>
          <a:picLocks/>
        </xdr:cNvPicPr>
      </xdr:nvPicPr>
      <xdr:blipFill>
        <a:blip xmlns:r="http://schemas.openxmlformats.org/officeDocument/2006/relationships" r:embed="rId309" cstate="print"/>
        <a:stretch>
          <a:fillRect/>
        </a:stretch>
      </xdr:blipFill>
      <xdr:spPr>
        <a:xfrm>
          <a:off x="650240" y="200720957"/>
          <a:ext cx="579119" cy="381000"/>
        </a:xfrm>
        <a:prstGeom prst="rect">
          <a:avLst/>
        </a:prstGeom>
      </xdr:spPr>
    </xdr:pic>
    <xdr:clientData/>
  </xdr:twoCellAnchor>
  <xdr:twoCellAnchor editAs="oneCell">
    <xdr:from>
      <xdr:col>1</xdr:col>
      <xdr:colOff>25400</xdr:colOff>
      <xdr:row>120</xdr:row>
      <xdr:rowOff>25404</xdr:rowOff>
    </xdr:from>
    <xdr:to>
      <xdr:col>1</xdr:col>
      <xdr:colOff>604519</xdr:colOff>
      <xdr:row>120</xdr:row>
      <xdr:rowOff>406404</xdr:rowOff>
    </xdr:to>
    <xdr:pic>
      <xdr:nvPicPr>
        <xdr:cNvPr id="472" name="Subgraph-robkoster" descr="robkoster.png"/>
        <xdr:cNvPicPr>
          <a:picLocks/>
        </xdr:cNvPicPr>
      </xdr:nvPicPr>
      <xdr:blipFill>
        <a:blip xmlns:r="http://schemas.openxmlformats.org/officeDocument/2006/relationships" r:embed="rId310" cstate="print"/>
        <a:stretch>
          <a:fillRect/>
        </a:stretch>
      </xdr:blipFill>
      <xdr:spPr>
        <a:xfrm>
          <a:off x="650240" y="201147684"/>
          <a:ext cx="579119" cy="381000"/>
        </a:xfrm>
        <a:prstGeom prst="rect">
          <a:avLst/>
        </a:prstGeom>
      </xdr:spPr>
    </xdr:pic>
    <xdr:clientData/>
  </xdr:twoCellAnchor>
  <xdr:twoCellAnchor editAs="oneCell">
    <xdr:from>
      <xdr:col>1</xdr:col>
      <xdr:colOff>25400</xdr:colOff>
      <xdr:row>178</xdr:row>
      <xdr:rowOff>25400</xdr:rowOff>
    </xdr:from>
    <xdr:to>
      <xdr:col>1</xdr:col>
      <xdr:colOff>604519</xdr:colOff>
      <xdr:row>178</xdr:row>
      <xdr:rowOff>406400</xdr:rowOff>
    </xdr:to>
    <xdr:pic>
      <xdr:nvPicPr>
        <xdr:cNvPr id="473" name="Subgraph-teobesta" descr="teobesta.png"/>
        <xdr:cNvPicPr>
          <a:picLocks/>
        </xdr:cNvPicPr>
      </xdr:nvPicPr>
      <xdr:blipFill>
        <a:blip xmlns:r="http://schemas.openxmlformats.org/officeDocument/2006/relationships" r:embed="rId311" cstate="print"/>
        <a:stretch>
          <a:fillRect/>
        </a:stretch>
      </xdr:blipFill>
      <xdr:spPr>
        <a:xfrm>
          <a:off x="650240" y="201574400"/>
          <a:ext cx="579119" cy="381000"/>
        </a:xfrm>
        <a:prstGeom prst="rect">
          <a:avLst/>
        </a:prstGeom>
      </xdr:spPr>
    </xdr:pic>
    <xdr:clientData/>
  </xdr:twoCellAnchor>
  <xdr:twoCellAnchor editAs="oneCell">
    <xdr:from>
      <xdr:col>1</xdr:col>
      <xdr:colOff>25400</xdr:colOff>
      <xdr:row>265</xdr:row>
      <xdr:rowOff>25395</xdr:rowOff>
    </xdr:from>
    <xdr:to>
      <xdr:col>1</xdr:col>
      <xdr:colOff>604519</xdr:colOff>
      <xdr:row>265</xdr:row>
      <xdr:rowOff>406395</xdr:rowOff>
    </xdr:to>
    <xdr:pic>
      <xdr:nvPicPr>
        <xdr:cNvPr id="474" name="Subgraph-ulrike_reinhard" descr="ulrike_reinhard.png"/>
        <xdr:cNvPicPr>
          <a:picLocks/>
        </xdr:cNvPicPr>
      </xdr:nvPicPr>
      <xdr:blipFill>
        <a:blip xmlns:r="http://schemas.openxmlformats.org/officeDocument/2006/relationships" r:embed="rId312" cstate="print"/>
        <a:stretch>
          <a:fillRect/>
        </a:stretch>
      </xdr:blipFill>
      <xdr:spPr>
        <a:xfrm>
          <a:off x="650240" y="202001115"/>
          <a:ext cx="579119" cy="381000"/>
        </a:xfrm>
        <a:prstGeom prst="rect">
          <a:avLst/>
        </a:prstGeom>
      </xdr:spPr>
    </xdr:pic>
    <xdr:clientData/>
  </xdr:twoCellAnchor>
  <xdr:twoCellAnchor editAs="oneCell">
    <xdr:from>
      <xdr:col>1</xdr:col>
      <xdr:colOff>25400</xdr:colOff>
      <xdr:row>650</xdr:row>
      <xdr:rowOff>25402</xdr:rowOff>
    </xdr:from>
    <xdr:to>
      <xdr:col>1</xdr:col>
      <xdr:colOff>604519</xdr:colOff>
      <xdr:row>650</xdr:row>
      <xdr:rowOff>406402</xdr:rowOff>
    </xdr:to>
    <xdr:pic>
      <xdr:nvPicPr>
        <xdr:cNvPr id="475" name="Subgraph-tweetedwin" descr="tweetedwin.png"/>
        <xdr:cNvPicPr>
          <a:picLocks/>
        </xdr:cNvPicPr>
      </xdr:nvPicPr>
      <xdr:blipFill>
        <a:blip xmlns:r="http://schemas.openxmlformats.org/officeDocument/2006/relationships" r:embed="rId1" cstate="print"/>
        <a:stretch>
          <a:fillRect/>
        </a:stretch>
      </xdr:blipFill>
      <xdr:spPr>
        <a:xfrm>
          <a:off x="650240" y="202427842"/>
          <a:ext cx="579119" cy="381000"/>
        </a:xfrm>
        <a:prstGeom prst="rect">
          <a:avLst/>
        </a:prstGeom>
      </xdr:spPr>
    </xdr:pic>
    <xdr:clientData/>
  </xdr:twoCellAnchor>
  <xdr:twoCellAnchor editAs="oneCell">
    <xdr:from>
      <xdr:col>1</xdr:col>
      <xdr:colOff>25400</xdr:colOff>
      <xdr:row>651</xdr:row>
      <xdr:rowOff>25397</xdr:rowOff>
    </xdr:from>
    <xdr:to>
      <xdr:col>1</xdr:col>
      <xdr:colOff>604519</xdr:colOff>
      <xdr:row>651</xdr:row>
      <xdr:rowOff>406397</xdr:rowOff>
    </xdr:to>
    <xdr:pic>
      <xdr:nvPicPr>
        <xdr:cNvPr id="476" name="Subgraph-pmartinsevilla" descr="pmartinsevilla.png"/>
        <xdr:cNvPicPr>
          <a:picLocks/>
        </xdr:cNvPicPr>
      </xdr:nvPicPr>
      <xdr:blipFill>
        <a:blip xmlns:r="http://schemas.openxmlformats.org/officeDocument/2006/relationships" r:embed="rId4" cstate="print"/>
        <a:stretch>
          <a:fillRect/>
        </a:stretch>
      </xdr:blipFill>
      <xdr:spPr>
        <a:xfrm>
          <a:off x="650240" y="202854557"/>
          <a:ext cx="579119" cy="381000"/>
        </a:xfrm>
        <a:prstGeom prst="rect">
          <a:avLst/>
        </a:prstGeom>
      </xdr:spPr>
    </xdr:pic>
    <xdr:clientData/>
  </xdr:twoCellAnchor>
  <xdr:twoCellAnchor editAs="oneCell">
    <xdr:from>
      <xdr:col>1</xdr:col>
      <xdr:colOff>25400</xdr:colOff>
      <xdr:row>652</xdr:row>
      <xdr:rowOff>25404</xdr:rowOff>
    </xdr:from>
    <xdr:to>
      <xdr:col>1</xdr:col>
      <xdr:colOff>604519</xdr:colOff>
      <xdr:row>652</xdr:row>
      <xdr:rowOff>406404</xdr:rowOff>
    </xdr:to>
    <xdr:pic>
      <xdr:nvPicPr>
        <xdr:cNvPr id="477" name="Subgraph-pahans" descr="pahans.png"/>
        <xdr:cNvPicPr>
          <a:picLocks/>
        </xdr:cNvPicPr>
      </xdr:nvPicPr>
      <xdr:blipFill>
        <a:blip xmlns:r="http://schemas.openxmlformats.org/officeDocument/2006/relationships" r:embed="rId313" cstate="print"/>
        <a:stretch>
          <a:fillRect/>
        </a:stretch>
      </xdr:blipFill>
      <xdr:spPr>
        <a:xfrm>
          <a:off x="650240" y="203281284"/>
          <a:ext cx="579119" cy="381000"/>
        </a:xfrm>
        <a:prstGeom prst="rect">
          <a:avLst/>
        </a:prstGeom>
      </xdr:spPr>
    </xdr:pic>
    <xdr:clientData/>
  </xdr:twoCellAnchor>
  <xdr:twoCellAnchor editAs="oneCell">
    <xdr:from>
      <xdr:col>1</xdr:col>
      <xdr:colOff>25400</xdr:colOff>
      <xdr:row>9</xdr:row>
      <xdr:rowOff>25400</xdr:rowOff>
    </xdr:from>
    <xdr:to>
      <xdr:col>1</xdr:col>
      <xdr:colOff>604519</xdr:colOff>
      <xdr:row>9</xdr:row>
      <xdr:rowOff>406400</xdr:rowOff>
    </xdr:to>
    <xdr:pic>
      <xdr:nvPicPr>
        <xdr:cNvPr id="478" name="Subgraph-mack005" descr="mack005.png"/>
        <xdr:cNvPicPr>
          <a:picLocks/>
        </xdr:cNvPicPr>
      </xdr:nvPicPr>
      <xdr:blipFill>
        <a:blip xmlns:r="http://schemas.openxmlformats.org/officeDocument/2006/relationships" r:embed="rId314" cstate="print"/>
        <a:stretch>
          <a:fillRect/>
        </a:stretch>
      </xdr:blipFill>
      <xdr:spPr>
        <a:xfrm>
          <a:off x="650240" y="203708000"/>
          <a:ext cx="579119" cy="381000"/>
        </a:xfrm>
        <a:prstGeom prst="rect">
          <a:avLst/>
        </a:prstGeom>
      </xdr:spPr>
    </xdr:pic>
    <xdr:clientData/>
  </xdr:twoCellAnchor>
  <xdr:twoCellAnchor editAs="oneCell">
    <xdr:from>
      <xdr:col>1</xdr:col>
      <xdr:colOff>25400</xdr:colOff>
      <xdr:row>117</xdr:row>
      <xdr:rowOff>25395</xdr:rowOff>
    </xdr:from>
    <xdr:to>
      <xdr:col>1</xdr:col>
      <xdr:colOff>604519</xdr:colOff>
      <xdr:row>117</xdr:row>
      <xdr:rowOff>406395</xdr:rowOff>
    </xdr:to>
    <xdr:pic>
      <xdr:nvPicPr>
        <xdr:cNvPr id="479" name="Subgraph-leslie" descr="leslie.png"/>
        <xdr:cNvPicPr>
          <a:picLocks/>
        </xdr:cNvPicPr>
      </xdr:nvPicPr>
      <xdr:blipFill>
        <a:blip xmlns:r="http://schemas.openxmlformats.org/officeDocument/2006/relationships" r:embed="rId315" cstate="print"/>
        <a:stretch>
          <a:fillRect/>
        </a:stretch>
      </xdr:blipFill>
      <xdr:spPr>
        <a:xfrm>
          <a:off x="650240" y="204134715"/>
          <a:ext cx="579119" cy="381000"/>
        </a:xfrm>
        <a:prstGeom prst="rect">
          <a:avLst/>
        </a:prstGeom>
      </xdr:spPr>
    </xdr:pic>
    <xdr:clientData/>
  </xdr:twoCellAnchor>
  <xdr:twoCellAnchor editAs="oneCell">
    <xdr:from>
      <xdr:col>1</xdr:col>
      <xdr:colOff>25400</xdr:colOff>
      <xdr:row>653</xdr:row>
      <xdr:rowOff>25402</xdr:rowOff>
    </xdr:from>
    <xdr:to>
      <xdr:col>1</xdr:col>
      <xdr:colOff>604519</xdr:colOff>
      <xdr:row>653</xdr:row>
      <xdr:rowOff>406402</xdr:rowOff>
    </xdr:to>
    <xdr:pic>
      <xdr:nvPicPr>
        <xdr:cNvPr id="480" name="Subgraph-anon_germany" descr="anon_germany.png"/>
        <xdr:cNvPicPr>
          <a:picLocks/>
        </xdr:cNvPicPr>
      </xdr:nvPicPr>
      <xdr:blipFill>
        <a:blip xmlns:r="http://schemas.openxmlformats.org/officeDocument/2006/relationships" r:embed="rId81" cstate="print"/>
        <a:stretch>
          <a:fillRect/>
        </a:stretch>
      </xdr:blipFill>
      <xdr:spPr>
        <a:xfrm>
          <a:off x="650240" y="204561442"/>
          <a:ext cx="579119" cy="381000"/>
        </a:xfrm>
        <a:prstGeom prst="rect">
          <a:avLst/>
        </a:prstGeom>
      </xdr:spPr>
    </xdr:pic>
    <xdr:clientData/>
  </xdr:twoCellAnchor>
  <xdr:twoCellAnchor editAs="oneCell">
    <xdr:from>
      <xdr:col>1</xdr:col>
      <xdr:colOff>25400</xdr:colOff>
      <xdr:row>654</xdr:row>
      <xdr:rowOff>25397</xdr:rowOff>
    </xdr:from>
    <xdr:to>
      <xdr:col>1</xdr:col>
      <xdr:colOff>604519</xdr:colOff>
      <xdr:row>654</xdr:row>
      <xdr:rowOff>406397</xdr:rowOff>
    </xdr:to>
    <xdr:pic>
      <xdr:nvPicPr>
        <xdr:cNvPr id="481" name="Subgraph-10tophentai" descr="10tophentai.png"/>
        <xdr:cNvPicPr>
          <a:picLocks/>
        </xdr:cNvPicPr>
      </xdr:nvPicPr>
      <xdr:blipFill>
        <a:blip xmlns:r="http://schemas.openxmlformats.org/officeDocument/2006/relationships" r:embed="rId316" cstate="print"/>
        <a:stretch>
          <a:fillRect/>
        </a:stretch>
      </xdr:blipFill>
      <xdr:spPr>
        <a:xfrm>
          <a:off x="650240" y="204988157"/>
          <a:ext cx="579119" cy="381000"/>
        </a:xfrm>
        <a:prstGeom prst="rect">
          <a:avLst/>
        </a:prstGeom>
      </xdr:spPr>
    </xdr:pic>
    <xdr:clientData/>
  </xdr:twoCellAnchor>
  <xdr:twoCellAnchor editAs="oneCell">
    <xdr:from>
      <xdr:col>1</xdr:col>
      <xdr:colOff>25400</xdr:colOff>
      <xdr:row>655</xdr:row>
      <xdr:rowOff>25404</xdr:rowOff>
    </xdr:from>
    <xdr:to>
      <xdr:col>1</xdr:col>
      <xdr:colOff>604519</xdr:colOff>
      <xdr:row>655</xdr:row>
      <xdr:rowOff>406404</xdr:rowOff>
    </xdr:to>
    <xdr:pic>
      <xdr:nvPicPr>
        <xdr:cNvPr id="482" name="Subgraph-kdubhimself" descr="kdubhimself.png"/>
        <xdr:cNvPicPr>
          <a:picLocks/>
        </xdr:cNvPicPr>
      </xdr:nvPicPr>
      <xdr:blipFill>
        <a:blip xmlns:r="http://schemas.openxmlformats.org/officeDocument/2006/relationships" r:embed="rId317" cstate="print"/>
        <a:stretch>
          <a:fillRect/>
        </a:stretch>
      </xdr:blipFill>
      <xdr:spPr>
        <a:xfrm>
          <a:off x="650240" y="205414884"/>
          <a:ext cx="579119" cy="381000"/>
        </a:xfrm>
        <a:prstGeom prst="rect">
          <a:avLst/>
        </a:prstGeom>
      </xdr:spPr>
    </xdr:pic>
    <xdr:clientData/>
  </xdr:twoCellAnchor>
  <xdr:twoCellAnchor editAs="oneCell">
    <xdr:from>
      <xdr:col>1</xdr:col>
      <xdr:colOff>25400</xdr:colOff>
      <xdr:row>656</xdr:row>
      <xdr:rowOff>25400</xdr:rowOff>
    </xdr:from>
    <xdr:to>
      <xdr:col>1</xdr:col>
      <xdr:colOff>604519</xdr:colOff>
      <xdr:row>656</xdr:row>
      <xdr:rowOff>406400</xdr:rowOff>
    </xdr:to>
    <xdr:pic>
      <xdr:nvPicPr>
        <xdr:cNvPr id="483" name="Subgraph-xtrns" descr="xtrns.png"/>
        <xdr:cNvPicPr>
          <a:picLocks/>
        </xdr:cNvPicPr>
      </xdr:nvPicPr>
      <xdr:blipFill>
        <a:blip xmlns:r="http://schemas.openxmlformats.org/officeDocument/2006/relationships" r:embed="rId8" cstate="print"/>
        <a:stretch>
          <a:fillRect/>
        </a:stretch>
      </xdr:blipFill>
      <xdr:spPr>
        <a:xfrm>
          <a:off x="650240" y="205841600"/>
          <a:ext cx="579119" cy="381000"/>
        </a:xfrm>
        <a:prstGeom prst="rect">
          <a:avLst/>
        </a:prstGeom>
      </xdr:spPr>
    </xdr:pic>
    <xdr:clientData/>
  </xdr:twoCellAnchor>
  <xdr:twoCellAnchor editAs="oneCell">
    <xdr:from>
      <xdr:col>1</xdr:col>
      <xdr:colOff>25400</xdr:colOff>
      <xdr:row>253</xdr:row>
      <xdr:rowOff>25395</xdr:rowOff>
    </xdr:from>
    <xdr:to>
      <xdr:col>1</xdr:col>
      <xdr:colOff>604519</xdr:colOff>
      <xdr:row>253</xdr:row>
      <xdr:rowOff>406395</xdr:rowOff>
    </xdr:to>
    <xdr:pic>
      <xdr:nvPicPr>
        <xdr:cNvPr id="484" name="Subgraph-tiffbrownolsen" descr="tiffbrownolsen.png"/>
        <xdr:cNvPicPr>
          <a:picLocks/>
        </xdr:cNvPicPr>
      </xdr:nvPicPr>
      <xdr:blipFill>
        <a:blip xmlns:r="http://schemas.openxmlformats.org/officeDocument/2006/relationships" r:embed="rId318" cstate="print"/>
        <a:stretch>
          <a:fillRect/>
        </a:stretch>
      </xdr:blipFill>
      <xdr:spPr>
        <a:xfrm>
          <a:off x="650240" y="206268315"/>
          <a:ext cx="579119" cy="381000"/>
        </a:xfrm>
        <a:prstGeom prst="rect">
          <a:avLst/>
        </a:prstGeom>
      </xdr:spPr>
    </xdr:pic>
    <xdr:clientData/>
  </xdr:twoCellAnchor>
  <xdr:twoCellAnchor editAs="oneCell">
    <xdr:from>
      <xdr:col>1</xdr:col>
      <xdr:colOff>25400</xdr:colOff>
      <xdr:row>657</xdr:row>
      <xdr:rowOff>25402</xdr:rowOff>
    </xdr:from>
    <xdr:to>
      <xdr:col>1</xdr:col>
      <xdr:colOff>604519</xdr:colOff>
      <xdr:row>657</xdr:row>
      <xdr:rowOff>406402</xdr:rowOff>
    </xdr:to>
    <xdr:pic>
      <xdr:nvPicPr>
        <xdr:cNvPr id="485" name="Subgraph-rujujasani" descr="rujujasani.png"/>
        <xdr:cNvPicPr>
          <a:picLocks/>
        </xdr:cNvPicPr>
      </xdr:nvPicPr>
      <xdr:blipFill>
        <a:blip xmlns:r="http://schemas.openxmlformats.org/officeDocument/2006/relationships" r:embed="rId41" cstate="print"/>
        <a:stretch>
          <a:fillRect/>
        </a:stretch>
      </xdr:blipFill>
      <xdr:spPr>
        <a:xfrm>
          <a:off x="650240" y="206695042"/>
          <a:ext cx="579119" cy="381000"/>
        </a:xfrm>
        <a:prstGeom prst="rect">
          <a:avLst/>
        </a:prstGeom>
      </xdr:spPr>
    </xdr:pic>
    <xdr:clientData/>
  </xdr:twoCellAnchor>
  <xdr:twoCellAnchor editAs="oneCell">
    <xdr:from>
      <xdr:col>1</xdr:col>
      <xdr:colOff>25400</xdr:colOff>
      <xdr:row>190</xdr:row>
      <xdr:rowOff>25397</xdr:rowOff>
    </xdr:from>
    <xdr:to>
      <xdr:col>1</xdr:col>
      <xdr:colOff>604519</xdr:colOff>
      <xdr:row>190</xdr:row>
      <xdr:rowOff>406397</xdr:rowOff>
    </xdr:to>
    <xdr:pic>
      <xdr:nvPicPr>
        <xdr:cNvPr id="486" name="Subgraph-agentenkind" descr="agentenkind.png"/>
        <xdr:cNvPicPr>
          <a:picLocks/>
        </xdr:cNvPicPr>
      </xdr:nvPicPr>
      <xdr:blipFill>
        <a:blip xmlns:r="http://schemas.openxmlformats.org/officeDocument/2006/relationships" r:embed="rId319" cstate="print"/>
        <a:stretch>
          <a:fillRect/>
        </a:stretch>
      </xdr:blipFill>
      <xdr:spPr>
        <a:xfrm>
          <a:off x="650240" y="207121757"/>
          <a:ext cx="579119" cy="381000"/>
        </a:xfrm>
        <a:prstGeom prst="rect">
          <a:avLst/>
        </a:prstGeom>
      </xdr:spPr>
    </xdr:pic>
    <xdr:clientData/>
  </xdr:twoCellAnchor>
  <xdr:twoCellAnchor editAs="oneCell">
    <xdr:from>
      <xdr:col>1</xdr:col>
      <xdr:colOff>25400</xdr:colOff>
      <xdr:row>658</xdr:row>
      <xdr:rowOff>25404</xdr:rowOff>
    </xdr:from>
    <xdr:to>
      <xdr:col>1</xdr:col>
      <xdr:colOff>604519</xdr:colOff>
      <xdr:row>658</xdr:row>
      <xdr:rowOff>406404</xdr:rowOff>
    </xdr:to>
    <xdr:pic>
      <xdr:nvPicPr>
        <xdr:cNvPr id="487" name="Subgraph-max_pacioretty" descr="max_pacioretty.png"/>
        <xdr:cNvPicPr>
          <a:picLocks/>
        </xdr:cNvPicPr>
      </xdr:nvPicPr>
      <xdr:blipFill>
        <a:blip xmlns:r="http://schemas.openxmlformats.org/officeDocument/2006/relationships" r:embed="rId19" cstate="print"/>
        <a:stretch>
          <a:fillRect/>
        </a:stretch>
      </xdr:blipFill>
      <xdr:spPr>
        <a:xfrm>
          <a:off x="650240" y="207548484"/>
          <a:ext cx="579119" cy="381000"/>
        </a:xfrm>
        <a:prstGeom prst="rect">
          <a:avLst/>
        </a:prstGeom>
      </xdr:spPr>
    </xdr:pic>
    <xdr:clientData/>
  </xdr:twoCellAnchor>
  <xdr:twoCellAnchor editAs="oneCell">
    <xdr:from>
      <xdr:col>1</xdr:col>
      <xdr:colOff>25400</xdr:colOff>
      <xdr:row>659</xdr:row>
      <xdr:rowOff>25400</xdr:rowOff>
    </xdr:from>
    <xdr:to>
      <xdr:col>1</xdr:col>
      <xdr:colOff>604519</xdr:colOff>
      <xdr:row>659</xdr:row>
      <xdr:rowOff>406400</xdr:rowOff>
    </xdr:to>
    <xdr:pic>
      <xdr:nvPicPr>
        <xdr:cNvPr id="488" name="Subgraph-jprcampos" descr="jprcampos.png"/>
        <xdr:cNvPicPr>
          <a:picLocks/>
        </xdr:cNvPicPr>
      </xdr:nvPicPr>
      <xdr:blipFill>
        <a:blip xmlns:r="http://schemas.openxmlformats.org/officeDocument/2006/relationships" r:embed="rId19" cstate="print"/>
        <a:stretch>
          <a:fillRect/>
        </a:stretch>
      </xdr:blipFill>
      <xdr:spPr>
        <a:xfrm>
          <a:off x="650240" y="207975200"/>
          <a:ext cx="579119" cy="381000"/>
        </a:xfrm>
        <a:prstGeom prst="rect">
          <a:avLst/>
        </a:prstGeom>
      </xdr:spPr>
    </xdr:pic>
    <xdr:clientData/>
  </xdr:twoCellAnchor>
  <xdr:twoCellAnchor editAs="oneCell">
    <xdr:from>
      <xdr:col>1</xdr:col>
      <xdr:colOff>25400</xdr:colOff>
      <xdr:row>660</xdr:row>
      <xdr:rowOff>25395</xdr:rowOff>
    </xdr:from>
    <xdr:to>
      <xdr:col>1</xdr:col>
      <xdr:colOff>604519</xdr:colOff>
      <xdr:row>660</xdr:row>
      <xdr:rowOff>406395</xdr:rowOff>
    </xdr:to>
    <xdr:pic>
      <xdr:nvPicPr>
        <xdr:cNvPr id="489" name="Subgraph-waterrecycler" descr="waterrecycler.png"/>
        <xdr:cNvPicPr>
          <a:picLocks/>
        </xdr:cNvPicPr>
      </xdr:nvPicPr>
      <xdr:blipFill>
        <a:blip xmlns:r="http://schemas.openxmlformats.org/officeDocument/2006/relationships" r:embed="rId19" cstate="print"/>
        <a:stretch>
          <a:fillRect/>
        </a:stretch>
      </xdr:blipFill>
      <xdr:spPr>
        <a:xfrm>
          <a:off x="650240" y="208401915"/>
          <a:ext cx="579119" cy="381000"/>
        </a:xfrm>
        <a:prstGeom prst="rect">
          <a:avLst/>
        </a:prstGeom>
      </xdr:spPr>
    </xdr:pic>
    <xdr:clientData/>
  </xdr:twoCellAnchor>
  <xdr:twoCellAnchor editAs="oneCell">
    <xdr:from>
      <xdr:col>1</xdr:col>
      <xdr:colOff>25400</xdr:colOff>
      <xdr:row>661</xdr:row>
      <xdr:rowOff>25390</xdr:rowOff>
    </xdr:from>
    <xdr:to>
      <xdr:col>1</xdr:col>
      <xdr:colOff>604519</xdr:colOff>
      <xdr:row>661</xdr:row>
      <xdr:rowOff>406390</xdr:rowOff>
    </xdr:to>
    <xdr:pic>
      <xdr:nvPicPr>
        <xdr:cNvPr id="490" name="Subgraph-sainathgupta" descr="sainathgupta.png"/>
        <xdr:cNvPicPr>
          <a:picLocks/>
        </xdr:cNvPicPr>
      </xdr:nvPicPr>
      <xdr:blipFill>
        <a:blip xmlns:r="http://schemas.openxmlformats.org/officeDocument/2006/relationships" r:embed="rId81" cstate="print"/>
        <a:stretch>
          <a:fillRect/>
        </a:stretch>
      </xdr:blipFill>
      <xdr:spPr>
        <a:xfrm>
          <a:off x="650240" y="208828630"/>
          <a:ext cx="579119" cy="381000"/>
        </a:xfrm>
        <a:prstGeom prst="rect">
          <a:avLst/>
        </a:prstGeom>
      </xdr:spPr>
    </xdr:pic>
    <xdr:clientData/>
  </xdr:twoCellAnchor>
  <xdr:twoCellAnchor editAs="oneCell">
    <xdr:from>
      <xdr:col>1</xdr:col>
      <xdr:colOff>25400</xdr:colOff>
      <xdr:row>169</xdr:row>
      <xdr:rowOff>25409</xdr:rowOff>
    </xdr:from>
    <xdr:to>
      <xdr:col>1</xdr:col>
      <xdr:colOff>604519</xdr:colOff>
      <xdr:row>169</xdr:row>
      <xdr:rowOff>406409</xdr:rowOff>
    </xdr:to>
    <xdr:pic>
      <xdr:nvPicPr>
        <xdr:cNvPr id="491" name="Subgraph-ecoblips" descr="ecoblips.png"/>
        <xdr:cNvPicPr>
          <a:picLocks/>
        </xdr:cNvPicPr>
      </xdr:nvPicPr>
      <xdr:blipFill>
        <a:blip xmlns:r="http://schemas.openxmlformats.org/officeDocument/2006/relationships" r:embed="rId320" cstate="print"/>
        <a:stretch>
          <a:fillRect/>
        </a:stretch>
      </xdr:blipFill>
      <xdr:spPr>
        <a:xfrm>
          <a:off x="650240" y="209255369"/>
          <a:ext cx="579119" cy="381000"/>
        </a:xfrm>
        <a:prstGeom prst="rect">
          <a:avLst/>
        </a:prstGeom>
      </xdr:spPr>
    </xdr:pic>
    <xdr:clientData/>
  </xdr:twoCellAnchor>
  <xdr:twoCellAnchor editAs="oneCell">
    <xdr:from>
      <xdr:col>1</xdr:col>
      <xdr:colOff>25400</xdr:colOff>
      <xdr:row>662</xdr:row>
      <xdr:rowOff>25404</xdr:rowOff>
    </xdr:from>
    <xdr:to>
      <xdr:col>1</xdr:col>
      <xdr:colOff>604519</xdr:colOff>
      <xdr:row>662</xdr:row>
      <xdr:rowOff>406404</xdr:rowOff>
    </xdr:to>
    <xdr:pic>
      <xdr:nvPicPr>
        <xdr:cNvPr id="492" name="Subgraph-vdiazpardo" descr="vdiazpardo.png"/>
        <xdr:cNvPicPr>
          <a:picLocks/>
        </xdr:cNvPicPr>
      </xdr:nvPicPr>
      <xdr:blipFill>
        <a:blip xmlns:r="http://schemas.openxmlformats.org/officeDocument/2006/relationships" r:embed="rId321" cstate="print"/>
        <a:stretch>
          <a:fillRect/>
        </a:stretch>
      </xdr:blipFill>
      <xdr:spPr>
        <a:xfrm>
          <a:off x="650240" y="209682084"/>
          <a:ext cx="579119" cy="381000"/>
        </a:xfrm>
        <a:prstGeom prst="rect">
          <a:avLst/>
        </a:prstGeom>
      </xdr:spPr>
    </xdr:pic>
    <xdr:clientData/>
  </xdr:twoCellAnchor>
  <xdr:twoCellAnchor editAs="oneCell">
    <xdr:from>
      <xdr:col>1</xdr:col>
      <xdr:colOff>25400</xdr:colOff>
      <xdr:row>663</xdr:row>
      <xdr:rowOff>25400</xdr:rowOff>
    </xdr:from>
    <xdr:to>
      <xdr:col>1</xdr:col>
      <xdr:colOff>604519</xdr:colOff>
      <xdr:row>663</xdr:row>
      <xdr:rowOff>406400</xdr:rowOff>
    </xdr:to>
    <xdr:pic>
      <xdr:nvPicPr>
        <xdr:cNvPr id="493" name="Subgraph-aarenos" descr="aarenos.png"/>
        <xdr:cNvPicPr>
          <a:picLocks/>
        </xdr:cNvPicPr>
      </xdr:nvPicPr>
      <xdr:blipFill>
        <a:blip xmlns:r="http://schemas.openxmlformats.org/officeDocument/2006/relationships" r:embed="rId322" cstate="print"/>
        <a:stretch>
          <a:fillRect/>
        </a:stretch>
      </xdr:blipFill>
      <xdr:spPr>
        <a:xfrm>
          <a:off x="650240" y="210108800"/>
          <a:ext cx="579119" cy="381000"/>
        </a:xfrm>
        <a:prstGeom prst="rect">
          <a:avLst/>
        </a:prstGeom>
      </xdr:spPr>
    </xdr:pic>
    <xdr:clientData/>
  </xdr:twoCellAnchor>
  <xdr:twoCellAnchor editAs="oneCell">
    <xdr:from>
      <xdr:col>1</xdr:col>
      <xdr:colOff>25400</xdr:colOff>
      <xdr:row>664</xdr:row>
      <xdr:rowOff>25395</xdr:rowOff>
    </xdr:from>
    <xdr:to>
      <xdr:col>1</xdr:col>
      <xdr:colOff>604519</xdr:colOff>
      <xdr:row>664</xdr:row>
      <xdr:rowOff>406395</xdr:rowOff>
    </xdr:to>
    <xdr:pic>
      <xdr:nvPicPr>
        <xdr:cNvPr id="494" name="Subgraph-fernandesfabio" descr="fernandesfabio.png"/>
        <xdr:cNvPicPr>
          <a:picLocks/>
        </xdr:cNvPicPr>
      </xdr:nvPicPr>
      <xdr:blipFill>
        <a:blip xmlns:r="http://schemas.openxmlformats.org/officeDocument/2006/relationships" r:embed="rId1" cstate="print"/>
        <a:stretch>
          <a:fillRect/>
        </a:stretch>
      </xdr:blipFill>
      <xdr:spPr>
        <a:xfrm>
          <a:off x="650240" y="210535515"/>
          <a:ext cx="579119" cy="381000"/>
        </a:xfrm>
        <a:prstGeom prst="rect">
          <a:avLst/>
        </a:prstGeom>
      </xdr:spPr>
    </xdr:pic>
    <xdr:clientData/>
  </xdr:twoCellAnchor>
  <xdr:twoCellAnchor editAs="oneCell">
    <xdr:from>
      <xdr:col>1</xdr:col>
      <xdr:colOff>25400</xdr:colOff>
      <xdr:row>665</xdr:row>
      <xdr:rowOff>25390</xdr:rowOff>
    </xdr:from>
    <xdr:to>
      <xdr:col>1</xdr:col>
      <xdr:colOff>604519</xdr:colOff>
      <xdr:row>665</xdr:row>
      <xdr:rowOff>406390</xdr:rowOff>
    </xdr:to>
    <xdr:pic>
      <xdr:nvPicPr>
        <xdr:cNvPr id="495" name="Subgraph-franklinwpd" descr="franklinwpd.png"/>
        <xdr:cNvPicPr>
          <a:picLocks/>
        </xdr:cNvPicPr>
      </xdr:nvPicPr>
      <xdr:blipFill>
        <a:blip xmlns:r="http://schemas.openxmlformats.org/officeDocument/2006/relationships" r:embed="rId78" cstate="print"/>
        <a:stretch>
          <a:fillRect/>
        </a:stretch>
      </xdr:blipFill>
      <xdr:spPr>
        <a:xfrm>
          <a:off x="650240" y="210962230"/>
          <a:ext cx="579119" cy="381000"/>
        </a:xfrm>
        <a:prstGeom prst="rect">
          <a:avLst/>
        </a:prstGeom>
      </xdr:spPr>
    </xdr:pic>
    <xdr:clientData/>
  </xdr:twoCellAnchor>
  <xdr:twoCellAnchor editAs="oneCell">
    <xdr:from>
      <xdr:col>1</xdr:col>
      <xdr:colOff>25400</xdr:colOff>
      <xdr:row>666</xdr:row>
      <xdr:rowOff>25409</xdr:rowOff>
    </xdr:from>
    <xdr:to>
      <xdr:col>1</xdr:col>
      <xdr:colOff>604519</xdr:colOff>
      <xdr:row>666</xdr:row>
      <xdr:rowOff>406409</xdr:rowOff>
    </xdr:to>
    <xdr:pic>
      <xdr:nvPicPr>
        <xdr:cNvPr id="496" name="Subgraph-jettzworld" descr="jettzworld.png"/>
        <xdr:cNvPicPr>
          <a:picLocks/>
        </xdr:cNvPicPr>
      </xdr:nvPicPr>
      <xdr:blipFill>
        <a:blip xmlns:r="http://schemas.openxmlformats.org/officeDocument/2006/relationships" r:embed="rId135" cstate="print"/>
        <a:stretch>
          <a:fillRect/>
        </a:stretch>
      </xdr:blipFill>
      <xdr:spPr>
        <a:xfrm>
          <a:off x="650240" y="211388969"/>
          <a:ext cx="579119" cy="381000"/>
        </a:xfrm>
        <a:prstGeom prst="rect">
          <a:avLst/>
        </a:prstGeom>
      </xdr:spPr>
    </xdr:pic>
    <xdr:clientData/>
  </xdr:twoCellAnchor>
  <xdr:twoCellAnchor editAs="oneCell">
    <xdr:from>
      <xdr:col>1</xdr:col>
      <xdr:colOff>25400</xdr:colOff>
      <xdr:row>667</xdr:row>
      <xdr:rowOff>25404</xdr:rowOff>
    </xdr:from>
    <xdr:to>
      <xdr:col>1</xdr:col>
      <xdr:colOff>604519</xdr:colOff>
      <xdr:row>667</xdr:row>
      <xdr:rowOff>406404</xdr:rowOff>
    </xdr:to>
    <xdr:pic>
      <xdr:nvPicPr>
        <xdr:cNvPr id="497" name="Subgraph-cyberacadien" descr="cyberacadien.png"/>
        <xdr:cNvPicPr>
          <a:picLocks/>
        </xdr:cNvPicPr>
      </xdr:nvPicPr>
      <xdr:blipFill>
        <a:blip xmlns:r="http://schemas.openxmlformats.org/officeDocument/2006/relationships" r:embed="rId323" cstate="print"/>
        <a:stretch>
          <a:fillRect/>
        </a:stretch>
      </xdr:blipFill>
      <xdr:spPr>
        <a:xfrm>
          <a:off x="650240" y="211815684"/>
          <a:ext cx="579119" cy="381000"/>
        </a:xfrm>
        <a:prstGeom prst="rect">
          <a:avLst/>
        </a:prstGeom>
      </xdr:spPr>
    </xdr:pic>
    <xdr:clientData/>
  </xdr:twoCellAnchor>
  <xdr:twoCellAnchor editAs="oneCell">
    <xdr:from>
      <xdr:col>1</xdr:col>
      <xdr:colOff>25400</xdr:colOff>
      <xdr:row>668</xdr:row>
      <xdr:rowOff>25400</xdr:rowOff>
    </xdr:from>
    <xdr:to>
      <xdr:col>1</xdr:col>
      <xdr:colOff>604519</xdr:colOff>
      <xdr:row>668</xdr:row>
      <xdr:rowOff>406400</xdr:rowOff>
    </xdr:to>
    <xdr:pic>
      <xdr:nvPicPr>
        <xdr:cNvPr id="498" name="Subgraph-dnwltrs" descr="dnwltrs.png"/>
        <xdr:cNvPicPr>
          <a:picLocks/>
        </xdr:cNvPicPr>
      </xdr:nvPicPr>
      <xdr:blipFill>
        <a:blip xmlns:r="http://schemas.openxmlformats.org/officeDocument/2006/relationships" r:embed="rId73" cstate="print"/>
        <a:stretch>
          <a:fillRect/>
        </a:stretch>
      </xdr:blipFill>
      <xdr:spPr>
        <a:xfrm>
          <a:off x="650240" y="212242400"/>
          <a:ext cx="579119" cy="381000"/>
        </a:xfrm>
        <a:prstGeom prst="rect">
          <a:avLst/>
        </a:prstGeom>
      </xdr:spPr>
    </xdr:pic>
    <xdr:clientData/>
  </xdr:twoCellAnchor>
  <xdr:twoCellAnchor editAs="oneCell">
    <xdr:from>
      <xdr:col>1</xdr:col>
      <xdr:colOff>25400</xdr:colOff>
      <xdr:row>62</xdr:row>
      <xdr:rowOff>25395</xdr:rowOff>
    </xdr:from>
    <xdr:to>
      <xdr:col>1</xdr:col>
      <xdr:colOff>604519</xdr:colOff>
      <xdr:row>62</xdr:row>
      <xdr:rowOff>406395</xdr:rowOff>
    </xdr:to>
    <xdr:pic>
      <xdr:nvPicPr>
        <xdr:cNvPr id="499" name="Subgraph-wildjunket" descr="wildjunket.png"/>
        <xdr:cNvPicPr>
          <a:picLocks/>
        </xdr:cNvPicPr>
      </xdr:nvPicPr>
      <xdr:blipFill>
        <a:blip xmlns:r="http://schemas.openxmlformats.org/officeDocument/2006/relationships" r:embed="rId324" cstate="print"/>
        <a:stretch>
          <a:fillRect/>
        </a:stretch>
      </xdr:blipFill>
      <xdr:spPr>
        <a:xfrm>
          <a:off x="650240" y="212669115"/>
          <a:ext cx="579119" cy="381000"/>
        </a:xfrm>
        <a:prstGeom prst="rect">
          <a:avLst/>
        </a:prstGeom>
      </xdr:spPr>
    </xdr:pic>
    <xdr:clientData/>
  </xdr:twoCellAnchor>
  <xdr:twoCellAnchor editAs="oneCell">
    <xdr:from>
      <xdr:col>1</xdr:col>
      <xdr:colOff>25400</xdr:colOff>
      <xdr:row>669</xdr:row>
      <xdr:rowOff>25390</xdr:rowOff>
    </xdr:from>
    <xdr:to>
      <xdr:col>1</xdr:col>
      <xdr:colOff>604519</xdr:colOff>
      <xdr:row>669</xdr:row>
      <xdr:rowOff>406390</xdr:rowOff>
    </xdr:to>
    <xdr:pic>
      <xdr:nvPicPr>
        <xdr:cNvPr id="500" name="Subgraph-lokalmagasinet" descr="lokalmagasinet.png"/>
        <xdr:cNvPicPr>
          <a:picLocks/>
        </xdr:cNvPicPr>
      </xdr:nvPicPr>
      <xdr:blipFill>
        <a:blip xmlns:r="http://schemas.openxmlformats.org/officeDocument/2006/relationships" r:embed="rId239" cstate="print"/>
        <a:stretch>
          <a:fillRect/>
        </a:stretch>
      </xdr:blipFill>
      <xdr:spPr>
        <a:xfrm>
          <a:off x="650240" y="213095830"/>
          <a:ext cx="579119" cy="381000"/>
        </a:xfrm>
        <a:prstGeom prst="rect">
          <a:avLst/>
        </a:prstGeom>
      </xdr:spPr>
    </xdr:pic>
    <xdr:clientData/>
  </xdr:twoCellAnchor>
  <xdr:twoCellAnchor editAs="oneCell">
    <xdr:from>
      <xdr:col>1</xdr:col>
      <xdr:colOff>25400</xdr:colOff>
      <xdr:row>670</xdr:row>
      <xdr:rowOff>25409</xdr:rowOff>
    </xdr:from>
    <xdr:to>
      <xdr:col>1</xdr:col>
      <xdr:colOff>604519</xdr:colOff>
      <xdr:row>670</xdr:row>
      <xdr:rowOff>406409</xdr:rowOff>
    </xdr:to>
    <xdr:pic>
      <xdr:nvPicPr>
        <xdr:cNvPr id="501" name="Subgraph-vinceleste" descr="vinceleste.png"/>
        <xdr:cNvPicPr>
          <a:picLocks/>
        </xdr:cNvPicPr>
      </xdr:nvPicPr>
      <xdr:blipFill>
        <a:blip xmlns:r="http://schemas.openxmlformats.org/officeDocument/2006/relationships" r:embed="rId19" cstate="print"/>
        <a:stretch>
          <a:fillRect/>
        </a:stretch>
      </xdr:blipFill>
      <xdr:spPr>
        <a:xfrm>
          <a:off x="650240" y="213522569"/>
          <a:ext cx="579119" cy="381000"/>
        </a:xfrm>
        <a:prstGeom prst="rect">
          <a:avLst/>
        </a:prstGeom>
      </xdr:spPr>
    </xdr:pic>
    <xdr:clientData/>
  </xdr:twoCellAnchor>
  <xdr:twoCellAnchor editAs="oneCell">
    <xdr:from>
      <xdr:col>1</xdr:col>
      <xdr:colOff>25400</xdr:colOff>
      <xdr:row>43</xdr:row>
      <xdr:rowOff>25404</xdr:rowOff>
    </xdr:from>
    <xdr:to>
      <xdr:col>1</xdr:col>
      <xdr:colOff>604519</xdr:colOff>
      <xdr:row>43</xdr:row>
      <xdr:rowOff>406404</xdr:rowOff>
    </xdr:to>
    <xdr:pic>
      <xdr:nvPicPr>
        <xdr:cNvPr id="502" name="Subgraph-cyberwarzonecom" descr="cyberwarzonecom.png"/>
        <xdr:cNvPicPr>
          <a:picLocks/>
        </xdr:cNvPicPr>
      </xdr:nvPicPr>
      <xdr:blipFill>
        <a:blip xmlns:r="http://schemas.openxmlformats.org/officeDocument/2006/relationships" r:embed="rId325" cstate="print"/>
        <a:stretch>
          <a:fillRect/>
        </a:stretch>
      </xdr:blipFill>
      <xdr:spPr>
        <a:xfrm>
          <a:off x="650240" y="213949284"/>
          <a:ext cx="579119" cy="381000"/>
        </a:xfrm>
        <a:prstGeom prst="rect">
          <a:avLst/>
        </a:prstGeom>
      </xdr:spPr>
    </xdr:pic>
    <xdr:clientData/>
  </xdr:twoCellAnchor>
  <xdr:twoCellAnchor editAs="oneCell">
    <xdr:from>
      <xdr:col>1</xdr:col>
      <xdr:colOff>25400</xdr:colOff>
      <xdr:row>671</xdr:row>
      <xdr:rowOff>25400</xdr:rowOff>
    </xdr:from>
    <xdr:to>
      <xdr:col>1</xdr:col>
      <xdr:colOff>604519</xdr:colOff>
      <xdr:row>671</xdr:row>
      <xdr:rowOff>406400</xdr:rowOff>
    </xdr:to>
    <xdr:pic>
      <xdr:nvPicPr>
        <xdr:cNvPr id="503" name="Subgraph-cyberwarbooks" descr="cyberwarbooks.png"/>
        <xdr:cNvPicPr>
          <a:picLocks/>
        </xdr:cNvPicPr>
      </xdr:nvPicPr>
      <xdr:blipFill>
        <a:blip xmlns:r="http://schemas.openxmlformats.org/officeDocument/2006/relationships" r:embed="rId326" cstate="print"/>
        <a:stretch>
          <a:fillRect/>
        </a:stretch>
      </xdr:blipFill>
      <xdr:spPr>
        <a:xfrm>
          <a:off x="650240" y="214376000"/>
          <a:ext cx="579119" cy="381000"/>
        </a:xfrm>
        <a:prstGeom prst="rect">
          <a:avLst/>
        </a:prstGeom>
      </xdr:spPr>
    </xdr:pic>
    <xdr:clientData/>
  </xdr:twoCellAnchor>
  <xdr:twoCellAnchor editAs="oneCell">
    <xdr:from>
      <xdr:col>1</xdr:col>
      <xdr:colOff>25400</xdr:colOff>
      <xdr:row>672</xdr:row>
      <xdr:rowOff>25395</xdr:rowOff>
    </xdr:from>
    <xdr:to>
      <xdr:col>1</xdr:col>
      <xdr:colOff>604519</xdr:colOff>
      <xdr:row>672</xdr:row>
      <xdr:rowOff>406395</xdr:rowOff>
    </xdr:to>
    <xdr:pic>
      <xdr:nvPicPr>
        <xdr:cNvPr id="504" name="Subgraph-svencahling" descr="svencahling.png"/>
        <xdr:cNvPicPr>
          <a:picLocks/>
        </xdr:cNvPicPr>
      </xdr:nvPicPr>
      <xdr:blipFill>
        <a:blip xmlns:r="http://schemas.openxmlformats.org/officeDocument/2006/relationships" r:embed="rId327" cstate="print"/>
        <a:stretch>
          <a:fillRect/>
        </a:stretch>
      </xdr:blipFill>
      <xdr:spPr>
        <a:xfrm>
          <a:off x="650240" y="214802715"/>
          <a:ext cx="579119" cy="381000"/>
        </a:xfrm>
        <a:prstGeom prst="rect">
          <a:avLst/>
        </a:prstGeom>
      </xdr:spPr>
    </xdr:pic>
    <xdr:clientData/>
  </xdr:twoCellAnchor>
  <xdr:twoCellAnchor editAs="oneCell">
    <xdr:from>
      <xdr:col>1</xdr:col>
      <xdr:colOff>25400</xdr:colOff>
      <xdr:row>389</xdr:row>
      <xdr:rowOff>25390</xdr:rowOff>
    </xdr:from>
    <xdr:to>
      <xdr:col>1</xdr:col>
      <xdr:colOff>604519</xdr:colOff>
      <xdr:row>389</xdr:row>
      <xdr:rowOff>406390</xdr:rowOff>
    </xdr:to>
    <xdr:pic>
      <xdr:nvPicPr>
        <xdr:cNvPr id="505" name="Subgraph-luisrodevia" descr="luisrodevia.png"/>
        <xdr:cNvPicPr>
          <a:picLocks/>
        </xdr:cNvPicPr>
      </xdr:nvPicPr>
      <xdr:blipFill>
        <a:blip xmlns:r="http://schemas.openxmlformats.org/officeDocument/2006/relationships" r:embed="rId328" cstate="print"/>
        <a:stretch>
          <a:fillRect/>
        </a:stretch>
      </xdr:blipFill>
      <xdr:spPr>
        <a:xfrm>
          <a:off x="650240" y="215229430"/>
          <a:ext cx="579119" cy="381000"/>
        </a:xfrm>
        <a:prstGeom prst="rect">
          <a:avLst/>
        </a:prstGeom>
      </xdr:spPr>
    </xdr:pic>
    <xdr:clientData/>
  </xdr:twoCellAnchor>
  <xdr:twoCellAnchor editAs="oneCell">
    <xdr:from>
      <xdr:col>1</xdr:col>
      <xdr:colOff>25400</xdr:colOff>
      <xdr:row>184</xdr:row>
      <xdr:rowOff>25409</xdr:rowOff>
    </xdr:from>
    <xdr:to>
      <xdr:col>1</xdr:col>
      <xdr:colOff>604519</xdr:colOff>
      <xdr:row>184</xdr:row>
      <xdr:rowOff>406409</xdr:rowOff>
    </xdr:to>
    <xdr:pic>
      <xdr:nvPicPr>
        <xdr:cNvPr id="506" name="Subgraph-dontostaco" descr="dontostaco.png"/>
        <xdr:cNvPicPr>
          <a:picLocks/>
        </xdr:cNvPicPr>
      </xdr:nvPicPr>
      <xdr:blipFill>
        <a:blip xmlns:r="http://schemas.openxmlformats.org/officeDocument/2006/relationships" r:embed="rId329" cstate="print"/>
        <a:stretch>
          <a:fillRect/>
        </a:stretch>
      </xdr:blipFill>
      <xdr:spPr>
        <a:xfrm>
          <a:off x="650240" y="215656169"/>
          <a:ext cx="579119" cy="381000"/>
        </a:xfrm>
        <a:prstGeom prst="rect">
          <a:avLst/>
        </a:prstGeom>
      </xdr:spPr>
    </xdr:pic>
    <xdr:clientData/>
  </xdr:twoCellAnchor>
  <xdr:twoCellAnchor editAs="oneCell">
    <xdr:from>
      <xdr:col>1</xdr:col>
      <xdr:colOff>25400</xdr:colOff>
      <xdr:row>157</xdr:row>
      <xdr:rowOff>25404</xdr:rowOff>
    </xdr:from>
    <xdr:to>
      <xdr:col>1</xdr:col>
      <xdr:colOff>604519</xdr:colOff>
      <xdr:row>157</xdr:row>
      <xdr:rowOff>406404</xdr:rowOff>
    </xdr:to>
    <xdr:pic>
      <xdr:nvPicPr>
        <xdr:cNvPr id="507" name="Subgraph-tummler10" descr="tummler10.png"/>
        <xdr:cNvPicPr>
          <a:picLocks/>
        </xdr:cNvPicPr>
      </xdr:nvPicPr>
      <xdr:blipFill>
        <a:blip xmlns:r="http://schemas.openxmlformats.org/officeDocument/2006/relationships" r:embed="rId330" cstate="print"/>
        <a:stretch>
          <a:fillRect/>
        </a:stretch>
      </xdr:blipFill>
      <xdr:spPr>
        <a:xfrm>
          <a:off x="650240" y="216082884"/>
          <a:ext cx="579119" cy="381000"/>
        </a:xfrm>
        <a:prstGeom prst="rect">
          <a:avLst/>
        </a:prstGeom>
      </xdr:spPr>
    </xdr:pic>
    <xdr:clientData/>
  </xdr:twoCellAnchor>
  <xdr:twoCellAnchor editAs="oneCell">
    <xdr:from>
      <xdr:col>1</xdr:col>
      <xdr:colOff>25400</xdr:colOff>
      <xdr:row>224</xdr:row>
      <xdr:rowOff>25400</xdr:rowOff>
    </xdr:from>
    <xdr:to>
      <xdr:col>1</xdr:col>
      <xdr:colOff>604519</xdr:colOff>
      <xdr:row>224</xdr:row>
      <xdr:rowOff>406400</xdr:rowOff>
    </xdr:to>
    <xdr:pic>
      <xdr:nvPicPr>
        <xdr:cNvPr id="508" name="Subgraph-nancyclare" descr="nancyclare.png"/>
        <xdr:cNvPicPr>
          <a:picLocks/>
        </xdr:cNvPicPr>
      </xdr:nvPicPr>
      <xdr:blipFill>
        <a:blip xmlns:r="http://schemas.openxmlformats.org/officeDocument/2006/relationships" r:embed="rId331" cstate="print"/>
        <a:stretch>
          <a:fillRect/>
        </a:stretch>
      </xdr:blipFill>
      <xdr:spPr>
        <a:xfrm>
          <a:off x="650240" y="216509600"/>
          <a:ext cx="579119" cy="381000"/>
        </a:xfrm>
        <a:prstGeom prst="rect">
          <a:avLst/>
        </a:prstGeom>
      </xdr:spPr>
    </xdr:pic>
    <xdr:clientData/>
  </xdr:twoCellAnchor>
  <xdr:twoCellAnchor editAs="oneCell">
    <xdr:from>
      <xdr:col>1</xdr:col>
      <xdr:colOff>25400</xdr:colOff>
      <xdr:row>396</xdr:row>
      <xdr:rowOff>25395</xdr:rowOff>
    </xdr:from>
    <xdr:to>
      <xdr:col>1</xdr:col>
      <xdr:colOff>604519</xdr:colOff>
      <xdr:row>396</xdr:row>
      <xdr:rowOff>406395</xdr:rowOff>
    </xdr:to>
    <xdr:pic>
      <xdr:nvPicPr>
        <xdr:cNvPr id="509" name="Subgraph-davidinindy" descr="davidinindy.png"/>
        <xdr:cNvPicPr>
          <a:picLocks/>
        </xdr:cNvPicPr>
      </xdr:nvPicPr>
      <xdr:blipFill>
        <a:blip xmlns:r="http://schemas.openxmlformats.org/officeDocument/2006/relationships" r:embed="rId332" cstate="print"/>
        <a:stretch>
          <a:fillRect/>
        </a:stretch>
      </xdr:blipFill>
      <xdr:spPr>
        <a:xfrm>
          <a:off x="650240" y="216936315"/>
          <a:ext cx="579119" cy="381000"/>
        </a:xfrm>
        <a:prstGeom prst="rect">
          <a:avLst/>
        </a:prstGeom>
      </xdr:spPr>
    </xdr:pic>
    <xdr:clientData/>
  </xdr:twoCellAnchor>
  <xdr:twoCellAnchor editAs="oneCell">
    <xdr:from>
      <xdr:col>1</xdr:col>
      <xdr:colOff>25400</xdr:colOff>
      <xdr:row>167</xdr:row>
      <xdr:rowOff>25390</xdr:rowOff>
    </xdr:from>
    <xdr:to>
      <xdr:col>1</xdr:col>
      <xdr:colOff>604519</xdr:colOff>
      <xdr:row>167</xdr:row>
      <xdr:rowOff>406390</xdr:rowOff>
    </xdr:to>
    <xdr:pic>
      <xdr:nvPicPr>
        <xdr:cNvPr id="510" name="Subgraph-trendquest" descr="trendquest.png"/>
        <xdr:cNvPicPr>
          <a:picLocks/>
        </xdr:cNvPicPr>
      </xdr:nvPicPr>
      <xdr:blipFill>
        <a:blip xmlns:r="http://schemas.openxmlformats.org/officeDocument/2006/relationships" r:embed="rId333" cstate="print"/>
        <a:stretch>
          <a:fillRect/>
        </a:stretch>
      </xdr:blipFill>
      <xdr:spPr>
        <a:xfrm>
          <a:off x="650240" y="217363030"/>
          <a:ext cx="579119" cy="381000"/>
        </a:xfrm>
        <a:prstGeom prst="rect">
          <a:avLst/>
        </a:prstGeom>
      </xdr:spPr>
    </xdr:pic>
    <xdr:clientData/>
  </xdr:twoCellAnchor>
  <xdr:twoCellAnchor editAs="oneCell">
    <xdr:from>
      <xdr:col>1</xdr:col>
      <xdr:colOff>25400</xdr:colOff>
      <xdr:row>308</xdr:row>
      <xdr:rowOff>25409</xdr:rowOff>
    </xdr:from>
    <xdr:to>
      <xdr:col>1</xdr:col>
      <xdr:colOff>604519</xdr:colOff>
      <xdr:row>308</xdr:row>
      <xdr:rowOff>406409</xdr:rowOff>
    </xdr:to>
    <xdr:pic>
      <xdr:nvPicPr>
        <xdr:cNvPr id="511" name="Subgraph-joshgrot" descr="joshgrot.png"/>
        <xdr:cNvPicPr>
          <a:picLocks/>
        </xdr:cNvPicPr>
      </xdr:nvPicPr>
      <xdr:blipFill>
        <a:blip xmlns:r="http://schemas.openxmlformats.org/officeDocument/2006/relationships" r:embed="rId334" cstate="print"/>
        <a:stretch>
          <a:fillRect/>
        </a:stretch>
      </xdr:blipFill>
      <xdr:spPr>
        <a:xfrm>
          <a:off x="650240" y="217789769"/>
          <a:ext cx="579119" cy="381000"/>
        </a:xfrm>
        <a:prstGeom prst="rect">
          <a:avLst/>
        </a:prstGeom>
      </xdr:spPr>
    </xdr:pic>
    <xdr:clientData/>
  </xdr:twoCellAnchor>
  <xdr:twoCellAnchor editAs="oneCell">
    <xdr:from>
      <xdr:col>1</xdr:col>
      <xdr:colOff>25400</xdr:colOff>
      <xdr:row>288</xdr:row>
      <xdr:rowOff>25404</xdr:rowOff>
    </xdr:from>
    <xdr:to>
      <xdr:col>1</xdr:col>
      <xdr:colOff>604519</xdr:colOff>
      <xdr:row>288</xdr:row>
      <xdr:rowOff>406404</xdr:rowOff>
    </xdr:to>
    <xdr:pic>
      <xdr:nvPicPr>
        <xdr:cNvPr id="512" name="Subgraph-willknight" descr="willknight.png"/>
        <xdr:cNvPicPr>
          <a:picLocks/>
        </xdr:cNvPicPr>
      </xdr:nvPicPr>
      <xdr:blipFill>
        <a:blip xmlns:r="http://schemas.openxmlformats.org/officeDocument/2006/relationships" r:embed="rId335" cstate="print"/>
        <a:stretch>
          <a:fillRect/>
        </a:stretch>
      </xdr:blipFill>
      <xdr:spPr>
        <a:xfrm>
          <a:off x="650240" y="218216484"/>
          <a:ext cx="579119" cy="381000"/>
        </a:xfrm>
        <a:prstGeom prst="rect">
          <a:avLst/>
        </a:prstGeom>
      </xdr:spPr>
    </xdr:pic>
    <xdr:clientData/>
  </xdr:twoCellAnchor>
  <xdr:twoCellAnchor editAs="oneCell">
    <xdr:from>
      <xdr:col>1</xdr:col>
      <xdr:colOff>25400</xdr:colOff>
      <xdr:row>146</xdr:row>
      <xdr:rowOff>25400</xdr:rowOff>
    </xdr:from>
    <xdr:to>
      <xdr:col>1</xdr:col>
      <xdr:colOff>604519</xdr:colOff>
      <xdr:row>146</xdr:row>
      <xdr:rowOff>406400</xdr:rowOff>
    </xdr:to>
    <xdr:pic>
      <xdr:nvPicPr>
        <xdr:cNvPr id="513" name="Subgraph-opentopic" descr="opentopic.png"/>
        <xdr:cNvPicPr>
          <a:picLocks/>
        </xdr:cNvPicPr>
      </xdr:nvPicPr>
      <xdr:blipFill>
        <a:blip xmlns:r="http://schemas.openxmlformats.org/officeDocument/2006/relationships" r:embed="rId336" cstate="print"/>
        <a:stretch>
          <a:fillRect/>
        </a:stretch>
      </xdr:blipFill>
      <xdr:spPr>
        <a:xfrm>
          <a:off x="650240" y="218643200"/>
          <a:ext cx="579119" cy="381000"/>
        </a:xfrm>
        <a:prstGeom prst="rect">
          <a:avLst/>
        </a:prstGeom>
      </xdr:spPr>
    </xdr:pic>
    <xdr:clientData/>
  </xdr:twoCellAnchor>
  <xdr:twoCellAnchor editAs="oneCell">
    <xdr:from>
      <xdr:col>1</xdr:col>
      <xdr:colOff>25400</xdr:colOff>
      <xdr:row>334</xdr:row>
      <xdr:rowOff>25395</xdr:rowOff>
    </xdr:from>
    <xdr:to>
      <xdr:col>1</xdr:col>
      <xdr:colOff>604519</xdr:colOff>
      <xdr:row>334</xdr:row>
      <xdr:rowOff>406395</xdr:rowOff>
    </xdr:to>
    <xdr:pic>
      <xdr:nvPicPr>
        <xdr:cNvPr id="514" name="Subgraph-blueidol_kouji" descr="blueidol_kouji.png"/>
        <xdr:cNvPicPr>
          <a:picLocks/>
        </xdr:cNvPicPr>
      </xdr:nvPicPr>
      <xdr:blipFill>
        <a:blip xmlns:r="http://schemas.openxmlformats.org/officeDocument/2006/relationships" r:embed="rId337" cstate="print"/>
        <a:stretch>
          <a:fillRect/>
        </a:stretch>
      </xdr:blipFill>
      <xdr:spPr>
        <a:xfrm>
          <a:off x="650240" y="219069915"/>
          <a:ext cx="579119" cy="381000"/>
        </a:xfrm>
        <a:prstGeom prst="rect">
          <a:avLst/>
        </a:prstGeom>
      </xdr:spPr>
    </xdr:pic>
    <xdr:clientData/>
  </xdr:twoCellAnchor>
  <xdr:twoCellAnchor editAs="oneCell">
    <xdr:from>
      <xdr:col>1</xdr:col>
      <xdr:colOff>25400</xdr:colOff>
      <xdr:row>315</xdr:row>
      <xdr:rowOff>25390</xdr:rowOff>
    </xdr:from>
    <xdr:to>
      <xdr:col>1</xdr:col>
      <xdr:colOff>604519</xdr:colOff>
      <xdr:row>315</xdr:row>
      <xdr:rowOff>406390</xdr:rowOff>
    </xdr:to>
    <xdr:pic>
      <xdr:nvPicPr>
        <xdr:cNvPr id="515" name="Subgraph-omglolwtfbbq" descr="omglolwtfbbq.png"/>
        <xdr:cNvPicPr>
          <a:picLocks/>
        </xdr:cNvPicPr>
      </xdr:nvPicPr>
      <xdr:blipFill>
        <a:blip xmlns:r="http://schemas.openxmlformats.org/officeDocument/2006/relationships" r:embed="rId338" cstate="print"/>
        <a:stretch>
          <a:fillRect/>
        </a:stretch>
      </xdr:blipFill>
      <xdr:spPr>
        <a:xfrm>
          <a:off x="650240" y="219496630"/>
          <a:ext cx="579119" cy="381000"/>
        </a:xfrm>
        <a:prstGeom prst="rect">
          <a:avLst/>
        </a:prstGeom>
      </xdr:spPr>
    </xdr:pic>
    <xdr:clientData/>
  </xdr:twoCellAnchor>
  <xdr:twoCellAnchor editAs="oneCell">
    <xdr:from>
      <xdr:col>1</xdr:col>
      <xdr:colOff>25400</xdr:colOff>
      <xdr:row>242</xdr:row>
      <xdr:rowOff>25409</xdr:rowOff>
    </xdr:from>
    <xdr:to>
      <xdr:col>1</xdr:col>
      <xdr:colOff>604519</xdr:colOff>
      <xdr:row>242</xdr:row>
      <xdr:rowOff>406409</xdr:rowOff>
    </xdr:to>
    <xdr:pic>
      <xdr:nvPicPr>
        <xdr:cNvPr id="516" name="Subgraph-nora3000" descr="nora3000.png"/>
        <xdr:cNvPicPr>
          <a:picLocks/>
        </xdr:cNvPicPr>
      </xdr:nvPicPr>
      <xdr:blipFill>
        <a:blip xmlns:r="http://schemas.openxmlformats.org/officeDocument/2006/relationships" r:embed="rId339" cstate="print"/>
        <a:stretch>
          <a:fillRect/>
        </a:stretch>
      </xdr:blipFill>
      <xdr:spPr>
        <a:xfrm>
          <a:off x="650240" y="219923369"/>
          <a:ext cx="579119" cy="381000"/>
        </a:xfrm>
        <a:prstGeom prst="rect">
          <a:avLst/>
        </a:prstGeom>
      </xdr:spPr>
    </xdr:pic>
    <xdr:clientData/>
  </xdr:twoCellAnchor>
  <xdr:twoCellAnchor editAs="oneCell">
    <xdr:from>
      <xdr:col>1</xdr:col>
      <xdr:colOff>25400</xdr:colOff>
      <xdr:row>673</xdr:row>
      <xdr:rowOff>25404</xdr:rowOff>
    </xdr:from>
    <xdr:to>
      <xdr:col>1</xdr:col>
      <xdr:colOff>604519</xdr:colOff>
      <xdr:row>673</xdr:row>
      <xdr:rowOff>406404</xdr:rowOff>
    </xdr:to>
    <xdr:pic>
      <xdr:nvPicPr>
        <xdr:cNvPr id="517" name="Subgraph-joaniegentian" descr="joaniegentian.png"/>
        <xdr:cNvPicPr>
          <a:picLocks/>
        </xdr:cNvPicPr>
      </xdr:nvPicPr>
      <xdr:blipFill>
        <a:blip xmlns:r="http://schemas.openxmlformats.org/officeDocument/2006/relationships" r:embed="rId4" cstate="print"/>
        <a:stretch>
          <a:fillRect/>
        </a:stretch>
      </xdr:blipFill>
      <xdr:spPr>
        <a:xfrm>
          <a:off x="650240" y="220350084"/>
          <a:ext cx="579119" cy="381000"/>
        </a:xfrm>
        <a:prstGeom prst="rect">
          <a:avLst/>
        </a:prstGeom>
      </xdr:spPr>
    </xdr:pic>
    <xdr:clientData/>
  </xdr:twoCellAnchor>
  <xdr:twoCellAnchor editAs="oneCell">
    <xdr:from>
      <xdr:col>1</xdr:col>
      <xdr:colOff>25400</xdr:colOff>
      <xdr:row>674</xdr:row>
      <xdr:rowOff>25400</xdr:rowOff>
    </xdr:from>
    <xdr:to>
      <xdr:col>1</xdr:col>
      <xdr:colOff>604519</xdr:colOff>
      <xdr:row>674</xdr:row>
      <xdr:rowOff>406400</xdr:rowOff>
    </xdr:to>
    <xdr:pic>
      <xdr:nvPicPr>
        <xdr:cNvPr id="518" name="Subgraph-rickhaha" descr="rickhaha.png"/>
        <xdr:cNvPicPr>
          <a:picLocks/>
        </xdr:cNvPicPr>
      </xdr:nvPicPr>
      <xdr:blipFill>
        <a:blip xmlns:r="http://schemas.openxmlformats.org/officeDocument/2006/relationships" r:embed="rId81" cstate="print"/>
        <a:stretch>
          <a:fillRect/>
        </a:stretch>
      </xdr:blipFill>
      <xdr:spPr>
        <a:xfrm>
          <a:off x="650240" y="220776800"/>
          <a:ext cx="579119" cy="381000"/>
        </a:xfrm>
        <a:prstGeom prst="rect">
          <a:avLst/>
        </a:prstGeom>
      </xdr:spPr>
    </xdr:pic>
    <xdr:clientData/>
  </xdr:twoCellAnchor>
  <xdr:twoCellAnchor editAs="oneCell">
    <xdr:from>
      <xdr:col>1</xdr:col>
      <xdr:colOff>25400</xdr:colOff>
      <xdr:row>283</xdr:row>
      <xdr:rowOff>25395</xdr:rowOff>
    </xdr:from>
    <xdr:to>
      <xdr:col>1</xdr:col>
      <xdr:colOff>604519</xdr:colOff>
      <xdr:row>283</xdr:row>
      <xdr:rowOff>406395</xdr:rowOff>
    </xdr:to>
    <xdr:pic>
      <xdr:nvPicPr>
        <xdr:cNvPr id="519" name="Subgraph-fra_ise" descr="fra_ise.png"/>
        <xdr:cNvPicPr>
          <a:picLocks/>
        </xdr:cNvPicPr>
      </xdr:nvPicPr>
      <xdr:blipFill>
        <a:blip xmlns:r="http://schemas.openxmlformats.org/officeDocument/2006/relationships" r:embed="rId340" cstate="print"/>
        <a:stretch>
          <a:fillRect/>
        </a:stretch>
      </xdr:blipFill>
      <xdr:spPr>
        <a:xfrm>
          <a:off x="650240" y="221203515"/>
          <a:ext cx="579119" cy="381000"/>
        </a:xfrm>
        <a:prstGeom prst="rect">
          <a:avLst/>
        </a:prstGeom>
      </xdr:spPr>
    </xdr:pic>
    <xdr:clientData/>
  </xdr:twoCellAnchor>
  <xdr:twoCellAnchor editAs="oneCell">
    <xdr:from>
      <xdr:col>1</xdr:col>
      <xdr:colOff>25400</xdr:colOff>
      <xdr:row>675</xdr:row>
      <xdr:rowOff>25390</xdr:rowOff>
    </xdr:from>
    <xdr:to>
      <xdr:col>1</xdr:col>
      <xdr:colOff>604519</xdr:colOff>
      <xdr:row>675</xdr:row>
      <xdr:rowOff>406390</xdr:rowOff>
    </xdr:to>
    <xdr:pic>
      <xdr:nvPicPr>
        <xdr:cNvPr id="520" name="Subgraph-andyboydnl" descr="andyboydnl.png"/>
        <xdr:cNvPicPr>
          <a:picLocks/>
        </xdr:cNvPicPr>
      </xdr:nvPicPr>
      <xdr:blipFill>
        <a:blip xmlns:r="http://schemas.openxmlformats.org/officeDocument/2006/relationships" r:embed="rId341" cstate="print"/>
        <a:stretch>
          <a:fillRect/>
        </a:stretch>
      </xdr:blipFill>
      <xdr:spPr>
        <a:xfrm>
          <a:off x="650240" y="221630230"/>
          <a:ext cx="579119" cy="381000"/>
        </a:xfrm>
        <a:prstGeom prst="rect">
          <a:avLst/>
        </a:prstGeom>
      </xdr:spPr>
    </xdr:pic>
    <xdr:clientData/>
  </xdr:twoCellAnchor>
  <xdr:twoCellAnchor editAs="oneCell">
    <xdr:from>
      <xdr:col>1</xdr:col>
      <xdr:colOff>25400</xdr:colOff>
      <xdr:row>676</xdr:row>
      <xdr:rowOff>25409</xdr:rowOff>
    </xdr:from>
    <xdr:to>
      <xdr:col>1</xdr:col>
      <xdr:colOff>604519</xdr:colOff>
      <xdr:row>676</xdr:row>
      <xdr:rowOff>406409</xdr:rowOff>
    </xdr:to>
    <xdr:pic>
      <xdr:nvPicPr>
        <xdr:cNvPr id="521" name="Subgraph-sanchesfab" descr="sanchesfab.png"/>
        <xdr:cNvPicPr>
          <a:picLocks/>
        </xdr:cNvPicPr>
      </xdr:nvPicPr>
      <xdr:blipFill>
        <a:blip xmlns:r="http://schemas.openxmlformats.org/officeDocument/2006/relationships" r:embed="rId342" cstate="print"/>
        <a:stretch>
          <a:fillRect/>
        </a:stretch>
      </xdr:blipFill>
      <xdr:spPr>
        <a:xfrm>
          <a:off x="650240" y="222056969"/>
          <a:ext cx="579119" cy="381000"/>
        </a:xfrm>
        <a:prstGeom prst="rect">
          <a:avLst/>
        </a:prstGeom>
      </xdr:spPr>
    </xdr:pic>
    <xdr:clientData/>
  </xdr:twoCellAnchor>
  <xdr:twoCellAnchor editAs="oneCell">
    <xdr:from>
      <xdr:col>1</xdr:col>
      <xdr:colOff>25400</xdr:colOff>
      <xdr:row>198</xdr:row>
      <xdr:rowOff>25404</xdr:rowOff>
    </xdr:from>
    <xdr:to>
      <xdr:col>1</xdr:col>
      <xdr:colOff>604519</xdr:colOff>
      <xdr:row>198</xdr:row>
      <xdr:rowOff>406404</xdr:rowOff>
    </xdr:to>
    <xdr:pic>
      <xdr:nvPicPr>
        <xdr:cNvPr id="522" name="Subgraph-norocco" descr="norocco.png"/>
        <xdr:cNvPicPr>
          <a:picLocks/>
        </xdr:cNvPicPr>
      </xdr:nvPicPr>
      <xdr:blipFill>
        <a:blip xmlns:r="http://schemas.openxmlformats.org/officeDocument/2006/relationships" r:embed="rId343" cstate="print"/>
        <a:stretch>
          <a:fillRect/>
        </a:stretch>
      </xdr:blipFill>
      <xdr:spPr>
        <a:xfrm>
          <a:off x="650240" y="222483684"/>
          <a:ext cx="579119" cy="381000"/>
        </a:xfrm>
        <a:prstGeom prst="rect">
          <a:avLst/>
        </a:prstGeom>
      </xdr:spPr>
    </xdr:pic>
    <xdr:clientData/>
  </xdr:twoCellAnchor>
  <xdr:twoCellAnchor editAs="oneCell">
    <xdr:from>
      <xdr:col>1</xdr:col>
      <xdr:colOff>25400</xdr:colOff>
      <xdr:row>677</xdr:row>
      <xdr:rowOff>25400</xdr:rowOff>
    </xdr:from>
    <xdr:to>
      <xdr:col>1</xdr:col>
      <xdr:colOff>604519</xdr:colOff>
      <xdr:row>677</xdr:row>
      <xdr:rowOff>406400</xdr:rowOff>
    </xdr:to>
    <xdr:pic>
      <xdr:nvPicPr>
        <xdr:cNvPr id="523" name="Subgraph-encoderx3g" descr="encoderx3g.png"/>
        <xdr:cNvPicPr>
          <a:picLocks/>
        </xdr:cNvPicPr>
      </xdr:nvPicPr>
      <xdr:blipFill>
        <a:blip xmlns:r="http://schemas.openxmlformats.org/officeDocument/2006/relationships" r:embed="rId81" cstate="print"/>
        <a:stretch>
          <a:fillRect/>
        </a:stretch>
      </xdr:blipFill>
      <xdr:spPr>
        <a:xfrm>
          <a:off x="650240" y="222910400"/>
          <a:ext cx="579119" cy="381000"/>
        </a:xfrm>
        <a:prstGeom prst="rect">
          <a:avLst/>
        </a:prstGeom>
      </xdr:spPr>
    </xdr:pic>
    <xdr:clientData/>
  </xdr:twoCellAnchor>
  <xdr:twoCellAnchor editAs="oneCell">
    <xdr:from>
      <xdr:col>1</xdr:col>
      <xdr:colOff>25400</xdr:colOff>
      <xdr:row>366</xdr:row>
      <xdr:rowOff>25395</xdr:rowOff>
    </xdr:from>
    <xdr:to>
      <xdr:col>1</xdr:col>
      <xdr:colOff>604519</xdr:colOff>
      <xdr:row>366</xdr:row>
      <xdr:rowOff>406395</xdr:rowOff>
    </xdr:to>
    <xdr:pic>
      <xdr:nvPicPr>
        <xdr:cNvPr id="524" name="Subgraph-gevalien" descr="gevalien.png"/>
        <xdr:cNvPicPr>
          <a:picLocks/>
        </xdr:cNvPicPr>
      </xdr:nvPicPr>
      <xdr:blipFill>
        <a:blip xmlns:r="http://schemas.openxmlformats.org/officeDocument/2006/relationships" r:embed="rId344" cstate="print"/>
        <a:stretch>
          <a:fillRect/>
        </a:stretch>
      </xdr:blipFill>
      <xdr:spPr>
        <a:xfrm>
          <a:off x="650240" y="223337115"/>
          <a:ext cx="579119" cy="381000"/>
        </a:xfrm>
        <a:prstGeom prst="rect">
          <a:avLst/>
        </a:prstGeom>
      </xdr:spPr>
    </xdr:pic>
    <xdr:clientData/>
  </xdr:twoCellAnchor>
  <xdr:twoCellAnchor editAs="oneCell">
    <xdr:from>
      <xdr:col>1</xdr:col>
      <xdr:colOff>25400</xdr:colOff>
      <xdr:row>105</xdr:row>
      <xdr:rowOff>25390</xdr:rowOff>
    </xdr:from>
    <xdr:to>
      <xdr:col>1</xdr:col>
      <xdr:colOff>604519</xdr:colOff>
      <xdr:row>105</xdr:row>
      <xdr:rowOff>406390</xdr:rowOff>
    </xdr:to>
    <xdr:pic>
      <xdr:nvPicPr>
        <xdr:cNvPr id="525" name="Subgraph-antagonise" descr="antagonise.png"/>
        <xdr:cNvPicPr>
          <a:picLocks/>
        </xdr:cNvPicPr>
      </xdr:nvPicPr>
      <xdr:blipFill>
        <a:blip xmlns:r="http://schemas.openxmlformats.org/officeDocument/2006/relationships" r:embed="rId345" cstate="print"/>
        <a:stretch>
          <a:fillRect/>
        </a:stretch>
      </xdr:blipFill>
      <xdr:spPr>
        <a:xfrm>
          <a:off x="650240" y="223763830"/>
          <a:ext cx="579119" cy="381000"/>
        </a:xfrm>
        <a:prstGeom prst="rect">
          <a:avLst/>
        </a:prstGeom>
      </xdr:spPr>
    </xdr:pic>
    <xdr:clientData/>
  </xdr:twoCellAnchor>
  <xdr:twoCellAnchor editAs="oneCell">
    <xdr:from>
      <xdr:col>1</xdr:col>
      <xdr:colOff>25400</xdr:colOff>
      <xdr:row>384</xdr:row>
      <xdr:rowOff>25409</xdr:rowOff>
    </xdr:from>
    <xdr:to>
      <xdr:col>1</xdr:col>
      <xdr:colOff>604519</xdr:colOff>
      <xdr:row>384</xdr:row>
      <xdr:rowOff>406409</xdr:rowOff>
    </xdr:to>
    <xdr:pic>
      <xdr:nvPicPr>
        <xdr:cNvPr id="526" name="Subgraph-eastmad" descr="eastmad.png"/>
        <xdr:cNvPicPr>
          <a:picLocks/>
        </xdr:cNvPicPr>
      </xdr:nvPicPr>
      <xdr:blipFill>
        <a:blip xmlns:r="http://schemas.openxmlformats.org/officeDocument/2006/relationships" r:embed="rId346" cstate="print"/>
        <a:stretch>
          <a:fillRect/>
        </a:stretch>
      </xdr:blipFill>
      <xdr:spPr>
        <a:xfrm>
          <a:off x="650240" y="224190569"/>
          <a:ext cx="579119" cy="381000"/>
        </a:xfrm>
        <a:prstGeom prst="rect">
          <a:avLst/>
        </a:prstGeom>
      </xdr:spPr>
    </xdr:pic>
    <xdr:clientData/>
  </xdr:twoCellAnchor>
  <xdr:twoCellAnchor editAs="oneCell">
    <xdr:from>
      <xdr:col>1</xdr:col>
      <xdr:colOff>25400</xdr:colOff>
      <xdr:row>280</xdr:row>
      <xdr:rowOff>25404</xdr:rowOff>
    </xdr:from>
    <xdr:to>
      <xdr:col>1</xdr:col>
      <xdr:colOff>604519</xdr:colOff>
      <xdr:row>280</xdr:row>
      <xdr:rowOff>406404</xdr:rowOff>
    </xdr:to>
    <xdr:pic>
      <xdr:nvPicPr>
        <xdr:cNvPr id="527" name="Subgraph-padbrit" descr="padbrit.png"/>
        <xdr:cNvPicPr>
          <a:picLocks/>
        </xdr:cNvPicPr>
      </xdr:nvPicPr>
      <xdr:blipFill>
        <a:blip xmlns:r="http://schemas.openxmlformats.org/officeDocument/2006/relationships" r:embed="rId347" cstate="print"/>
        <a:stretch>
          <a:fillRect/>
        </a:stretch>
      </xdr:blipFill>
      <xdr:spPr>
        <a:xfrm>
          <a:off x="650240" y="224617284"/>
          <a:ext cx="579119" cy="381000"/>
        </a:xfrm>
        <a:prstGeom prst="rect">
          <a:avLst/>
        </a:prstGeom>
      </xdr:spPr>
    </xdr:pic>
    <xdr:clientData/>
  </xdr:twoCellAnchor>
  <xdr:twoCellAnchor editAs="oneCell">
    <xdr:from>
      <xdr:col>1</xdr:col>
      <xdr:colOff>25400</xdr:colOff>
      <xdr:row>88</xdr:row>
      <xdr:rowOff>25400</xdr:rowOff>
    </xdr:from>
    <xdr:to>
      <xdr:col>1</xdr:col>
      <xdr:colOff>604519</xdr:colOff>
      <xdr:row>88</xdr:row>
      <xdr:rowOff>406400</xdr:rowOff>
    </xdr:to>
    <xdr:pic>
      <xdr:nvPicPr>
        <xdr:cNvPr id="528" name="Subgraph-solipsis13" descr="solipsis13.png"/>
        <xdr:cNvPicPr>
          <a:picLocks/>
        </xdr:cNvPicPr>
      </xdr:nvPicPr>
      <xdr:blipFill>
        <a:blip xmlns:r="http://schemas.openxmlformats.org/officeDocument/2006/relationships" r:embed="rId348" cstate="print"/>
        <a:stretch>
          <a:fillRect/>
        </a:stretch>
      </xdr:blipFill>
      <xdr:spPr>
        <a:xfrm>
          <a:off x="650240" y="225044000"/>
          <a:ext cx="579119" cy="381000"/>
        </a:xfrm>
        <a:prstGeom prst="rect">
          <a:avLst/>
        </a:prstGeom>
      </xdr:spPr>
    </xdr:pic>
    <xdr:clientData/>
  </xdr:twoCellAnchor>
  <xdr:twoCellAnchor editAs="oneCell">
    <xdr:from>
      <xdr:col>1</xdr:col>
      <xdr:colOff>25400</xdr:colOff>
      <xdr:row>336</xdr:row>
      <xdr:rowOff>25395</xdr:rowOff>
    </xdr:from>
    <xdr:to>
      <xdr:col>1</xdr:col>
      <xdr:colOff>604519</xdr:colOff>
      <xdr:row>336</xdr:row>
      <xdr:rowOff>406395</xdr:rowOff>
    </xdr:to>
    <xdr:pic>
      <xdr:nvPicPr>
        <xdr:cNvPr id="529" name="Subgraph-mgamerz" descr="mgamerz.png"/>
        <xdr:cNvPicPr>
          <a:picLocks/>
        </xdr:cNvPicPr>
      </xdr:nvPicPr>
      <xdr:blipFill>
        <a:blip xmlns:r="http://schemas.openxmlformats.org/officeDocument/2006/relationships" r:embed="rId349" cstate="print"/>
        <a:stretch>
          <a:fillRect/>
        </a:stretch>
      </xdr:blipFill>
      <xdr:spPr>
        <a:xfrm>
          <a:off x="650240" y="225470715"/>
          <a:ext cx="579119" cy="381000"/>
        </a:xfrm>
        <a:prstGeom prst="rect">
          <a:avLst/>
        </a:prstGeom>
      </xdr:spPr>
    </xdr:pic>
    <xdr:clientData/>
  </xdr:twoCellAnchor>
  <xdr:twoCellAnchor editAs="oneCell">
    <xdr:from>
      <xdr:col>1</xdr:col>
      <xdr:colOff>25400</xdr:colOff>
      <xdr:row>170</xdr:row>
      <xdr:rowOff>25390</xdr:rowOff>
    </xdr:from>
    <xdr:to>
      <xdr:col>1</xdr:col>
      <xdr:colOff>604519</xdr:colOff>
      <xdr:row>170</xdr:row>
      <xdr:rowOff>406390</xdr:rowOff>
    </xdr:to>
    <xdr:pic>
      <xdr:nvPicPr>
        <xdr:cNvPr id="530" name="Subgraph-cyberpunk_ger" descr="cyberpunk_ger.png"/>
        <xdr:cNvPicPr>
          <a:picLocks/>
        </xdr:cNvPicPr>
      </xdr:nvPicPr>
      <xdr:blipFill>
        <a:blip xmlns:r="http://schemas.openxmlformats.org/officeDocument/2006/relationships" r:embed="rId350" cstate="print"/>
        <a:stretch>
          <a:fillRect/>
        </a:stretch>
      </xdr:blipFill>
      <xdr:spPr>
        <a:xfrm>
          <a:off x="650240" y="225897430"/>
          <a:ext cx="579119" cy="381000"/>
        </a:xfrm>
        <a:prstGeom prst="rect">
          <a:avLst/>
        </a:prstGeom>
      </xdr:spPr>
    </xdr:pic>
    <xdr:clientData/>
  </xdr:twoCellAnchor>
  <xdr:twoCellAnchor editAs="oneCell">
    <xdr:from>
      <xdr:col>1</xdr:col>
      <xdr:colOff>25400</xdr:colOff>
      <xdr:row>678</xdr:row>
      <xdr:rowOff>25409</xdr:rowOff>
    </xdr:from>
    <xdr:to>
      <xdr:col>1</xdr:col>
      <xdr:colOff>604519</xdr:colOff>
      <xdr:row>678</xdr:row>
      <xdr:rowOff>406409</xdr:rowOff>
    </xdr:to>
    <xdr:pic>
      <xdr:nvPicPr>
        <xdr:cNvPr id="531" name="Subgraph-gabrielguerrac" descr="gabrielguerrac.png"/>
        <xdr:cNvPicPr>
          <a:picLocks/>
        </xdr:cNvPicPr>
      </xdr:nvPicPr>
      <xdr:blipFill>
        <a:blip xmlns:r="http://schemas.openxmlformats.org/officeDocument/2006/relationships" r:embed="rId351" cstate="print"/>
        <a:stretch>
          <a:fillRect/>
        </a:stretch>
      </xdr:blipFill>
      <xdr:spPr>
        <a:xfrm>
          <a:off x="650240" y="226324169"/>
          <a:ext cx="579119" cy="381000"/>
        </a:xfrm>
        <a:prstGeom prst="rect">
          <a:avLst/>
        </a:prstGeom>
      </xdr:spPr>
    </xdr:pic>
    <xdr:clientData/>
  </xdr:twoCellAnchor>
  <xdr:twoCellAnchor editAs="oneCell">
    <xdr:from>
      <xdr:col>1</xdr:col>
      <xdr:colOff>25400</xdr:colOff>
      <xdr:row>679</xdr:row>
      <xdr:rowOff>25404</xdr:rowOff>
    </xdr:from>
    <xdr:to>
      <xdr:col>1</xdr:col>
      <xdr:colOff>604519</xdr:colOff>
      <xdr:row>679</xdr:row>
      <xdr:rowOff>406404</xdr:rowOff>
    </xdr:to>
    <xdr:pic>
      <xdr:nvPicPr>
        <xdr:cNvPr id="532" name="Subgraph-olabuenaga" descr="olabuenaga.png"/>
        <xdr:cNvPicPr>
          <a:picLocks/>
        </xdr:cNvPicPr>
      </xdr:nvPicPr>
      <xdr:blipFill>
        <a:blip xmlns:r="http://schemas.openxmlformats.org/officeDocument/2006/relationships" r:embed="rId352" cstate="print"/>
        <a:stretch>
          <a:fillRect/>
        </a:stretch>
      </xdr:blipFill>
      <xdr:spPr>
        <a:xfrm>
          <a:off x="650240" y="226750884"/>
          <a:ext cx="579119" cy="381000"/>
        </a:xfrm>
        <a:prstGeom prst="rect">
          <a:avLst/>
        </a:prstGeom>
      </xdr:spPr>
    </xdr:pic>
    <xdr:clientData/>
  </xdr:twoCellAnchor>
  <xdr:twoCellAnchor editAs="oneCell">
    <xdr:from>
      <xdr:col>1</xdr:col>
      <xdr:colOff>25400</xdr:colOff>
      <xdr:row>680</xdr:row>
      <xdr:rowOff>25400</xdr:rowOff>
    </xdr:from>
    <xdr:to>
      <xdr:col>1</xdr:col>
      <xdr:colOff>604519</xdr:colOff>
      <xdr:row>680</xdr:row>
      <xdr:rowOff>406400</xdr:rowOff>
    </xdr:to>
    <xdr:pic>
      <xdr:nvPicPr>
        <xdr:cNvPr id="533" name="Subgraph-penetrarthur" descr="penetrarthur.png"/>
        <xdr:cNvPicPr>
          <a:picLocks/>
        </xdr:cNvPicPr>
      </xdr:nvPicPr>
      <xdr:blipFill>
        <a:blip xmlns:r="http://schemas.openxmlformats.org/officeDocument/2006/relationships" r:embed="rId78" cstate="print"/>
        <a:stretch>
          <a:fillRect/>
        </a:stretch>
      </xdr:blipFill>
      <xdr:spPr>
        <a:xfrm>
          <a:off x="650240" y="227177600"/>
          <a:ext cx="579119" cy="381000"/>
        </a:xfrm>
        <a:prstGeom prst="rect">
          <a:avLst/>
        </a:prstGeom>
      </xdr:spPr>
    </xdr:pic>
    <xdr:clientData/>
  </xdr:twoCellAnchor>
  <xdr:twoCellAnchor editAs="oneCell">
    <xdr:from>
      <xdr:col>1</xdr:col>
      <xdr:colOff>25400</xdr:colOff>
      <xdr:row>383</xdr:row>
      <xdr:rowOff>25395</xdr:rowOff>
    </xdr:from>
    <xdr:to>
      <xdr:col>1</xdr:col>
      <xdr:colOff>604519</xdr:colOff>
      <xdr:row>383</xdr:row>
      <xdr:rowOff>406395</xdr:rowOff>
    </xdr:to>
    <xdr:pic>
      <xdr:nvPicPr>
        <xdr:cNvPr id="534" name="Subgraph-apps4uco" descr="apps4uco.png"/>
        <xdr:cNvPicPr>
          <a:picLocks/>
        </xdr:cNvPicPr>
      </xdr:nvPicPr>
      <xdr:blipFill>
        <a:blip xmlns:r="http://schemas.openxmlformats.org/officeDocument/2006/relationships" r:embed="rId353" cstate="print"/>
        <a:stretch>
          <a:fillRect/>
        </a:stretch>
      </xdr:blipFill>
      <xdr:spPr>
        <a:xfrm>
          <a:off x="650240" y="227604315"/>
          <a:ext cx="579119" cy="381000"/>
        </a:xfrm>
        <a:prstGeom prst="rect">
          <a:avLst/>
        </a:prstGeom>
      </xdr:spPr>
    </xdr:pic>
    <xdr:clientData/>
  </xdr:twoCellAnchor>
  <xdr:twoCellAnchor editAs="oneCell">
    <xdr:from>
      <xdr:col>1</xdr:col>
      <xdr:colOff>25400</xdr:colOff>
      <xdr:row>681</xdr:row>
      <xdr:rowOff>25390</xdr:rowOff>
    </xdr:from>
    <xdr:to>
      <xdr:col>1</xdr:col>
      <xdr:colOff>604519</xdr:colOff>
      <xdr:row>681</xdr:row>
      <xdr:rowOff>406390</xdr:rowOff>
    </xdr:to>
    <xdr:pic>
      <xdr:nvPicPr>
        <xdr:cNvPr id="535" name="Subgraph-gilangpurnomo" descr="gilangpurnomo.png"/>
        <xdr:cNvPicPr>
          <a:picLocks/>
        </xdr:cNvPicPr>
      </xdr:nvPicPr>
      <xdr:blipFill>
        <a:blip xmlns:r="http://schemas.openxmlformats.org/officeDocument/2006/relationships" r:embed="rId354" cstate="print"/>
        <a:stretch>
          <a:fillRect/>
        </a:stretch>
      </xdr:blipFill>
      <xdr:spPr>
        <a:xfrm>
          <a:off x="650240" y="228031030"/>
          <a:ext cx="579119" cy="381000"/>
        </a:xfrm>
        <a:prstGeom prst="rect">
          <a:avLst/>
        </a:prstGeom>
      </xdr:spPr>
    </xdr:pic>
    <xdr:clientData/>
  </xdr:twoCellAnchor>
  <xdr:twoCellAnchor editAs="oneCell">
    <xdr:from>
      <xdr:col>1</xdr:col>
      <xdr:colOff>25400</xdr:colOff>
      <xdr:row>102</xdr:row>
      <xdr:rowOff>25409</xdr:rowOff>
    </xdr:from>
    <xdr:to>
      <xdr:col>1</xdr:col>
      <xdr:colOff>604519</xdr:colOff>
      <xdr:row>102</xdr:row>
      <xdr:rowOff>406409</xdr:rowOff>
    </xdr:to>
    <xdr:pic>
      <xdr:nvPicPr>
        <xdr:cNvPr id="536" name="Subgraph-rek0nstrukt" descr="rek0nstrukt.png"/>
        <xdr:cNvPicPr>
          <a:picLocks/>
        </xdr:cNvPicPr>
      </xdr:nvPicPr>
      <xdr:blipFill>
        <a:blip xmlns:r="http://schemas.openxmlformats.org/officeDocument/2006/relationships" r:embed="rId355" cstate="print"/>
        <a:stretch>
          <a:fillRect/>
        </a:stretch>
      </xdr:blipFill>
      <xdr:spPr>
        <a:xfrm>
          <a:off x="650240" y="228457769"/>
          <a:ext cx="579119" cy="381000"/>
        </a:xfrm>
        <a:prstGeom prst="rect">
          <a:avLst/>
        </a:prstGeom>
      </xdr:spPr>
    </xdr:pic>
    <xdr:clientData/>
  </xdr:twoCellAnchor>
  <xdr:twoCellAnchor editAs="oneCell">
    <xdr:from>
      <xdr:col>1</xdr:col>
      <xdr:colOff>25400</xdr:colOff>
      <xdr:row>158</xdr:row>
      <xdr:rowOff>25404</xdr:rowOff>
    </xdr:from>
    <xdr:to>
      <xdr:col>1</xdr:col>
      <xdr:colOff>604519</xdr:colOff>
      <xdr:row>158</xdr:row>
      <xdr:rowOff>406404</xdr:rowOff>
    </xdr:to>
    <xdr:pic>
      <xdr:nvPicPr>
        <xdr:cNvPr id="537" name="Subgraph-wikileaks2" descr="wikileaks2.png"/>
        <xdr:cNvPicPr>
          <a:picLocks/>
        </xdr:cNvPicPr>
      </xdr:nvPicPr>
      <xdr:blipFill>
        <a:blip xmlns:r="http://schemas.openxmlformats.org/officeDocument/2006/relationships" r:embed="rId356" cstate="print"/>
        <a:stretch>
          <a:fillRect/>
        </a:stretch>
      </xdr:blipFill>
      <xdr:spPr>
        <a:xfrm>
          <a:off x="650240" y="228884484"/>
          <a:ext cx="579119" cy="381000"/>
        </a:xfrm>
        <a:prstGeom prst="rect">
          <a:avLst/>
        </a:prstGeom>
      </xdr:spPr>
    </xdr:pic>
    <xdr:clientData/>
  </xdr:twoCellAnchor>
  <xdr:twoCellAnchor editAs="oneCell">
    <xdr:from>
      <xdr:col>1</xdr:col>
      <xdr:colOff>25400</xdr:colOff>
      <xdr:row>256</xdr:row>
      <xdr:rowOff>25400</xdr:rowOff>
    </xdr:from>
    <xdr:to>
      <xdr:col>1</xdr:col>
      <xdr:colOff>604519</xdr:colOff>
      <xdr:row>256</xdr:row>
      <xdr:rowOff>406400</xdr:rowOff>
    </xdr:to>
    <xdr:pic>
      <xdr:nvPicPr>
        <xdr:cNvPr id="538" name="Subgraph-spiralis1337" descr="spiralis1337.png"/>
        <xdr:cNvPicPr>
          <a:picLocks/>
        </xdr:cNvPicPr>
      </xdr:nvPicPr>
      <xdr:blipFill>
        <a:blip xmlns:r="http://schemas.openxmlformats.org/officeDocument/2006/relationships" r:embed="rId357" cstate="print"/>
        <a:stretch>
          <a:fillRect/>
        </a:stretch>
      </xdr:blipFill>
      <xdr:spPr>
        <a:xfrm>
          <a:off x="650240" y="229311200"/>
          <a:ext cx="579119" cy="381000"/>
        </a:xfrm>
        <a:prstGeom prst="rect">
          <a:avLst/>
        </a:prstGeom>
      </xdr:spPr>
    </xdr:pic>
    <xdr:clientData/>
  </xdr:twoCellAnchor>
  <xdr:twoCellAnchor editAs="oneCell">
    <xdr:from>
      <xdr:col>1</xdr:col>
      <xdr:colOff>25400</xdr:colOff>
      <xdr:row>682</xdr:row>
      <xdr:rowOff>25395</xdr:rowOff>
    </xdr:from>
    <xdr:to>
      <xdr:col>1</xdr:col>
      <xdr:colOff>604519</xdr:colOff>
      <xdr:row>682</xdr:row>
      <xdr:rowOff>406395</xdr:rowOff>
    </xdr:to>
    <xdr:pic>
      <xdr:nvPicPr>
        <xdr:cNvPr id="539" name="Subgraph-jramb" descr="jramb.png"/>
        <xdr:cNvPicPr>
          <a:picLocks/>
        </xdr:cNvPicPr>
      </xdr:nvPicPr>
      <xdr:blipFill>
        <a:blip xmlns:r="http://schemas.openxmlformats.org/officeDocument/2006/relationships" r:embed="rId358" cstate="print"/>
        <a:stretch>
          <a:fillRect/>
        </a:stretch>
      </xdr:blipFill>
      <xdr:spPr>
        <a:xfrm>
          <a:off x="650240" y="229737915"/>
          <a:ext cx="579119" cy="381000"/>
        </a:xfrm>
        <a:prstGeom prst="rect">
          <a:avLst/>
        </a:prstGeom>
      </xdr:spPr>
    </xdr:pic>
    <xdr:clientData/>
  </xdr:twoCellAnchor>
  <xdr:twoCellAnchor editAs="oneCell">
    <xdr:from>
      <xdr:col>1</xdr:col>
      <xdr:colOff>25400</xdr:colOff>
      <xdr:row>209</xdr:row>
      <xdr:rowOff>25390</xdr:rowOff>
    </xdr:from>
    <xdr:to>
      <xdr:col>1</xdr:col>
      <xdr:colOff>604519</xdr:colOff>
      <xdr:row>209</xdr:row>
      <xdr:rowOff>406390</xdr:rowOff>
    </xdr:to>
    <xdr:pic>
      <xdr:nvPicPr>
        <xdr:cNvPr id="540" name="Subgraph-cforpmultimedia" descr="cforpmultimedia.png"/>
        <xdr:cNvPicPr>
          <a:picLocks/>
        </xdr:cNvPicPr>
      </xdr:nvPicPr>
      <xdr:blipFill>
        <a:blip xmlns:r="http://schemas.openxmlformats.org/officeDocument/2006/relationships" r:embed="rId359" cstate="print"/>
        <a:stretch>
          <a:fillRect/>
        </a:stretch>
      </xdr:blipFill>
      <xdr:spPr>
        <a:xfrm>
          <a:off x="650240" y="230164630"/>
          <a:ext cx="579119" cy="381000"/>
        </a:xfrm>
        <a:prstGeom prst="rect">
          <a:avLst/>
        </a:prstGeom>
      </xdr:spPr>
    </xdr:pic>
    <xdr:clientData/>
  </xdr:twoCellAnchor>
  <xdr:twoCellAnchor editAs="oneCell">
    <xdr:from>
      <xdr:col>1</xdr:col>
      <xdr:colOff>25400</xdr:colOff>
      <xdr:row>269</xdr:row>
      <xdr:rowOff>25409</xdr:rowOff>
    </xdr:from>
    <xdr:to>
      <xdr:col>1</xdr:col>
      <xdr:colOff>604519</xdr:colOff>
      <xdr:row>269</xdr:row>
      <xdr:rowOff>406409</xdr:rowOff>
    </xdr:to>
    <xdr:pic>
      <xdr:nvPicPr>
        <xdr:cNvPr id="541" name="Subgraph-marioasselin" descr="marioasselin.png"/>
        <xdr:cNvPicPr>
          <a:picLocks/>
        </xdr:cNvPicPr>
      </xdr:nvPicPr>
      <xdr:blipFill>
        <a:blip xmlns:r="http://schemas.openxmlformats.org/officeDocument/2006/relationships" r:embed="rId360" cstate="print"/>
        <a:stretch>
          <a:fillRect/>
        </a:stretch>
      </xdr:blipFill>
      <xdr:spPr>
        <a:xfrm>
          <a:off x="650240" y="230591369"/>
          <a:ext cx="579119" cy="381000"/>
        </a:xfrm>
        <a:prstGeom prst="rect">
          <a:avLst/>
        </a:prstGeom>
      </xdr:spPr>
    </xdr:pic>
    <xdr:clientData/>
  </xdr:twoCellAnchor>
  <xdr:twoCellAnchor editAs="oneCell">
    <xdr:from>
      <xdr:col>1</xdr:col>
      <xdr:colOff>25400</xdr:colOff>
      <xdr:row>213</xdr:row>
      <xdr:rowOff>25404</xdr:rowOff>
    </xdr:from>
    <xdr:to>
      <xdr:col>1</xdr:col>
      <xdr:colOff>604519</xdr:colOff>
      <xdr:row>213</xdr:row>
      <xdr:rowOff>406404</xdr:rowOff>
    </xdr:to>
    <xdr:pic>
      <xdr:nvPicPr>
        <xdr:cNvPr id="542" name="Subgraph-francoisguite" descr="francoisguite.png"/>
        <xdr:cNvPicPr>
          <a:picLocks/>
        </xdr:cNvPicPr>
      </xdr:nvPicPr>
      <xdr:blipFill>
        <a:blip xmlns:r="http://schemas.openxmlformats.org/officeDocument/2006/relationships" r:embed="rId361" cstate="print"/>
        <a:stretch>
          <a:fillRect/>
        </a:stretch>
      </xdr:blipFill>
      <xdr:spPr>
        <a:xfrm>
          <a:off x="650240" y="231018084"/>
          <a:ext cx="579119" cy="381000"/>
        </a:xfrm>
        <a:prstGeom prst="rect">
          <a:avLst/>
        </a:prstGeom>
      </xdr:spPr>
    </xdr:pic>
    <xdr:clientData/>
  </xdr:twoCellAnchor>
  <xdr:twoCellAnchor editAs="oneCell">
    <xdr:from>
      <xdr:col>1</xdr:col>
      <xdr:colOff>25400</xdr:colOff>
      <xdr:row>683</xdr:row>
      <xdr:rowOff>25400</xdr:rowOff>
    </xdr:from>
    <xdr:to>
      <xdr:col>1</xdr:col>
      <xdr:colOff>604519</xdr:colOff>
      <xdr:row>683</xdr:row>
      <xdr:rowOff>406400</xdr:rowOff>
    </xdr:to>
    <xdr:pic>
      <xdr:nvPicPr>
        <xdr:cNvPr id="543" name="Subgraph-ordjoun" descr="ordjoun.png"/>
        <xdr:cNvPicPr>
          <a:picLocks/>
        </xdr:cNvPicPr>
      </xdr:nvPicPr>
      <xdr:blipFill>
        <a:blip xmlns:r="http://schemas.openxmlformats.org/officeDocument/2006/relationships" r:embed="rId362" cstate="print"/>
        <a:stretch>
          <a:fillRect/>
        </a:stretch>
      </xdr:blipFill>
      <xdr:spPr>
        <a:xfrm>
          <a:off x="650240" y="231444800"/>
          <a:ext cx="579119" cy="381000"/>
        </a:xfrm>
        <a:prstGeom prst="rect">
          <a:avLst/>
        </a:prstGeom>
      </xdr:spPr>
    </xdr:pic>
    <xdr:clientData/>
  </xdr:twoCellAnchor>
  <xdr:twoCellAnchor editAs="oneCell">
    <xdr:from>
      <xdr:col>1</xdr:col>
      <xdr:colOff>25400</xdr:colOff>
      <xdr:row>684</xdr:row>
      <xdr:rowOff>25395</xdr:rowOff>
    </xdr:from>
    <xdr:to>
      <xdr:col>1</xdr:col>
      <xdr:colOff>604519</xdr:colOff>
      <xdr:row>684</xdr:row>
      <xdr:rowOff>406395</xdr:rowOff>
    </xdr:to>
    <xdr:pic>
      <xdr:nvPicPr>
        <xdr:cNvPr id="544" name="Subgraph-surfbcn10" descr="surfbcn10.png"/>
        <xdr:cNvPicPr>
          <a:picLocks/>
        </xdr:cNvPicPr>
      </xdr:nvPicPr>
      <xdr:blipFill>
        <a:blip xmlns:r="http://schemas.openxmlformats.org/officeDocument/2006/relationships" r:embed="rId363" cstate="print"/>
        <a:stretch>
          <a:fillRect/>
        </a:stretch>
      </xdr:blipFill>
      <xdr:spPr>
        <a:xfrm>
          <a:off x="650240" y="231871515"/>
          <a:ext cx="579119" cy="381000"/>
        </a:xfrm>
        <a:prstGeom prst="rect">
          <a:avLst/>
        </a:prstGeom>
      </xdr:spPr>
    </xdr:pic>
    <xdr:clientData/>
  </xdr:twoCellAnchor>
  <xdr:twoCellAnchor editAs="oneCell">
    <xdr:from>
      <xdr:col>1</xdr:col>
      <xdr:colOff>25400</xdr:colOff>
      <xdr:row>392</xdr:row>
      <xdr:rowOff>25390</xdr:rowOff>
    </xdr:from>
    <xdr:to>
      <xdr:col>1</xdr:col>
      <xdr:colOff>604519</xdr:colOff>
      <xdr:row>392</xdr:row>
      <xdr:rowOff>406390</xdr:rowOff>
    </xdr:to>
    <xdr:pic>
      <xdr:nvPicPr>
        <xdr:cNvPr id="545" name="Subgraph-sonia_cat" descr="sonia_cat.png"/>
        <xdr:cNvPicPr>
          <a:picLocks/>
        </xdr:cNvPicPr>
      </xdr:nvPicPr>
      <xdr:blipFill>
        <a:blip xmlns:r="http://schemas.openxmlformats.org/officeDocument/2006/relationships" r:embed="rId364" cstate="print"/>
        <a:stretch>
          <a:fillRect/>
        </a:stretch>
      </xdr:blipFill>
      <xdr:spPr>
        <a:xfrm>
          <a:off x="650240" y="232298230"/>
          <a:ext cx="579119" cy="381000"/>
        </a:xfrm>
        <a:prstGeom prst="rect">
          <a:avLst/>
        </a:prstGeom>
      </xdr:spPr>
    </xdr:pic>
    <xdr:clientData/>
  </xdr:twoCellAnchor>
  <xdr:twoCellAnchor editAs="oneCell">
    <xdr:from>
      <xdr:col>1</xdr:col>
      <xdr:colOff>25400</xdr:colOff>
      <xdr:row>260</xdr:row>
      <xdr:rowOff>25409</xdr:rowOff>
    </xdr:from>
    <xdr:to>
      <xdr:col>1</xdr:col>
      <xdr:colOff>604519</xdr:colOff>
      <xdr:row>260</xdr:row>
      <xdr:rowOff>406409</xdr:rowOff>
    </xdr:to>
    <xdr:pic>
      <xdr:nvPicPr>
        <xdr:cNvPr id="546" name="Subgraph-silviamartinez" descr="silviamartinez.png"/>
        <xdr:cNvPicPr>
          <a:picLocks/>
        </xdr:cNvPicPr>
      </xdr:nvPicPr>
      <xdr:blipFill>
        <a:blip xmlns:r="http://schemas.openxmlformats.org/officeDocument/2006/relationships" r:embed="rId365" cstate="print"/>
        <a:stretch>
          <a:fillRect/>
        </a:stretch>
      </xdr:blipFill>
      <xdr:spPr>
        <a:xfrm>
          <a:off x="650240" y="232724969"/>
          <a:ext cx="579119" cy="381000"/>
        </a:xfrm>
        <a:prstGeom prst="rect">
          <a:avLst/>
        </a:prstGeom>
      </xdr:spPr>
    </xdr:pic>
    <xdr:clientData/>
  </xdr:twoCellAnchor>
  <xdr:twoCellAnchor editAs="oneCell">
    <xdr:from>
      <xdr:col>1</xdr:col>
      <xdr:colOff>25400</xdr:colOff>
      <xdr:row>286</xdr:row>
      <xdr:rowOff>25404</xdr:rowOff>
    </xdr:from>
    <xdr:to>
      <xdr:col>1</xdr:col>
      <xdr:colOff>604519</xdr:colOff>
      <xdr:row>286</xdr:row>
      <xdr:rowOff>406404</xdr:rowOff>
    </xdr:to>
    <xdr:pic>
      <xdr:nvPicPr>
        <xdr:cNvPr id="547" name="Subgraph-endeavoringe" descr="endeavoringe.png"/>
        <xdr:cNvPicPr>
          <a:picLocks/>
        </xdr:cNvPicPr>
      </xdr:nvPicPr>
      <xdr:blipFill>
        <a:blip xmlns:r="http://schemas.openxmlformats.org/officeDocument/2006/relationships" r:embed="rId366" cstate="print"/>
        <a:stretch>
          <a:fillRect/>
        </a:stretch>
      </xdr:blipFill>
      <xdr:spPr>
        <a:xfrm>
          <a:off x="650240" y="233151684"/>
          <a:ext cx="579119" cy="381000"/>
        </a:xfrm>
        <a:prstGeom prst="rect">
          <a:avLst/>
        </a:prstGeom>
      </xdr:spPr>
    </xdr:pic>
    <xdr:clientData/>
  </xdr:twoCellAnchor>
  <xdr:twoCellAnchor editAs="oneCell">
    <xdr:from>
      <xdr:col>1</xdr:col>
      <xdr:colOff>25400</xdr:colOff>
      <xdr:row>685</xdr:row>
      <xdr:rowOff>25400</xdr:rowOff>
    </xdr:from>
    <xdr:to>
      <xdr:col>1</xdr:col>
      <xdr:colOff>604519</xdr:colOff>
      <xdr:row>685</xdr:row>
      <xdr:rowOff>406400</xdr:rowOff>
    </xdr:to>
    <xdr:pic>
      <xdr:nvPicPr>
        <xdr:cNvPr id="548" name="Subgraph-nihildenada" descr="nihildenada.png"/>
        <xdr:cNvPicPr>
          <a:picLocks/>
        </xdr:cNvPicPr>
      </xdr:nvPicPr>
      <xdr:blipFill>
        <a:blip xmlns:r="http://schemas.openxmlformats.org/officeDocument/2006/relationships" r:embed="rId1" cstate="print"/>
        <a:stretch>
          <a:fillRect/>
        </a:stretch>
      </xdr:blipFill>
      <xdr:spPr>
        <a:xfrm>
          <a:off x="650240" y="233578400"/>
          <a:ext cx="579119" cy="381000"/>
        </a:xfrm>
        <a:prstGeom prst="rect">
          <a:avLst/>
        </a:prstGeom>
      </xdr:spPr>
    </xdr:pic>
    <xdr:clientData/>
  </xdr:twoCellAnchor>
  <xdr:twoCellAnchor editAs="oneCell">
    <xdr:from>
      <xdr:col>1</xdr:col>
      <xdr:colOff>25400</xdr:colOff>
      <xdr:row>686</xdr:row>
      <xdr:rowOff>25395</xdr:rowOff>
    </xdr:from>
    <xdr:to>
      <xdr:col>1</xdr:col>
      <xdr:colOff>604519</xdr:colOff>
      <xdr:row>686</xdr:row>
      <xdr:rowOff>406395</xdr:rowOff>
    </xdr:to>
    <xdr:pic>
      <xdr:nvPicPr>
        <xdr:cNvPr id="549" name="Subgraph-mistergeraghty" descr="mistergeraghty.png"/>
        <xdr:cNvPicPr>
          <a:picLocks/>
        </xdr:cNvPicPr>
      </xdr:nvPicPr>
      <xdr:blipFill>
        <a:blip xmlns:r="http://schemas.openxmlformats.org/officeDocument/2006/relationships" r:embed="rId73" cstate="print"/>
        <a:stretch>
          <a:fillRect/>
        </a:stretch>
      </xdr:blipFill>
      <xdr:spPr>
        <a:xfrm>
          <a:off x="650240" y="234005115"/>
          <a:ext cx="579119" cy="381000"/>
        </a:xfrm>
        <a:prstGeom prst="rect">
          <a:avLst/>
        </a:prstGeom>
      </xdr:spPr>
    </xdr:pic>
    <xdr:clientData/>
  </xdr:twoCellAnchor>
  <xdr:twoCellAnchor editAs="oneCell">
    <xdr:from>
      <xdr:col>1</xdr:col>
      <xdr:colOff>25400</xdr:colOff>
      <xdr:row>687</xdr:row>
      <xdr:rowOff>25390</xdr:rowOff>
    </xdr:from>
    <xdr:to>
      <xdr:col>1</xdr:col>
      <xdr:colOff>604519</xdr:colOff>
      <xdr:row>687</xdr:row>
      <xdr:rowOff>406390</xdr:rowOff>
    </xdr:to>
    <xdr:pic>
      <xdr:nvPicPr>
        <xdr:cNvPr id="550" name="Subgraph-815wrldtrvlr" descr="815wrldtrvlr.png"/>
        <xdr:cNvPicPr>
          <a:picLocks/>
        </xdr:cNvPicPr>
      </xdr:nvPicPr>
      <xdr:blipFill>
        <a:blip xmlns:r="http://schemas.openxmlformats.org/officeDocument/2006/relationships" r:embed="rId73" cstate="print"/>
        <a:stretch>
          <a:fillRect/>
        </a:stretch>
      </xdr:blipFill>
      <xdr:spPr>
        <a:xfrm>
          <a:off x="650240" y="234431830"/>
          <a:ext cx="579119" cy="381000"/>
        </a:xfrm>
        <a:prstGeom prst="rect">
          <a:avLst/>
        </a:prstGeom>
      </xdr:spPr>
    </xdr:pic>
    <xdr:clientData/>
  </xdr:twoCellAnchor>
  <xdr:twoCellAnchor editAs="oneCell">
    <xdr:from>
      <xdr:col>1</xdr:col>
      <xdr:colOff>25400</xdr:colOff>
      <xdr:row>350</xdr:row>
      <xdr:rowOff>25409</xdr:rowOff>
    </xdr:from>
    <xdr:to>
      <xdr:col>1</xdr:col>
      <xdr:colOff>604519</xdr:colOff>
      <xdr:row>350</xdr:row>
      <xdr:rowOff>406409</xdr:rowOff>
    </xdr:to>
    <xdr:pic>
      <xdr:nvPicPr>
        <xdr:cNvPr id="551" name="Subgraph-erinshade" descr="erinshade.png"/>
        <xdr:cNvPicPr>
          <a:picLocks/>
        </xdr:cNvPicPr>
      </xdr:nvPicPr>
      <xdr:blipFill>
        <a:blip xmlns:r="http://schemas.openxmlformats.org/officeDocument/2006/relationships" r:embed="rId367" cstate="print"/>
        <a:stretch>
          <a:fillRect/>
        </a:stretch>
      </xdr:blipFill>
      <xdr:spPr>
        <a:xfrm>
          <a:off x="650240" y="234858569"/>
          <a:ext cx="579119" cy="381000"/>
        </a:xfrm>
        <a:prstGeom prst="rect">
          <a:avLst/>
        </a:prstGeom>
      </xdr:spPr>
    </xdr:pic>
    <xdr:clientData/>
  </xdr:twoCellAnchor>
  <xdr:twoCellAnchor editAs="oneCell">
    <xdr:from>
      <xdr:col>1</xdr:col>
      <xdr:colOff>25400</xdr:colOff>
      <xdr:row>688</xdr:row>
      <xdr:rowOff>25404</xdr:rowOff>
    </xdr:from>
    <xdr:to>
      <xdr:col>1</xdr:col>
      <xdr:colOff>604519</xdr:colOff>
      <xdr:row>688</xdr:row>
      <xdr:rowOff>406404</xdr:rowOff>
    </xdr:to>
    <xdr:pic>
      <xdr:nvPicPr>
        <xdr:cNvPr id="552" name="Subgraph-jimenix" descr="jimenix.png"/>
        <xdr:cNvPicPr>
          <a:picLocks/>
        </xdr:cNvPicPr>
      </xdr:nvPicPr>
      <xdr:blipFill>
        <a:blip xmlns:r="http://schemas.openxmlformats.org/officeDocument/2006/relationships" r:embed="rId78" cstate="print"/>
        <a:stretch>
          <a:fillRect/>
        </a:stretch>
      </xdr:blipFill>
      <xdr:spPr>
        <a:xfrm>
          <a:off x="650240" y="235285284"/>
          <a:ext cx="579119" cy="381000"/>
        </a:xfrm>
        <a:prstGeom prst="rect">
          <a:avLst/>
        </a:prstGeom>
      </xdr:spPr>
    </xdr:pic>
    <xdr:clientData/>
  </xdr:twoCellAnchor>
  <xdr:twoCellAnchor editAs="oneCell">
    <xdr:from>
      <xdr:col>1</xdr:col>
      <xdr:colOff>25400</xdr:colOff>
      <xdr:row>129</xdr:row>
      <xdr:rowOff>25400</xdr:rowOff>
    </xdr:from>
    <xdr:to>
      <xdr:col>1</xdr:col>
      <xdr:colOff>604519</xdr:colOff>
      <xdr:row>129</xdr:row>
      <xdr:rowOff>406400</xdr:rowOff>
    </xdr:to>
    <xdr:pic>
      <xdr:nvPicPr>
        <xdr:cNvPr id="553" name="Subgraph-fabiomalini" descr="fabiomalini.png"/>
        <xdr:cNvPicPr>
          <a:picLocks/>
        </xdr:cNvPicPr>
      </xdr:nvPicPr>
      <xdr:blipFill>
        <a:blip xmlns:r="http://schemas.openxmlformats.org/officeDocument/2006/relationships" r:embed="rId368" cstate="print"/>
        <a:stretch>
          <a:fillRect/>
        </a:stretch>
      </xdr:blipFill>
      <xdr:spPr>
        <a:xfrm>
          <a:off x="650240" y="235712000"/>
          <a:ext cx="579119" cy="381000"/>
        </a:xfrm>
        <a:prstGeom prst="rect">
          <a:avLst/>
        </a:prstGeom>
      </xdr:spPr>
    </xdr:pic>
    <xdr:clientData/>
  </xdr:twoCellAnchor>
  <xdr:twoCellAnchor editAs="oneCell">
    <xdr:from>
      <xdr:col>1</xdr:col>
      <xdr:colOff>25400</xdr:colOff>
      <xdr:row>689</xdr:row>
      <xdr:rowOff>25395</xdr:rowOff>
    </xdr:from>
    <xdr:to>
      <xdr:col>1</xdr:col>
      <xdr:colOff>604519</xdr:colOff>
      <xdr:row>689</xdr:row>
      <xdr:rowOff>406395</xdr:rowOff>
    </xdr:to>
    <xdr:pic>
      <xdr:nvPicPr>
        <xdr:cNvPr id="554" name="Subgraph-adriaramaral" descr="adriaramaral.png"/>
        <xdr:cNvPicPr>
          <a:picLocks/>
        </xdr:cNvPicPr>
      </xdr:nvPicPr>
      <xdr:blipFill>
        <a:blip xmlns:r="http://schemas.openxmlformats.org/officeDocument/2006/relationships" r:embed="rId369" cstate="print"/>
        <a:stretch>
          <a:fillRect/>
        </a:stretch>
      </xdr:blipFill>
      <xdr:spPr>
        <a:xfrm>
          <a:off x="650240" y="236138715"/>
          <a:ext cx="579119" cy="381000"/>
        </a:xfrm>
        <a:prstGeom prst="rect">
          <a:avLst/>
        </a:prstGeom>
      </xdr:spPr>
    </xdr:pic>
    <xdr:clientData/>
  </xdr:twoCellAnchor>
  <xdr:twoCellAnchor editAs="oneCell">
    <xdr:from>
      <xdr:col>1</xdr:col>
      <xdr:colOff>25400</xdr:colOff>
      <xdr:row>690</xdr:row>
      <xdr:rowOff>25390</xdr:rowOff>
    </xdr:from>
    <xdr:to>
      <xdr:col>1</xdr:col>
      <xdr:colOff>604519</xdr:colOff>
      <xdr:row>690</xdr:row>
      <xdr:rowOff>406390</xdr:rowOff>
    </xdr:to>
    <xdr:pic>
      <xdr:nvPicPr>
        <xdr:cNvPr id="555" name="Subgraph-bav0" descr="bav0.png"/>
        <xdr:cNvPicPr>
          <a:picLocks/>
        </xdr:cNvPicPr>
      </xdr:nvPicPr>
      <xdr:blipFill>
        <a:blip xmlns:r="http://schemas.openxmlformats.org/officeDocument/2006/relationships" r:embed="rId4" cstate="print"/>
        <a:stretch>
          <a:fillRect/>
        </a:stretch>
      </xdr:blipFill>
      <xdr:spPr>
        <a:xfrm>
          <a:off x="650240" y="236565430"/>
          <a:ext cx="579119" cy="381000"/>
        </a:xfrm>
        <a:prstGeom prst="rect">
          <a:avLst/>
        </a:prstGeom>
      </xdr:spPr>
    </xdr:pic>
    <xdr:clientData/>
  </xdr:twoCellAnchor>
  <xdr:twoCellAnchor editAs="oneCell">
    <xdr:from>
      <xdr:col>1</xdr:col>
      <xdr:colOff>25400</xdr:colOff>
      <xdr:row>691</xdr:row>
      <xdr:rowOff>25409</xdr:rowOff>
    </xdr:from>
    <xdr:to>
      <xdr:col>1</xdr:col>
      <xdr:colOff>604519</xdr:colOff>
      <xdr:row>691</xdr:row>
      <xdr:rowOff>406409</xdr:rowOff>
    </xdr:to>
    <xdr:pic>
      <xdr:nvPicPr>
        <xdr:cNvPr id="556" name="Subgraph-sidryder" descr="sidryder.png"/>
        <xdr:cNvPicPr>
          <a:picLocks/>
        </xdr:cNvPicPr>
      </xdr:nvPicPr>
      <xdr:blipFill>
        <a:blip xmlns:r="http://schemas.openxmlformats.org/officeDocument/2006/relationships" r:embed="rId78" cstate="print"/>
        <a:stretch>
          <a:fillRect/>
        </a:stretch>
      </xdr:blipFill>
      <xdr:spPr>
        <a:xfrm>
          <a:off x="650240" y="236992169"/>
          <a:ext cx="579119" cy="381000"/>
        </a:xfrm>
        <a:prstGeom prst="rect">
          <a:avLst/>
        </a:prstGeom>
      </xdr:spPr>
    </xdr:pic>
    <xdr:clientData/>
  </xdr:twoCellAnchor>
  <xdr:twoCellAnchor editAs="oneCell">
    <xdr:from>
      <xdr:col>1</xdr:col>
      <xdr:colOff>25400</xdr:colOff>
      <xdr:row>148</xdr:row>
      <xdr:rowOff>25404</xdr:rowOff>
    </xdr:from>
    <xdr:to>
      <xdr:col>1</xdr:col>
      <xdr:colOff>604519</xdr:colOff>
      <xdr:row>148</xdr:row>
      <xdr:rowOff>406404</xdr:rowOff>
    </xdr:to>
    <xdr:pic>
      <xdr:nvPicPr>
        <xdr:cNvPr id="557" name="Subgraph-tshelton" descr="tshelton.png"/>
        <xdr:cNvPicPr>
          <a:picLocks/>
        </xdr:cNvPicPr>
      </xdr:nvPicPr>
      <xdr:blipFill>
        <a:blip xmlns:r="http://schemas.openxmlformats.org/officeDocument/2006/relationships" r:embed="rId370" cstate="print"/>
        <a:stretch>
          <a:fillRect/>
        </a:stretch>
      </xdr:blipFill>
      <xdr:spPr>
        <a:xfrm>
          <a:off x="650240" y="237418884"/>
          <a:ext cx="579119" cy="381000"/>
        </a:xfrm>
        <a:prstGeom prst="rect">
          <a:avLst/>
        </a:prstGeom>
      </xdr:spPr>
    </xdr:pic>
    <xdr:clientData/>
  </xdr:twoCellAnchor>
  <xdr:twoCellAnchor editAs="oneCell">
    <xdr:from>
      <xdr:col>1</xdr:col>
      <xdr:colOff>25400</xdr:colOff>
      <xdr:row>692</xdr:row>
      <xdr:rowOff>25400</xdr:rowOff>
    </xdr:from>
    <xdr:to>
      <xdr:col>1</xdr:col>
      <xdr:colOff>604519</xdr:colOff>
      <xdr:row>692</xdr:row>
      <xdr:rowOff>406400</xdr:rowOff>
    </xdr:to>
    <xdr:pic>
      <xdr:nvPicPr>
        <xdr:cNvPr id="558" name="Subgraph-joanpball" descr="joanpball.png"/>
        <xdr:cNvPicPr>
          <a:picLocks/>
        </xdr:cNvPicPr>
      </xdr:nvPicPr>
      <xdr:blipFill>
        <a:blip xmlns:r="http://schemas.openxmlformats.org/officeDocument/2006/relationships" r:embed="rId371" cstate="print"/>
        <a:stretch>
          <a:fillRect/>
        </a:stretch>
      </xdr:blipFill>
      <xdr:spPr>
        <a:xfrm>
          <a:off x="650240" y="237845600"/>
          <a:ext cx="579119" cy="381000"/>
        </a:xfrm>
        <a:prstGeom prst="rect">
          <a:avLst/>
        </a:prstGeom>
      </xdr:spPr>
    </xdr:pic>
    <xdr:clientData/>
  </xdr:twoCellAnchor>
  <xdr:twoCellAnchor editAs="oneCell">
    <xdr:from>
      <xdr:col>1</xdr:col>
      <xdr:colOff>25400</xdr:colOff>
      <xdr:row>693</xdr:row>
      <xdr:rowOff>25395</xdr:rowOff>
    </xdr:from>
    <xdr:to>
      <xdr:col>1</xdr:col>
      <xdr:colOff>604519</xdr:colOff>
      <xdr:row>693</xdr:row>
      <xdr:rowOff>406395</xdr:rowOff>
    </xdr:to>
    <xdr:pic>
      <xdr:nvPicPr>
        <xdr:cNvPr id="559" name="Subgraph-kazakvlad" descr="kazakvlad.png"/>
        <xdr:cNvPicPr>
          <a:picLocks/>
        </xdr:cNvPicPr>
      </xdr:nvPicPr>
      <xdr:blipFill>
        <a:blip xmlns:r="http://schemas.openxmlformats.org/officeDocument/2006/relationships" r:embed="rId81" cstate="print"/>
        <a:stretch>
          <a:fillRect/>
        </a:stretch>
      </xdr:blipFill>
      <xdr:spPr>
        <a:xfrm>
          <a:off x="650240" y="238272315"/>
          <a:ext cx="579119" cy="381000"/>
        </a:xfrm>
        <a:prstGeom prst="rect">
          <a:avLst/>
        </a:prstGeom>
      </xdr:spPr>
    </xdr:pic>
    <xdr:clientData/>
  </xdr:twoCellAnchor>
  <xdr:twoCellAnchor editAs="oneCell">
    <xdr:from>
      <xdr:col>1</xdr:col>
      <xdr:colOff>25400</xdr:colOff>
      <xdr:row>306</xdr:row>
      <xdr:rowOff>25390</xdr:rowOff>
    </xdr:from>
    <xdr:to>
      <xdr:col>1</xdr:col>
      <xdr:colOff>604519</xdr:colOff>
      <xdr:row>306</xdr:row>
      <xdr:rowOff>406390</xdr:rowOff>
    </xdr:to>
    <xdr:pic>
      <xdr:nvPicPr>
        <xdr:cNvPr id="560" name="Subgraph-medecau" descr="medecau.png"/>
        <xdr:cNvPicPr>
          <a:picLocks/>
        </xdr:cNvPicPr>
      </xdr:nvPicPr>
      <xdr:blipFill>
        <a:blip xmlns:r="http://schemas.openxmlformats.org/officeDocument/2006/relationships" r:embed="rId372" cstate="print"/>
        <a:stretch>
          <a:fillRect/>
        </a:stretch>
      </xdr:blipFill>
      <xdr:spPr>
        <a:xfrm>
          <a:off x="650240" y="238699030"/>
          <a:ext cx="579119" cy="381000"/>
        </a:xfrm>
        <a:prstGeom prst="rect">
          <a:avLst/>
        </a:prstGeom>
      </xdr:spPr>
    </xdr:pic>
    <xdr:clientData/>
  </xdr:twoCellAnchor>
  <xdr:twoCellAnchor editAs="oneCell">
    <xdr:from>
      <xdr:col>1</xdr:col>
      <xdr:colOff>25400</xdr:colOff>
      <xdr:row>694</xdr:row>
      <xdr:rowOff>25409</xdr:rowOff>
    </xdr:from>
    <xdr:to>
      <xdr:col>1</xdr:col>
      <xdr:colOff>604519</xdr:colOff>
      <xdr:row>694</xdr:row>
      <xdr:rowOff>406409</xdr:rowOff>
    </xdr:to>
    <xdr:pic>
      <xdr:nvPicPr>
        <xdr:cNvPr id="561" name="Subgraph-matthew_betz" descr="matthew_betz.png"/>
        <xdr:cNvPicPr>
          <a:picLocks/>
        </xdr:cNvPicPr>
      </xdr:nvPicPr>
      <xdr:blipFill>
        <a:blip xmlns:r="http://schemas.openxmlformats.org/officeDocument/2006/relationships" r:embed="rId81" cstate="print"/>
        <a:stretch>
          <a:fillRect/>
        </a:stretch>
      </xdr:blipFill>
      <xdr:spPr>
        <a:xfrm>
          <a:off x="650240" y="239125769"/>
          <a:ext cx="579119" cy="381000"/>
        </a:xfrm>
        <a:prstGeom prst="rect">
          <a:avLst/>
        </a:prstGeom>
      </xdr:spPr>
    </xdr:pic>
    <xdr:clientData/>
  </xdr:twoCellAnchor>
  <xdr:twoCellAnchor editAs="oneCell">
    <xdr:from>
      <xdr:col>1</xdr:col>
      <xdr:colOff>25400</xdr:colOff>
      <xdr:row>695</xdr:row>
      <xdr:rowOff>25404</xdr:rowOff>
    </xdr:from>
    <xdr:to>
      <xdr:col>1</xdr:col>
      <xdr:colOff>604519</xdr:colOff>
      <xdr:row>695</xdr:row>
      <xdr:rowOff>406404</xdr:rowOff>
    </xdr:to>
    <xdr:pic>
      <xdr:nvPicPr>
        <xdr:cNvPr id="562" name="Subgraph-geovalentine" descr="geovalentine.png"/>
        <xdr:cNvPicPr>
          <a:picLocks/>
        </xdr:cNvPicPr>
      </xdr:nvPicPr>
      <xdr:blipFill>
        <a:blip xmlns:r="http://schemas.openxmlformats.org/officeDocument/2006/relationships" r:embed="rId19" cstate="print"/>
        <a:stretch>
          <a:fillRect/>
        </a:stretch>
      </xdr:blipFill>
      <xdr:spPr>
        <a:xfrm>
          <a:off x="650240" y="239552484"/>
          <a:ext cx="579119" cy="381000"/>
        </a:xfrm>
        <a:prstGeom prst="rect">
          <a:avLst/>
        </a:prstGeom>
      </xdr:spPr>
    </xdr:pic>
    <xdr:clientData/>
  </xdr:twoCellAnchor>
  <xdr:twoCellAnchor editAs="oneCell">
    <xdr:from>
      <xdr:col>1</xdr:col>
      <xdr:colOff>25400</xdr:colOff>
      <xdr:row>696</xdr:row>
      <xdr:rowOff>25400</xdr:rowOff>
    </xdr:from>
    <xdr:to>
      <xdr:col>1</xdr:col>
      <xdr:colOff>604519</xdr:colOff>
      <xdr:row>696</xdr:row>
      <xdr:rowOff>406400</xdr:rowOff>
    </xdr:to>
    <xdr:pic>
      <xdr:nvPicPr>
        <xdr:cNvPr id="563" name="Subgraph-pspsup" descr="pspsup.png"/>
        <xdr:cNvPicPr>
          <a:picLocks/>
        </xdr:cNvPicPr>
      </xdr:nvPicPr>
      <xdr:blipFill>
        <a:blip xmlns:r="http://schemas.openxmlformats.org/officeDocument/2006/relationships" r:embed="rId41" cstate="print"/>
        <a:stretch>
          <a:fillRect/>
        </a:stretch>
      </xdr:blipFill>
      <xdr:spPr>
        <a:xfrm>
          <a:off x="650240" y="239979200"/>
          <a:ext cx="579119" cy="381000"/>
        </a:xfrm>
        <a:prstGeom prst="rect">
          <a:avLst/>
        </a:prstGeom>
      </xdr:spPr>
    </xdr:pic>
    <xdr:clientData/>
  </xdr:twoCellAnchor>
  <xdr:twoCellAnchor editAs="oneCell">
    <xdr:from>
      <xdr:col>1</xdr:col>
      <xdr:colOff>25400</xdr:colOff>
      <xdr:row>191</xdr:row>
      <xdr:rowOff>25395</xdr:rowOff>
    </xdr:from>
    <xdr:to>
      <xdr:col>1</xdr:col>
      <xdr:colOff>604519</xdr:colOff>
      <xdr:row>191</xdr:row>
      <xdr:rowOff>406395</xdr:rowOff>
    </xdr:to>
    <xdr:pic>
      <xdr:nvPicPr>
        <xdr:cNvPr id="564" name="Subgraph-linuzifer" descr="linuzifer.png"/>
        <xdr:cNvPicPr>
          <a:picLocks/>
        </xdr:cNvPicPr>
      </xdr:nvPicPr>
      <xdr:blipFill>
        <a:blip xmlns:r="http://schemas.openxmlformats.org/officeDocument/2006/relationships" r:embed="rId373" cstate="print"/>
        <a:stretch>
          <a:fillRect/>
        </a:stretch>
      </xdr:blipFill>
      <xdr:spPr>
        <a:xfrm>
          <a:off x="650240" y="240405915"/>
          <a:ext cx="579119" cy="381000"/>
        </a:xfrm>
        <a:prstGeom prst="rect">
          <a:avLst/>
        </a:prstGeom>
      </xdr:spPr>
    </xdr:pic>
    <xdr:clientData/>
  </xdr:twoCellAnchor>
  <xdr:twoCellAnchor editAs="oneCell">
    <xdr:from>
      <xdr:col>1</xdr:col>
      <xdr:colOff>25400</xdr:colOff>
      <xdr:row>29</xdr:row>
      <xdr:rowOff>25390</xdr:rowOff>
    </xdr:from>
    <xdr:to>
      <xdr:col>1</xdr:col>
      <xdr:colOff>604519</xdr:colOff>
      <xdr:row>29</xdr:row>
      <xdr:rowOff>406390</xdr:rowOff>
    </xdr:to>
    <xdr:pic>
      <xdr:nvPicPr>
        <xdr:cNvPr id="565" name="Subgraph-mrtopf" descr="mrtopf.png"/>
        <xdr:cNvPicPr>
          <a:picLocks/>
        </xdr:cNvPicPr>
      </xdr:nvPicPr>
      <xdr:blipFill>
        <a:blip xmlns:r="http://schemas.openxmlformats.org/officeDocument/2006/relationships" r:embed="rId374" cstate="print"/>
        <a:stretch>
          <a:fillRect/>
        </a:stretch>
      </xdr:blipFill>
      <xdr:spPr>
        <a:xfrm>
          <a:off x="650240" y="240832630"/>
          <a:ext cx="579119" cy="381000"/>
        </a:xfrm>
        <a:prstGeom prst="rect">
          <a:avLst/>
        </a:prstGeom>
      </xdr:spPr>
    </xdr:pic>
    <xdr:clientData/>
  </xdr:twoCellAnchor>
  <xdr:twoCellAnchor editAs="oneCell">
    <xdr:from>
      <xdr:col>1</xdr:col>
      <xdr:colOff>25400</xdr:colOff>
      <xdr:row>697</xdr:row>
      <xdr:rowOff>25409</xdr:rowOff>
    </xdr:from>
    <xdr:to>
      <xdr:col>1</xdr:col>
      <xdr:colOff>604519</xdr:colOff>
      <xdr:row>697</xdr:row>
      <xdr:rowOff>406409</xdr:rowOff>
    </xdr:to>
    <xdr:pic>
      <xdr:nvPicPr>
        <xdr:cNvPr id="566" name="Subgraph-fusionwarenews" descr="fusionwarenews.png"/>
        <xdr:cNvPicPr>
          <a:picLocks/>
        </xdr:cNvPicPr>
      </xdr:nvPicPr>
      <xdr:blipFill>
        <a:blip xmlns:r="http://schemas.openxmlformats.org/officeDocument/2006/relationships" r:embed="rId375" cstate="print"/>
        <a:stretch>
          <a:fillRect/>
        </a:stretch>
      </xdr:blipFill>
      <xdr:spPr>
        <a:xfrm>
          <a:off x="650240" y="241259369"/>
          <a:ext cx="579119" cy="381000"/>
        </a:xfrm>
        <a:prstGeom prst="rect">
          <a:avLst/>
        </a:prstGeom>
      </xdr:spPr>
    </xdr:pic>
    <xdr:clientData/>
  </xdr:twoCellAnchor>
  <xdr:twoCellAnchor editAs="oneCell">
    <xdr:from>
      <xdr:col>1</xdr:col>
      <xdr:colOff>25400</xdr:colOff>
      <xdr:row>249</xdr:row>
      <xdr:rowOff>25404</xdr:rowOff>
    </xdr:from>
    <xdr:to>
      <xdr:col>1</xdr:col>
      <xdr:colOff>604519</xdr:colOff>
      <xdr:row>249</xdr:row>
      <xdr:rowOff>406404</xdr:rowOff>
    </xdr:to>
    <xdr:pic>
      <xdr:nvPicPr>
        <xdr:cNvPr id="567" name="Subgraph-db389" descr="db389.png"/>
        <xdr:cNvPicPr>
          <a:picLocks/>
        </xdr:cNvPicPr>
      </xdr:nvPicPr>
      <xdr:blipFill>
        <a:blip xmlns:r="http://schemas.openxmlformats.org/officeDocument/2006/relationships" r:embed="rId376" cstate="print"/>
        <a:stretch>
          <a:fillRect/>
        </a:stretch>
      </xdr:blipFill>
      <xdr:spPr>
        <a:xfrm>
          <a:off x="650240" y="241686084"/>
          <a:ext cx="579119" cy="381000"/>
        </a:xfrm>
        <a:prstGeom prst="rect">
          <a:avLst/>
        </a:prstGeom>
      </xdr:spPr>
    </xdr:pic>
    <xdr:clientData/>
  </xdr:twoCellAnchor>
  <xdr:twoCellAnchor editAs="oneCell">
    <xdr:from>
      <xdr:col>1</xdr:col>
      <xdr:colOff>25400</xdr:colOff>
      <xdr:row>362</xdr:row>
      <xdr:rowOff>25400</xdr:rowOff>
    </xdr:from>
    <xdr:to>
      <xdr:col>1</xdr:col>
      <xdr:colOff>604519</xdr:colOff>
      <xdr:row>362</xdr:row>
      <xdr:rowOff>406400</xdr:rowOff>
    </xdr:to>
    <xdr:pic>
      <xdr:nvPicPr>
        <xdr:cNvPr id="568" name="Subgraph-drschefcik" descr="drschefcik.png"/>
        <xdr:cNvPicPr>
          <a:picLocks/>
        </xdr:cNvPicPr>
      </xdr:nvPicPr>
      <xdr:blipFill>
        <a:blip xmlns:r="http://schemas.openxmlformats.org/officeDocument/2006/relationships" r:embed="rId377" cstate="print"/>
        <a:stretch>
          <a:fillRect/>
        </a:stretch>
      </xdr:blipFill>
      <xdr:spPr>
        <a:xfrm>
          <a:off x="650240" y="242112800"/>
          <a:ext cx="579119" cy="381000"/>
        </a:xfrm>
        <a:prstGeom prst="rect">
          <a:avLst/>
        </a:prstGeom>
      </xdr:spPr>
    </xdr:pic>
    <xdr:clientData/>
  </xdr:twoCellAnchor>
  <xdr:twoCellAnchor editAs="oneCell">
    <xdr:from>
      <xdr:col>1</xdr:col>
      <xdr:colOff>25400</xdr:colOff>
      <xdr:row>116</xdr:row>
      <xdr:rowOff>25395</xdr:rowOff>
    </xdr:from>
    <xdr:to>
      <xdr:col>1</xdr:col>
      <xdr:colOff>604519</xdr:colOff>
      <xdr:row>116</xdr:row>
      <xdr:rowOff>406395</xdr:rowOff>
    </xdr:to>
    <xdr:pic>
      <xdr:nvPicPr>
        <xdr:cNvPr id="569" name="Subgraph-digdem" descr="digdem.png"/>
        <xdr:cNvPicPr>
          <a:picLocks/>
        </xdr:cNvPicPr>
      </xdr:nvPicPr>
      <xdr:blipFill>
        <a:blip xmlns:r="http://schemas.openxmlformats.org/officeDocument/2006/relationships" r:embed="rId378" cstate="print"/>
        <a:stretch>
          <a:fillRect/>
        </a:stretch>
      </xdr:blipFill>
      <xdr:spPr>
        <a:xfrm>
          <a:off x="650240" y="242539515"/>
          <a:ext cx="579119" cy="381000"/>
        </a:xfrm>
        <a:prstGeom prst="rect">
          <a:avLst/>
        </a:prstGeom>
      </xdr:spPr>
    </xdr:pic>
    <xdr:clientData/>
  </xdr:twoCellAnchor>
  <xdr:twoCellAnchor editAs="oneCell">
    <xdr:from>
      <xdr:col>1</xdr:col>
      <xdr:colOff>25400</xdr:colOff>
      <xdr:row>698</xdr:row>
      <xdr:rowOff>25390</xdr:rowOff>
    </xdr:from>
    <xdr:to>
      <xdr:col>1</xdr:col>
      <xdr:colOff>604519</xdr:colOff>
      <xdr:row>698</xdr:row>
      <xdr:rowOff>406390</xdr:rowOff>
    </xdr:to>
    <xdr:pic>
      <xdr:nvPicPr>
        <xdr:cNvPr id="570" name="Subgraph-haydeeakin" descr="haydeeakin.png"/>
        <xdr:cNvPicPr>
          <a:picLocks/>
        </xdr:cNvPicPr>
      </xdr:nvPicPr>
      <xdr:blipFill>
        <a:blip xmlns:r="http://schemas.openxmlformats.org/officeDocument/2006/relationships" r:embed="rId379" cstate="print"/>
        <a:stretch>
          <a:fillRect/>
        </a:stretch>
      </xdr:blipFill>
      <xdr:spPr>
        <a:xfrm>
          <a:off x="650240" y="242966230"/>
          <a:ext cx="579119" cy="381000"/>
        </a:xfrm>
        <a:prstGeom prst="rect">
          <a:avLst/>
        </a:prstGeom>
      </xdr:spPr>
    </xdr:pic>
    <xdr:clientData/>
  </xdr:twoCellAnchor>
  <xdr:twoCellAnchor editAs="oneCell">
    <xdr:from>
      <xdr:col>1</xdr:col>
      <xdr:colOff>25400</xdr:colOff>
      <xdr:row>371</xdr:row>
      <xdr:rowOff>25409</xdr:rowOff>
    </xdr:from>
    <xdr:to>
      <xdr:col>1</xdr:col>
      <xdr:colOff>604519</xdr:colOff>
      <xdr:row>371</xdr:row>
      <xdr:rowOff>406409</xdr:rowOff>
    </xdr:to>
    <xdr:pic>
      <xdr:nvPicPr>
        <xdr:cNvPr id="571" name="Subgraph-mareacultural" descr="mareacultural.png"/>
        <xdr:cNvPicPr>
          <a:picLocks/>
        </xdr:cNvPicPr>
      </xdr:nvPicPr>
      <xdr:blipFill>
        <a:blip xmlns:r="http://schemas.openxmlformats.org/officeDocument/2006/relationships" r:embed="rId380" cstate="print"/>
        <a:stretch>
          <a:fillRect/>
        </a:stretch>
      </xdr:blipFill>
      <xdr:spPr>
        <a:xfrm>
          <a:off x="650240" y="243392969"/>
          <a:ext cx="579119" cy="381000"/>
        </a:xfrm>
        <a:prstGeom prst="rect">
          <a:avLst/>
        </a:prstGeom>
      </xdr:spPr>
    </xdr:pic>
    <xdr:clientData/>
  </xdr:twoCellAnchor>
  <xdr:twoCellAnchor editAs="oneCell">
    <xdr:from>
      <xdr:col>1</xdr:col>
      <xdr:colOff>25400</xdr:colOff>
      <xdr:row>272</xdr:row>
      <xdr:rowOff>25404</xdr:rowOff>
    </xdr:from>
    <xdr:to>
      <xdr:col>1</xdr:col>
      <xdr:colOff>604519</xdr:colOff>
      <xdr:row>272</xdr:row>
      <xdr:rowOff>406404</xdr:rowOff>
    </xdr:to>
    <xdr:pic>
      <xdr:nvPicPr>
        <xdr:cNvPr id="572" name="Subgraph-kimelmose" descr="kimelmose.png"/>
        <xdr:cNvPicPr>
          <a:picLocks/>
        </xdr:cNvPicPr>
      </xdr:nvPicPr>
      <xdr:blipFill>
        <a:blip xmlns:r="http://schemas.openxmlformats.org/officeDocument/2006/relationships" r:embed="rId381" cstate="print"/>
        <a:stretch>
          <a:fillRect/>
        </a:stretch>
      </xdr:blipFill>
      <xdr:spPr>
        <a:xfrm>
          <a:off x="650240" y="243819684"/>
          <a:ext cx="579119" cy="381000"/>
        </a:xfrm>
        <a:prstGeom prst="rect">
          <a:avLst/>
        </a:prstGeom>
      </xdr:spPr>
    </xdr:pic>
    <xdr:clientData/>
  </xdr:twoCellAnchor>
  <xdr:twoCellAnchor editAs="oneCell">
    <xdr:from>
      <xdr:col>1</xdr:col>
      <xdr:colOff>25400</xdr:colOff>
      <xdr:row>699</xdr:row>
      <xdr:rowOff>25400</xdr:rowOff>
    </xdr:from>
    <xdr:to>
      <xdr:col>1</xdr:col>
      <xdr:colOff>604519</xdr:colOff>
      <xdr:row>699</xdr:row>
      <xdr:rowOff>406400</xdr:rowOff>
    </xdr:to>
    <xdr:pic>
      <xdr:nvPicPr>
        <xdr:cNvPr id="573" name="Subgraph-celine0_" descr="celine0_.png"/>
        <xdr:cNvPicPr>
          <a:picLocks/>
        </xdr:cNvPicPr>
      </xdr:nvPicPr>
      <xdr:blipFill>
        <a:blip xmlns:r="http://schemas.openxmlformats.org/officeDocument/2006/relationships" r:embed="rId78" cstate="print"/>
        <a:stretch>
          <a:fillRect/>
        </a:stretch>
      </xdr:blipFill>
      <xdr:spPr>
        <a:xfrm>
          <a:off x="650240" y="244246400"/>
          <a:ext cx="579119" cy="381000"/>
        </a:xfrm>
        <a:prstGeom prst="rect">
          <a:avLst/>
        </a:prstGeom>
      </xdr:spPr>
    </xdr:pic>
    <xdr:clientData/>
  </xdr:twoCellAnchor>
  <xdr:twoCellAnchor editAs="oneCell">
    <xdr:from>
      <xdr:col>1</xdr:col>
      <xdr:colOff>25400</xdr:colOff>
      <xdr:row>295</xdr:row>
      <xdr:rowOff>25395</xdr:rowOff>
    </xdr:from>
    <xdr:to>
      <xdr:col>1</xdr:col>
      <xdr:colOff>604519</xdr:colOff>
      <xdr:row>295</xdr:row>
      <xdr:rowOff>406395</xdr:rowOff>
    </xdr:to>
    <xdr:pic>
      <xdr:nvPicPr>
        <xdr:cNvPr id="574" name="Subgraph-katzy" descr="katzy.png"/>
        <xdr:cNvPicPr>
          <a:picLocks/>
        </xdr:cNvPicPr>
      </xdr:nvPicPr>
      <xdr:blipFill>
        <a:blip xmlns:r="http://schemas.openxmlformats.org/officeDocument/2006/relationships" r:embed="rId382" cstate="print"/>
        <a:stretch>
          <a:fillRect/>
        </a:stretch>
      </xdr:blipFill>
      <xdr:spPr>
        <a:xfrm>
          <a:off x="650240" y="244673115"/>
          <a:ext cx="579119" cy="381000"/>
        </a:xfrm>
        <a:prstGeom prst="rect">
          <a:avLst/>
        </a:prstGeom>
      </xdr:spPr>
    </xdr:pic>
    <xdr:clientData/>
  </xdr:twoCellAnchor>
  <xdr:twoCellAnchor editAs="oneCell">
    <xdr:from>
      <xdr:col>1</xdr:col>
      <xdr:colOff>25400</xdr:colOff>
      <xdr:row>33</xdr:row>
      <xdr:rowOff>25390</xdr:rowOff>
    </xdr:from>
    <xdr:to>
      <xdr:col>1</xdr:col>
      <xdr:colOff>604519</xdr:colOff>
      <xdr:row>33</xdr:row>
      <xdr:rowOff>406390</xdr:rowOff>
    </xdr:to>
    <xdr:pic>
      <xdr:nvPicPr>
        <xdr:cNvPr id="575" name="Subgraph-tobyd" descr="tobyd.png"/>
        <xdr:cNvPicPr>
          <a:picLocks/>
        </xdr:cNvPicPr>
      </xdr:nvPicPr>
      <xdr:blipFill>
        <a:blip xmlns:r="http://schemas.openxmlformats.org/officeDocument/2006/relationships" r:embed="rId383" cstate="print"/>
        <a:stretch>
          <a:fillRect/>
        </a:stretch>
      </xdr:blipFill>
      <xdr:spPr>
        <a:xfrm>
          <a:off x="650240" y="245099830"/>
          <a:ext cx="579119" cy="381000"/>
        </a:xfrm>
        <a:prstGeom prst="rect">
          <a:avLst/>
        </a:prstGeom>
      </xdr:spPr>
    </xdr:pic>
    <xdr:clientData/>
  </xdr:twoCellAnchor>
  <xdr:twoCellAnchor editAs="oneCell">
    <xdr:from>
      <xdr:col>1</xdr:col>
      <xdr:colOff>25400</xdr:colOff>
      <xdr:row>85</xdr:row>
      <xdr:rowOff>25409</xdr:rowOff>
    </xdr:from>
    <xdr:to>
      <xdr:col>1</xdr:col>
      <xdr:colOff>604519</xdr:colOff>
      <xdr:row>85</xdr:row>
      <xdr:rowOff>406409</xdr:rowOff>
    </xdr:to>
    <xdr:pic>
      <xdr:nvPicPr>
        <xdr:cNvPr id="576" name="Subgraph-fredgarnett" descr="fredgarnett.png"/>
        <xdr:cNvPicPr>
          <a:picLocks/>
        </xdr:cNvPicPr>
      </xdr:nvPicPr>
      <xdr:blipFill>
        <a:blip xmlns:r="http://schemas.openxmlformats.org/officeDocument/2006/relationships" r:embed="rId384" cstate="print"/>
        <a:stretch>
          <a:fillRect/>
        </a:stretch>
      </xdr:blipFill>
      <xdr:spPr>
        <a:xfrm>
          <a:off x="650240" y="245526569"/>
          <a:ext cx="579119" cy="381000"/>
        </a:xfrm>
        <a:prstGeom prst="rect">
          <a:avLst/>
        </a:prstGeom>
      </xdr:spPr>
    </xdr:pic>
    <xdr:clientData/>
  </xdr:twoCellAnchor>
  <xdr:twoCellAnchor editAs="oneCell">
    <xdr:from>
      <xdr:col>1</xdr:col>
      <xdr:colOff>25400</xdr:colOff>
      <xdr:row>340</xdr:row>
      <xdr:rowOff>25404</xdr:rowOff>
    </xdr:from>
    <xdr:to>
      <xdr:col>1</xdr:col>
      <xdr:colOff>604519</xdr:colOff>
      <xdr:row>340</xdr:row>
      <xdr:rowOff>406404</xdr:rowOff>
    </xdr:to>
    <xdr:pic>
      <xdr:nvPicPr>
        <xdr:cNvPr id="577" name="Subgraph-csamuels" descr="csamuels.png"/>
        <xdr:cNvPicPr>
          <a:picLocks/>
        </xdr:cNvPicPr>
      </xdr:nvPicPr>
      <xdr:blipFill>
        <a:blip xmlns:r="http://schemas.openxmlformats.org/officeDocument/2006/relationships" r:embed="rId385" cstate="print"/>
        <a:stretch>
          <a:fillRect/>
        </a:stretch>
      </xdr:blipFill>
      <xdr:spPr>
        <a:xfrm>
          <a:off x="650240" y="245953284"/>
          <a:ext cx="579119" cy="381000"/>
        </a:xfrm>
        <a:prstGeom prst="rect">
          <a:avLst/>
        </a:prstGeom>
      </xdr:spPr>
    </xdr:pic>
    <xdr:clientData/>
  </xdr:twoCellAnchor>
  <xdr:twoCellAnchor editAs="oneCell">
    <xdr:from>
      <xdr:col>1</xdr:col>
      <xdr:colOff>25400</xdr:colOff>
      <xdr:row>159</xdr:row>
      <xdr:rowOff>25400</xdr:rowOff>
    </xdr:from>
    <xdr:to>
      <xdr:col>1</xdr:col>
      <xdr:colOff>604519</xdr:colOff>
      <xdr:row>159</xdr:row>
      <xdr:rowOff>406400</xdr:rowOff>
    </xdr:to>
    <xdr:pic>
      <xdr:nvPicPr>
        <xdr:cNvPr id="578" name="Subgraph-susanmcp1" descr="susanmcp1.png"/>
        <xdr:cNvPicPr>
          <a:picLocks/>
        </xdr:cNvPicPr>
      </xdr:nvPicPr>
      <xdr:blipFill>
        <a:blip xmlns:r="http://schemas.openxmlformats.org/officeDocument/2006/relationships" r:embed="rId386" cstate="print"/>
        <a:stretch>
          <a:fillRect/>
        </a:stretch>
      </xdr:blipFill>
      <xdr:spPr>
        <a:xfrm>
          <a:off x="650240" y="246380000"/>
          <a:ext cx="579119" cy="381000"/>
        </a:xfrm>
        <a:prstGeom prst="rect">
          <a:avLst/>
        </a:prstGeom>
      </xdr:spPr>
    </xdr:pic>
    <xdr:clientData/>
  </xdr:twoCellAnchor>
  <xdr:twoCellAnchor editAs="oneCell">
    <xdr:from>
      <xdr:col>1</xdr:col>
      <xdr:colOff>25400</xdr:colOff>
      <xdr:row>700</xdr:row>
      <xdr:rowOff>25395</xdr:rowOff>
    </xdr:from>
    <xdr:to>
      <xdr:col>1</xdr:col>
      <xdr:colOff>604519</xdr:colOff>
      <xdr:row>700</xdr:row>
      <xdr:rowOff>406395</xdr:rowOff>
    </xdr:to>
    <xdr:pic>
      <xdr:nvPicPr>
        <xdr:cNvPr id="579" name="Subgraph-rycul" descr="rycul.png"/>
        <xdr:cNvPicPr>
          <a:picLocks/>
        </xdr:cNvPicPr>
      </xdr:nvPicPr>
      <xdr:blipFill>
        <a:blip xmlns:r="http://schemas.openxmlformats.org/officeDocument/2006/relationships" r:embed="rId41" cstate="print"/>
        <a:stretch>
          <a:fillRect/>
        </a:stretch>
      </xdr:blipFill>
      <xdr:spPr>
        <a:xfrm>
          <a:off x="650240" y="246806715"/>
          <a:ext cx="579119" cy="381000"/>
        </a:xfrm>
        <a:prstGeom prst="rect">
          <a:avLst/>
        </a:prstGeom>
      </xdr:spPr>
    </xdr:pic>
    <xdr:clientData/>
  </xdr:twoCellAnchor>
  <xdr:twoCellAnchor editAs="oneCell">
    <xdr:from>
      <xdr:col>1</xdr:col>
      <xdr:colOff>25400</xdr:colOff>
      <xdr:row>701</xdr:row>
      <xdr:rowOff>25390</xdr:rowOff>
    </xdr:from>
    <xdr:to>
      <xdr:col>1</xdr:col>
      <xdr:colOff>604519</xdr:colOff>
      <xdr:row>701</xdr:row>
      <xdr:rowOff>406390</xdr:rowOff>
    </xdr:to>
    <xdr:pic>
      <xdr:nvPicPr>
        <xdr:cNvPr id="580" name="Subgraph-rkthanjavur" descr="rkthanjavur.png"/>
        <xdr:cNvPicPr>
          <a:picLocks/>
        </xdr:cNvPicPr>
      </xdr:nvPicPr>
      <xdr:blipFill>
        <a:blip xmlns:r="http://schemas.openxmlformats.org/officeDocument/2006/relationships" r:embed="rId41" cstate="print"/>
        <a:stretch>
          <a:fillRect/>
        </a:stretch>
      </xdr:blipFill>
      <xdr:spPr>
        <a:xfrm>
          <a:off x="650240" y="247233430"/>
          <a:ext cx="579119" cy="381000"/>
        </a:xfrm>
        <a:prstGeom prst="rect">
          <a:avLst/>
        </a:prstGeom>
      </xdr:spPr>
    </xdr:pic>
    <xdr:clientData/>
  </xdr:twoCellAnchor>
  <xdr:twoCellAnchor editAs="oneCell">
    <xdr:from>
      <xdr:col>1</xdr:col>
      <xdr:colOff>25400</xdr:colOff>
      <xdr:row>388</xdr:row>
      <xdr:rowOff>25409</xdr:rowOff>
    </xdr:from>
    <xdr:to>
      <xdr:col>1</xdr:col>
      <xdr:colOff>604519</xdr:colOff>
      <xdr:row>388</xdr:row>
      <xdr:rowOff>406409</xdr:rowOff>
    </xdr:to>
    <xdr:pic>
      <xdr:nvPicPr>
        <xdr:cNvPr id="581" name="Subgraph-black_von" descr="black_von.png"/>
        <xdr:cNvPicPr>
          <a:picLocks/>
        </xdr:cNvPicPr>
      </xdr:nvPicPr>
      <xdr:blipFill>
        <a:blip xmlns:r="http://schemas.openxmlformats.org/officeDocument/2006/relationships" r:embed="rId387" cstate="print"/>
        <a:stretch>
          <a:fillRect/>
        </a:stretch>
      </xdr:blipFill>
      <xdr:spPr>
        <a:xfrm>
          <a:off x="650240" y="247660169"/>
          <a:ext cx="579119" cy="381000"/>
        </a:xfrm>
        <a:prstGeom prst="rect">
          <a:avLst/>
        </a:prstGeom>
      </xdr:spPr>
    </xdr:pic>
    <xdr:clientData/>
  </xdr:twoCellAnchor>
  <xdr:twoCellAnchor editAs="oneCell">
    <xdr:from>
      <xdr:col>1</xdr:col>
      <xdr:colOff>25400</xdr:colOff>
      <xdr:row>57</xdr:row>
      <xdr:rowOff>25404</xdr:rowOff>
    </xdr:from>
    <xdr:to>
      <xdr:col>1</xdr:col>
      <xdr:colOff>604519</xdr:colOff>
      <xdr:row>57</xdr:row>
      <xdr:rowOff>406404</xdr:rowOff>
    </xdr:to>
    <xdr:pic>
      <xdr:nvPicPr>
        <xdr:cNvPr id="582" name="Subgraph-jomc" descr="jomc.png"/>
        <xdr:cNvPicPr>
          <a:picLocks/>
        </xdr:cNvPicPr>
      </xdr:nvPicPr>
      <xdr:blipFill>
        <a:blip xmlns:r="http://schemas.openxmlformats.org/officeDocument/2006/relationships" r:embed="rId388" cstate="print"/>
        <a:stretch>
          <a:fillRect/>
        </a:stretch>
      </xdr:blipFill>
      <xdr:spPr>
        <a:xfrm>
          <a:off x="650240" y="248086884"/>
          <a:ext cx="579119" cy="381000"/>
        </a:xfrm>
        <a:prstGeom prst="rect">
          <a:avLst/>
        </a:prstGeom>
      </xdr:spPr>
    </xdr:pic>
    <xdr:clientData/>
  </xdr:twoCellAnchor>
  <xdr:twoCellAnchor editAs="oneCell">
    <xdr:from>
      <xdr:col>1</xdr:col>
      <xdr:colOff>25400</xdr:colOff>
      <xdr:row>329</xdr:row>
      <xdr:rowOff>25400</xdr:rowOff>
    </xdr:from>
    <xdr:to>
      <xdr:col>1</xdr:col>
      <xdr:colOff>604519</xdr:colOff>
      <xdr:row>329</xdr:row>
      <xdr:rowOff>406400</xdr:rowOff>
    </xdr:to>
    <xdr:pic>
      <xdr:nvPicPr>
        <xdr:cNvPr id="583" name="Subgraph-sidburgess" descr="sidburgess.png"/>
        <xdr:cNvPicPr>
          <a:picLocks/>
        </xdr:cNvPicPr>
      </xdr:nvPicPr>
      <xdr:blipFill>
        <a:blip xmlns:r="http://schemas.openxmlformats.org/officeDocument/2006/relationships" r:embed="rId389" cstate="print"/>
        <a:stretch>
          <a:fillRect/>
        </a:stretch>
      </xdr:blipFill>
      <xdr:spPr>
        <a:xfrm>
          <a:off x="650240" y="248513600"/>
          <a:ext cx="579119" cy="381000"/>
        </a:xfrm>
        <a:prstGeom prst="rect">
          <a:avLst/>
        </a:prstGeom>
      </xdr:spPr>
    </xdr:pic>
    <xdr:clientData/>
  </xdr:twoCellAnchor>
  <xdr:twoCellAnchor editAs="oneCell">
    <xdr:from>
      <xdr:col>1</xdr:col>
      <xdr:colOff>25400</xdr:colOff>
      <xdr:row>111</xdr:row>
      <xdr:rowOff>25395</xdr:rowOff>
    </xdr:from>
    <xdr:to>
      <xdr:col>1</xdr:col>
      <xdr:colOff>604519</xdr:colOff>
      <xdr:row>111</xdr:row>
      <xdr:rowOff>406395</xdr:rowOff>
    </xdr:to>
    <xdr:pic>
      <xdr:nvPicPr>
        <xdr:cNvPr id="584" name="Subgraph-mattmiszewski" descr="mattmiszewski.png"/>
        <xdr:cNvPicPr>
          <a:picLocks/>
        </xdr:cNvPicPr>
      </xdr:nvPicPr>
      <xdr:blipFill>
        <a:blip xmlns:r="http://schemas.openxmlformats.org/officeDocument/2006/relationships" r:embed="rId390" cstate="print"/>
        <a:stretch>
          <a:fillRect/>
        </a:stretch>
      </xdr:blipFill>
      <xdr:spPr>
        <a:xfrm>
          <a:off x="650240" y="248940315"/>
          <a:ext cx="579119" cy="381000"/>
        </a:xfrm>
        <a:prstGeom prst="rect">
          <a:avLst/>
        </a:prstGeom>
      </xdr:spPr>
    </xdr:pic>
    <xdr:clientData/>
  </xdr:twoCellAnchor>
  <xdr:twoCellAnchor editAs="oneCell">
    <xdr:from>
      <xdr:col>1</xdr:col>
      <xdr:colOff>25400</xdr:colOff>
      <xdr:row>356</xdr:row>
      <xdr:rowOff>25390</xdr:rowOff>
    </xdr:from>
    <xdr:to>
      <xdr:col>1</xdr:col>
      <xdr:colOff>604519</xdr:colOff>
      <xdr:row>356</xdr:row>
      <xdr:rowOff>406390</xdr:rowOff>
    </xdr:to>
    <xdr:pic>
      <xdr:nvPicPr>
        <xdr:cNvPr id="585" name="Subgraph-hal__g" descr="hal__g.png"/>
        <xdr:cNvPicPr>
          <a:picLocks/>
        </xdr:cNvPicPr>
      </xdr:nvPicPr>
      <xdr:blipFill>
        <a:blip xmlns:r="http://schemas.openxmlformats.org/officeDocument/2006/relationships" r:embed="rId391" cstate="print"/>
        <a:stretch>
          <a:fillRect/>
        </a:stretch>
      </xdr:blipFill>
      <xdr:spPr>
        <a:xfrm>
          <a:off x="650240" y="249367030"/>
          <a:ext cx="579119" cy="381000"/>
        </a:xfrm>
        <a:prstGeom prst="rect">
          <a:avLst/>
        </a:prstGeom>
      </xdr:spPr>
    </xdr:pic>
    <xdr:clientData/>
  </xdr:twoCellAnchor>
  <xdr:twoCellAnchor editAs="oneCell">
    <xdr:from>
      <xdr:col>1</xdr:col>
      <xdr:colOff>25400</xdr:colOff>
      <xdr:row>199</xdr:row>
      <xdr:rowOff>25409</xdr:rowOff>
    </xdr:from>
    <xdr:to>
      <xdr:col>1</xdr:col>
      <xdr:colOff>604519</xdr:colOff>
      <xdr:row>199</xdr:row>
      <xdr:rowOff>406409</xdr:rowOff>
    </xdr:to>
    <xdr:pic>
      <xdr:nvPicPr>
        <xdr:cNvPr id="586" name="Subgraph-jenngustetic" descr="jenngustetic.png"/>
        <xdr:cNvPicPr>
          <a:picLocks/>
        </xdr:cNvPicPr>
      </xdr:nvPicPr>
      <xdr:blipFill>
        <a:blip xmlns:r="http://schemas.openxmlformats.org/officeDocument/2006/relationships" r:embed="rId392" cstate="print"/>
        <a:stretch>
          <a:fillRect/>
        </a:stretch>
      </xdr:blipFill>
      <xdr:spPr>
        <a:xfrm>
          <a:off x="650240" y="249793769"/>
          <a:ext cx="579119" cy="381000"/>
        </a:xfrm>
        <a:prstGeom prst="rect">
          <a:avLst/>
        </a:prstGeom>
      </xdr:spPr>
    </xdr:pic>
    <xdr:clientData/>
  </xdr:twoCellAnchor>
  <xdr:twoCellAnchor editAs="oneCell">
    <xdr:from>
      <xdr:col>1</xdr:col>
      <xdr:colOff>25400</xdr:colOff>
      <xdr:row>202</xdr:row>
      <xdr:rowOff>25404</xdr:rowOff>
    </xdr:from>
    <xdr:to>
      <xdr:col>1</xdr:col>
      <xdr:colOff>604519</xdr:colOff>
      <xdr:row>202</xdr:row>
      <xdr:rowOff>406404</xdr:rowOff>
    </xdr:to>
    <xdr:pic>
      <xdr:nvPicPr>
        <xdr:cNvPr id="587" name="Subgraph-w3ace" descr="w3ace.png"/>
        <xdr:cNvPicPr>
          <a:picLocks/>
        </xdr:cNvPicPr>
      </xdr:nvPicPr>
      <xdr:blipFill>
        <a:blip xmlns:r="http://schemas.openxmlformats.org/officeDocument/2006/relationships" r:embed="rId393" cstate="print"/>
        <a:stretch>
          <a:fillRect/>
        </a:stretch>
      </xdr:blipFill>
      <xdr:spPr>
        <a:xfrm>
          <a:off x="650240" y="250220484"/>
          <a:ext cx="579119" cy="381000"/>
        </a:xfrm>
        <a:prstGeom prst="rect">
          <a:avLst/>
        </a:prstGeom>
      </xdr:spPr>
    </xdr:pic>
    <xdr:clientData/>
  </xdr:twoCellAnchor>
  <xdr:twoCellAnchor editAs="oneCell">
    <xdr:from>
      <xdr:col>1</xdr:col>
      <xdr:colOff>25400</xdr:colOff>
      <xdr:row>118</xdr:row>
      <xdr:rowOff>25400</xdr:rowOff>
    </xdr:from>
    <xdr:to>
      <xdr:col>1</xdr:col>
      <xdr:colOff>604519</xdr:colOff>
      <xdr:row>118</xdr:row>
      <xdr:rowOff>406400</xdr:rowOff>
    </xdr:to>
    <xdr:pic>
      <xdr:nvPicPr>
        <xdr:cNvPr id="588" name="Subgraph-lisallynch" descr="lisallynch.png"/>
        <xdr:cNvPicPr>
          <a:picLocks/>
        </xdr:cNvPicPr>
      </xdr:nvPicPr>
      <xdr:blipFill>
        <a:blip xmlns:r="http://schemas.openxmlformats.org/officeDocument/2006/relationships" r:embed="rId394" cstate="print"/>
        <a:stretch>
          <a:fillRect/>
        </a:stretch>
      </xdr:blipFill>
      <xdr:spPr>
        <a:xfrm>
          <a:off x="650240" y="250647200"/>
          <a:ext cx="579119" cy="381000"/>
        </a:xfrm>
        <a:prstGeom prst="rect">
          <a:avLst/>
        </a:prstGeom>
      </xdr:spPr>
    </xdr:pic>
    <xdr:clientData/>
  </xdr:twoCellAnchor>
  <xdr:twoCellAnchor editAs="oneCell">
    <xdr:from>
      <xdr:col>1</xdr:col>
      <xdr:colOff>25400</xdr:colOff>
      <xdr:row>123</xdr:row>
      <xdr:rowOff>25395</xdr:rowOff>
    </xdr:from>
    <xdr:to>
      <xdr:col>1</xdr:col>
      <xdr:colOff>604519</xdr:colOff>
      <xdr:row>123</xdr:row>
      <xdr:rowOff>406395</xdr:rowOff>
    </xdr:to>
    <xdr:pic>
      <xdr:nvPicPr>
        <xdr:cNvPr id="589" name="Subgraph-weareu" descr="weareu.png"/>
        <xdr:cNvPicPr>
          <a:picLocks/>
        </xdr:cNvPicPr>
      </xdr:nvPicPr>
      <xdr:blipFill>
        <a:blip xmlns:r="http://schemas.openxmlformats.org/officeDocument/2006/relationships" r:embed="rId395" cstate="print"/>
        <a:stretch>
          <a:fillRect/>
        </a:stretch>
      </xdr:blipFill>
      <xdr:spPr>
        <a:xfrm>
          <a:off x="650240" y="251073915"/>
          <a:ext cx="579119" cy="381000"/>
        </a:xfrm>
        <a:prstGeom prst="rect">
          <a:avLst/>
        </a:prstGeom>
      </xdr:spPr>
    </xdr:pic>
    <xdr:clientData/>
  </xdr:twoCellAnchor>
  <xdr:twoCellAnchor editAs="oneCell">
    <xdr:from>
      <xdr:col>1</xdr:col>
      <xdr:colOff>25400</xdr:colOff>
      <xdr:row>702</xdr:row>
      <xdr:rowOff>25390</xdr:rowOff>
    </xdr:from>
    <xdr:to>
      <xdr:col>1</xdr:col>
      <xdr:colOff>604519</xdr:colOff>
      <xdr:row>702</xdr:row>
      <xdr:rowOff>406390</xdr:rowOff>
    </xdr:to>
    <xdr:pic>
      <xdr:nvPicPr>
        <xdr:cNvPr id="590" name="Subgraph-aakash32017" descr="aakash32017.png"/>
        <xdr:cNvPicPr>
          <a:picLocks/>
        </xdr:cNvPicPr>
      </xdr:nvPicPr>
      <xdr:blipFill>
        <a:blip xmlns:r="http://schemas.openxmlformats.org/officeDocument/2006/relationships" r:embed="rId81" cstate="print"/>
        <a:stretch>
          <a:fillRect/>
        </a:stretch>
      </xdr:blipFill>
      <xdr:spPr>
        <a:xfrm>
          <a:off x="650240" y="251500630"/>
          <a:ext cx="579119" cy="381000"/>
        </a:xfrm>
        <a:prstGeom prst="rect">
          <a:avLst/>
        </a:prstGeom>
      </xdr:spPr>
    </xdr:pic>
    <xdr:clientData/>
  </xdr:twoCellAnchor>
  <xdr:twoCellAnchor editAs="oneCell">
    <xdr:from>
      <xdr:col>1</xdr:col>
      <xdr:colOff>25400</xdr:colOff>
      <xdr:row>293</xdr:row>
      <xdr:rowOff>25409</xdr:rowOff>
    </xdr:from>
    <xdr:to>
      <xdr:col>1</xdr:col>
      <xdr:colOff>604519</xdr:colOff>
      <xdr:row>293</xdr:row>
      <xdr:rowOff>406409</xdr:rowOff>
    </xdr:to>
    <xdr:pic>
      <xdr:nvPicPr>
        <xdr:cNvPr id="591" name="Subgraph-rbrowne" descr="rbrowne.png"/>
        <xdr:cNvPicPr>
          <a:picLocks/>
        </xdr:cNvPicPr>
      </xdr:nvPicPr>
      <xdr:blipFill>
        <a:blip xmlns:r="http://schemas.openxmlformats.org/officeDocument/2006/relationships" r:embed="rId396" cstate="print"/>
        <a:stretch>
          <a:fillRect/>
        </a:stretch>
      </xdr:blipFill>
      <xdr:spPr>
        <a:xfrm>
          <a:off x="650240" y="251927369"/>
          <a:ext cx="579119" cy="381000"/>
        </a:xfrm>
        <a:prstGeom prst="rect">
          <a:avLst/>
        </a:prstGeom>
      </xdr:spPr>
    </xdr:pic>
    <xdr:clientData/>
  </xdr:twoCellAnchor>
  <xdr:twoCellAnchor editAs="oneCell">
    <xdr:from>
      <xdr:col>1</xdr:col>
      <xdr:colOff>25400</xdr:colOff>
      <xdr:row>703</xdr:row>
      <xdr:rowOff>25404</xdr:rowOff>
    </xdr:from>
    <xdr:to>
      <xdr:col>1</xdr:col>
      <xdr:colOff>604519</xdr:colOff>
      <xdr:row>703</xdr:row>
      <xdr:rowOff>406404</xdr:rowOff>
    </xdr:to>
    <xdr:pic>
      <xdr:nvPicPr>
        <xdr:cNvPr id="592" name="Subgraph-nehalhesham" descr="nehalhesham.png"/>
        <xdr:cNvPicPr>
          <a:picLocks/>
        </xdr:cNvPicPr>
      </xdr:nvPicPr>
      <xdr:blipFill>
        <a:blip xmlns:r="http://schemas.openxmlformats.org/officeDocument/2006/relationships" r:embed="rId19" cstate="print"/>
        <a:stretch>
          <a:fillRect/>
        </a:stretch>
      </xdr:blipFill>
      <xdr:spPr>
        <a:xfrm>
          <a:off x="650240" y="252354084"/>
          <a:ext cx="579119" cy="381000"/>
        </a:xfrm>
        <a:prstGeom prst="rect">
          <a:avLst/>
        </a:prstGeom>
      </xdr:spPr>
    </xdr:pic>
    <xdr:clientData/>
  </xdr:twoCellAnchor>
  <xdr:twoCellAnchor editAs="oneCell">
    <xdr:from>
      <xdr:col>1</xdr:col>
      <xdr:colOff>25400</xdr:colOff>
      <xdr:row>704</xdr:row>
      <xdr:rowOff>25400</xdr:rowOff>
    </xdr:from>
    <xdr:to>
      <xdr:col>1</xdr:col>
      <xdr:colOff>604519</xdr:colOff>
      <xdr:row>704</xdr:row>
      <xdr:rowOff>406400</xdr:rowOff>
    </xdr:to>
    <xdr:pic>
      <xdr:nvPicPr>
        <xdr:cNvPr id="593" name="Subgraph-unknownbinaries" descr="unknownbinaries.png"/>
        <xdr:cNvPicPr>
          <a:picLocks/>
        </xdr:cNvPicPr>
      </xdr:nvPicPr>
      <xdr:blipFill>
        <a:blip xmlns:r="http://schemas.openxmlformats.org/officeDocument/2006/relationships" r:embed="rId397" cstate="print"/>
        <a:stretch>
          <a:fillRect/>
        </a:stretch>
      </xdr:blipFill>
      <xdr:spPr>
        <a:xfrm>
          <a:off x="650240" y="252780800"/>
          <a:ext cx="579119" cy="381000"/>
        </a:xfrm>
        <a:prstGeom prst="rect">
          <a:avLst/>
        </a:prstGeom>
      </xdr:spPr>
    </xdr:pic>
    <xdr:clientData/>
  </xdr:twoCellAnchor>
  <xdr:twoCellAnchor editAs="oneCell">
    <xdr:from>
      <xdr:col>1</xdr:col>
      <xdr:colOff>25400</xdr:colOff>
      <xdr:row>47</xdr:row>
      <xdr:rowOff>25395</xdr:rowOff>
    </xdr:from>
    <xdr:to>
      <xdr:col>1</xdr:col>
      <xdr:colOff>604519</xdr:colOff>
      <xdr:row>47</xdr:row>
      <xdr:rowOff>406395</xdr:rowOff>
    </xdr:to>
    <xdr:pic>
      <xdr:nvPicPr>
        <xdr:cNvPr id="594" name="Subgraph-m1k3y" descr="m1k3y.png"/>
        <xdr:cNvPicPr>
          <a:picLocks/>
        </xdr:cNvPicPr>
      </xdr:nvPicPr>
      <xdr:blipFill>
        <a:blip xmlns:r="http://schemas.openxmlformats.org/officeDocument/2006/relationships" r:embed="rId398" cstate="print"/>
        <a:stretch>
          <a:fillRect/>
        </a:stretch>
      </xdr:blipFill>
      <xdr:spPr>
        <a:xfrm>
          <a:off x="650240" y="253207515"/>
          <a:ext cx="579119" cy="381000"/>
        </a:xfrm>
        <a:prstGeom prst="rect">
          <a:avLst/>
        </a:prstGeom>
      </xdr:spPr>
    </xdr:pic>
    <xdr:clientData/>
  </xdr:twoCellAnchor>
  <xdr:twoCellAnchor editAs="oneCell">
    <xdr:from>
      <xdr:col>1</xdr:col>
      <xdr:colOff>25400</xdr:colOff>
      <xdr:row>125</xdr:row>
      <xdr:rowOff>25390</xdr:rowOff>
    </xdr:from>
    <xdr:to>
      <xdr:col>1</xdr:col>
      <xdr:colOff>604519</xdr:colOff>
      <xdr:row>125</xdr:row>
      <xdr:rowOff>406390</xdr:rowOff>
    </xdr:to>
    <xdr:pic>
      <xdr:nvPicPr>
        <xdr:cNvPr id="595" name="Subgraph-rafarubio" descr="rafarubio.png"/>
        <xdr:cNvPicPr>
          <a:picLocks/>
        </xdr:cNvPicPr>
      </xdr:nvPicPr>
      <xdr:blipFill>
        <a:blip xmlns:r="http://schemas.openxmlformats.org/officeDocument/2006/relationships" r:embed="rId399" cstate="print"/>
        <a:stretch>
          <a:fillRect/>
        </a:stretch>
      </xdr:blipFill>
      <xdr:spPr>
        <a:xfrm>
          <a:off x="650240" y="253634230"/>
          <a:ext cx="579119" cy="381000"/>
        </a:xfrm>
        <a:prstGeom prst="rect">
          <a:avLst/>
        </a:prstGeom>
      </xdr:spPr>
    </xdr:pic>
    <xdr:clientData/>
  </xdr:twoCellAnchor>
  <xdr:twoCellAnchor editAs="oneCell">
    <xdr:from>
      <xdr:col>1</xdr:col>
      <xdr:colOff>25400</xdr:colOff>
      <xdr:row>141</xdr:row>
      <xdr:rowOff>25409</xdr:rowOff>
    </xdr:from>
    <xdr:to>
      <xdr:col>1</xdr:col>
      <xdr:colOff>604519</xdr:colOff>
      <xdr:row>141</xdr:row>
      <xdr:rowOff>406409</xdr:rowOff>
    </xdr:to>
    <xdr:pic>
      <xdr:nvPicPr>
        <xdr:cNvPr id="596" name="Subgraph-leila_na" descr="leila_na.png"/>
        <xdr:cNvPicPr>
          <a:picLocks/>
        </xdr:cNvPicPr>
      </xdr:nvPicPr>
      <xdr:blipFill>
        <a:blip xmlns:r="http://schemas.openxmlformats.org/officeDocument/2006/relationships" r:embed="rId400" cstate="print"/>
        <a:stretch>
          <a:fillRect/>
        </a:stretch>
      </xdr:blipFill>
      <xdr:spPr>
        <a:xfrm>
          <a:off x="650240" y="254060969"/>
          <a:ext cx="579119" cy="381000"/>
        </a:xfrm>
        <a:prstGeom prst="rect">
          <a:avLst/>
        </a:prstGeom>
      </xdr:spPr>
    </xdr:pic>
    <xdr:clientData/>
  </xdr:twoCellAnchor>
  <xdr:twoCellAnchor editAs="oneCell">
    <xdr:from>
      <xdr:col>1</xdr:col>
      <xdr:colOff>25400</xdr:colOff>
      <xdr:row>63</xdr:row>
      <xdr:rowOff>25404</xdr:rowOff>
    </xdr:from>
    <xdr:to>
      <xdr:col>1</xdr:col>
      <xdr:colOff>604519</xdr:colOff>
      <xdr:row>63</xdr:row>
      <xdr:rowOff>406404</xdr:rowOff>
    </xdr:to>
    <xdr:pic>
      <xdr:nvPicPr>
        <xdr:cNvPr id="597" name="Subgraph-maudelfin" descr="maudelfin.png"/>
        <xdr:cNvPicPr>
          <a:picLocks/>
        </xdr:cNvPicPr>
      </xdr:nvPicPr>
      <xdr:blipFill>
        <a:blip xmlns:r="http://schemas.openxmlformats.org/officeDocument/2006/relationships" r:embed="rId401" cstate="print"/>
        <a:stretch>
          <a:fillRect/>
        </a:stretch>
      </xdr:blipFill>
      <xdr:spPr>
        <a:xfrm>
          <a:off x="650240" y="254487684"/>
          <a:ext cx="579119" cy="381000"/>
        </a:xfrm>
        <a:prstGeom prst="rect">
          <a:avLst/>
        </a:prstGeom>
      </xdr:spPr>
    </xdr:pic>
    <xdr:clientData/>
  </xdr:twoCellAnchor>
  <xdr:twoCellAnchor editAs="oneCell">
    <xdr:from>
      <xdr:col>1</xdr:col>
      <xdr:colOff>25400</xdr:colOff>
      <xdr:row>359</xdr:row>
      <xdr:rowOff>25400</xdr:rowOff>
    </xdr:from>
    <xdr:to>
      <xdr:col>1</xdr:col>
      <xdr:colOff>604519</xdr:colOff>
      <xdr:row>359</xdr:row>
      <xdr:rowOff>406400</xdr:rowOff>
    </xdr:to>
    <xdr:pic>
      <xdr:nvPicPr>
        <xdr:cNvPr id="598" name="Subgraph-jacobksamuelson" descr="jacobksamuelson.png"/>
        <xdr:cNvPicPr>
          <a:picLocks/>
        </xdr:cNvPicPr>
      </xdr:nvPicPr>
      <xdr:blipFill>
        <a:blip xmlns:r="http://schemas.openxmlformats.org/officeDocument/2006/relationships" r:embed="rId402" cstate="print"/>
        <a:stretch>
          <a:fillRect/>
        </a:stretch>
      </xdr:blipFill>
      <xdr:spPr>
        <a:xfrm>
          <a:off x="650240" y="254914400"/>
          <a:ext cx="579119" cy="381000"/>
        </a:xfrm>
        <a:prstGeom prst="rect">
          <a:avLst/>
        </a:prstGeom>
      </xdr:spPr>
    </xdr:pic>
    <xdr:clientData/>
  </xdr:twoCellAnchor>
  <xdr:twoCellAnchor editAs="oneCell">
    <xdr:from>
      <xdr:col>1</xdr:col>
      <xdr:colOff>25400</xdr:colOff>
      <xdr:row>193</xdr:row>
      <xdr:rowOff>25395</xdr:rowOff>
    </xdr:from>
    <xdr:to>
      <xdr:col>1</xdr:col>
      <xdr:colOff>604519</xdr:colOff>
      <xdr:row>193</xdr:row>
      <xdr:rowOff>406395</xdr:rowOff>
    </xdr:to>
    <xdr:pic>
      <xdr:nvPicPr>
        <xdr:cNvPr id="599" name="Subgraph-john95959" descr="john95959.png"/>
        <xdr:cNvPicPr>
          <a:picLocks/>
        </xdr:cNvPicPr>
      </xdr:nvPicPr>
      <xdr:blipFill>
        <a:blip xmlns:r="http://schemas.openxmlformats.org/officeDocument/2006/relationships" r:embed="rId403" cstate="print"/>
        <a:stretch>
          <a:fillRect/>
        </a:stretch>
      </xdr:blipFill>
      <xdr:spPr>
        <a:xfrm>
          <a:off x="650240" y="255341115"/>
          <a:ext cx="579119" cy="381000"/>
        </a:xfrm>
        <a:prstGeom prst="rect">
          <a:avLst/>
        </a:prstGeom>
      </xdr:spPr>
    </xdr:pic>
    <xdr:clientData/>
  </xdr:twoCellAnchor>
  <xdr:twoCellAnchor editAs="oneCell">
    <xdr:from>
      <xdr:col>1</xdr:col>
      <xdr:colOff>25400</xdr:colOff>
      <xdr:row>705</xdr:row>
      <xdr:rowOff>25390</xdr:rowOff>
    </xdr:from>
    <xdr:to>
      <xdr:col>1</xdr:col>
      <xdr:colOff>604519</xdr:colOff>
      <xdr:row>705</xdr:row>
      <xdr:rowOff>406390</xdr:rowOff>
    </xdr:to>
    <xdr:pic>
      <xdr:nvPicPr>
        <xdr:cNvPr id="600" name="Subgraph-_tahil" descr="_tahil.png"/>
        <xdr:cNvPicPr>
          <a:picLocks/>
        </xdr:cNvPicPr>
      </xdr:nvPicPr>
      <xdr:blipFill>
        <a:blip xmlns:r="http://schemas.openxmlformats.org/officeDocument/2006/relationships" r:embed="rId404" cstate="print"/>
        <a:stretch>
          <a:fillRect/>
        </a:stretch>
      </xdr:blipFill>
      <xdr:spPr>
        <a:xfrm>
          <a:off x="650240" y="255767830"/>
          <a:ext cx="579119" cy="381000"/>
        </a:xfrm>
        <a:prstGeom prst="rect">
          <a:avLst/>
        </a:prstGeom>
      </xdr:spPr>
    </xdr:pic>
    <xdr:clientData/>
  </xdr:twoCellAnchor>
  <xdr:twoCellAnchor editAs="oneCell">
    <xdr:from>
      <xdr:col>1</xdr:col>
      <xdr:colOff>25400</xdr:colOff>
      <xdr:row>78</xdr:row>
      <xdr:rowOff>25409</xdr:rowOff>
    </xdr:from>
    <xdr:to>
      <xdr:col>1</xdr:col>
      <xdr:colOff>604519</xdr:colOff>
      <xdr:row>78</xdr:row>
      <xdr:rowOff>406409</xdr:rowOff>
    </xdr:to>
    <xdr:pic>
      <xdr:nvPicPr>
        <xdr:cNvPr id="601" name="Subgraph-reinikainen" descr="reinikainen.png"/>
        <xdr:cNvPicPr>
          <a:picLocks/>
        </xdr:cNvPicPr>
      </xdr:nvPicPr>
      <xdr:blipFill>
        <a:blip xmlns:r="http://schemas.openxmlformats.org/officeDocument/2006/relationships" r:embed="rId405" cstate="print"/>
        <a:stretch>
          <a:fillRect/>
        </a:stretch>
      </xdr:blipFill>
      <xdr:spPr>
        <a:xfrm>
          <a:off x="650240" y="256194569"/>
          <a:ext cx="579119" cy="381000"/>
        </a:xfrm>
        <a:prstGeom prst="rect">
          <a:avLst/>
        </a:prstGeom>
      </xdr:spPr>
    </xdr:pic>
    <xdr:clientData/>
  </xdr:twoCellAnchor>
  <xdr:twoCellAnchor editAs="oneCell">
    <xdr:from>
      <xdr:col>1</xdr:col>
      <xdr:colOff>25400</xdr:colOff>
      <xdr:row>335</xdr:row>
      <xdr:rowOff>25404</xdr:rowOff>
    </xdr:from>
    <xdr:to>
      <xdr:col>1</xdr:col>
      <xdr:colOff>604519</xdr:colOff>
      <xdr:row>335</xdr:row>
      <xdr:rowOff>406404</xdr:rowOff>
    </xdr:to>
    <xdr:pic>
      <xdr:nvPicPr>
        <xdr:cNvPr id="602" name="Subgraph-mazky" descr="mazky.png"/>
        <xdr:cNvPicPr>
          <a:picLocks/>
        </xdr:cNvPicPr>
      </xdr:nvPicPr>
      <xdr:blipFill>
        <a:blip xmlns:r="http://schemas.openxmlformats.org/officeDocument/2006/relationships" r:embed="rId406" cstate="print"/>
        <a:stretch>
          <a:fillRect/>
        </a:stretch>
      </xdr:blipFill>
      <xdr:spPr>
        <a:xfrm>
          <a:off x="650240" y="256621284"/>
          <a:ext cx="579119" cy="381000"/>
        </a:xfrm>
        <a:prstGeom prst="rect">
          <a:avLst/>
        </a:prstGeom>
      </xdr:spPr>
    </xdr:pic>
    <xdr:clientData/>
  </xdr:twoCellAnchor>
  <xdr:twoCellAnchor editAs="oneCell">
    <xdr:from>
      <xdr:col>1</xdr:col>
      <xdr:colOff>25400</xdr:colOff>
      <xdr:row>706</xdr:row>
      <xdr:rowOff>25400</xdr:rowOff>
    </xdr:from>
    <xdr:to>
      <xdr:col>1</xdr:col>
      <xdr:colOff>604519</xdr:colOff>
      <xdr:row>706</xdr:row>
      <xdr:rowOff>406400</xdr:rowOff>
    </xdr:to>
    <xdr:pic>
      <xdr:nvPicPr>
        <xdr:cNvPr id="603" name="Subgraph-vann58" descr="vann58.png"/>
        <xdr:cNvPicPr>
          <a:picLocks/>
        </xdr:cNvPicPr>
      </xdr:nvPicPr>
      <xdr:blipFill>
        <a:blip xmlns:r="http://schemas.openxmlformats.org/officeDocument/2006/relationships" r:embed="rId4" cstate="print"/>
        <a:stretch>
          <a:fillRect/>
        </a:stretch>
      </xdr:blipFill>
      <xdr:spPr>
        <a:xfrm>
          <a:off x="650240" y="257048000"/>
          <a:ext cx="579119" cy="381000"/>
        </a:xfrm>
        <a:prstGeom prst="rect">
          <a:avLst/>
        </a:prstGeom>
      </xdr:spPr>
    </xdr:pic>
    <xdr:clientData/>
  </xdr:twoCellAnchor>
  <xdr:twoCellAnchor editAs="oneCell">
    <xdr:from>
      <xdr:col>1</xdr:col>
      <xdr:colOff>25400</xdr:colOff>
      <xdr:row>221</xdr:row>
      <xdr:rowOff>25395</xdr:rowOff>
    </xdr:from>
    <xdr:to>
      <xdr:col>1</xdr:col>
      <xdr:colOff>604519</xdr:colOff>
      <xdr:row>221</xdr:row>
      <xdr:rowOff>406395</xdr:rowOff>
    </xdr:to>
    <xdr:pic>
      <xdr:nvPicPr>
        <xdr:cNvPr id="604" name="Subgraph-ellemccarthy" descr="ellemccarthy.png"/>
        <xdr:cNvPicPr>
          <a:picLocks/>
        </xdr:cNvPicPr>
      </xdr:nvPicPr>
      <xdr:blipFill>
        <a:blip xmlns:r="http://schemas.openxmlformats.org/officeDocument/2006/relationships" r:embed="rId407" cstate="print"/>
        <a:stretch>
          <a:fillRect/>
        </a:stretch>
      </xdr:blipFill>
      <xdr:spPr>
        <a:xfrm>
          <a:off x="650240" y="257474715"/>
          <a:ext cx="579119" cy="381000"/>
        </a:xfrm>
        <a:prstGeom prst="rect">
          <a:avLst/>
        </a:prstGeom>
      </xdr:spPr>
    </xdr:pic>
    <xdr:clientData/>
  </xdr:twoCellAnchor>
  <xdr:twoCellAnchor editAs="oneCell">
    <xdr:from>
      <xdr:col>1</xdr:col>
      <xdr:colOff>25400</xdr:colOff>
      <xdr:row>393</xdr:row>
      <xdr:rowOff>25390</xdr:rowOff>
    </xdr:from>
    <xdr:to>
      <xdr:col>1</xdr:col>
      <xdr:colOff>604519</xdr:colOff>
      <xdr:row>393</xdr:row>
      <xdr:rowOff>406390</xdr:rowOff>
    </xdr:to>
    <xdr:pic>
      <xdr:nvPicPr>
        <xdr:cNvPr id="605" name="Subgraph-all_a_twitt_r" descr="all_a_twitt_r.png"/>
        <xdr:cNvPicPr>
          <a:picLocks/>
        </xdr:cNvPicPr>
      </xdr:nvPicPr>
      <xdr:blipFill>
        <a:blip xmlns:r="http://schemas.openxmlformats.org/officeDocument/2006/relationships" r:embed="rId408" cstate="print"/>
        <a:stretch>
          <a:fillRect/>
        </a:stretch>
      </xdr:blipFill>
      <xdr:spPr>
        <a:xfrm>
          <a:off x="650240" y="257901430"/>
          <a:ext cx="579119" cy="381000"/>
        </a:xfrm>
        <a:prstGeom prst="rect">
          <a:avLst/>
        </a:prstGeom>
      </xdr:spPr>
    </xdr:pic>
    <xdr:clientData/>
  </xdr:twoCellAnchor>
  <xdr:twoCellAnchor editAs="oneCell">
    <xdr:from>
      <xdr:col>1</xdr:col>
      <xdr:colOff>25400</xdr:colOff>
      <xdr:row>386</xdr:row>
      <xdr:rowOff>25409</xdr:rowOff>
    </xdr:from>
    <xdr:to>
      <xdr:col>1</xdr:col>
      <xdr:colOff>604519</xdr:colOff>
      <xdr:row>386</xdr:row>
      <xdr:rowOff>406409</xdr:rowOff>
    </xdr:to>
    <xdr:pic>
      <xdr:nvPicPr>
        <xdr:cNvPr id="606" name="Subgraph-exiledsurfer" descr="exiledsurfer.png"/>
        <xdr:cNvPicPr>
          <a:picLocks/>
        </xdr:cNvPicPr>
      </xdr:nvPicPr>
      <xdr:blipFill>
        <a:blip xmlns:r="http://schemas.openxmlformats.org/officeDocument/2006/relationships" r:embed="rId409" cstate="print"/>
        <a:stretch>
          <a:fillRect/>
        </a:stretch>
      </xdr:blipFill>
      <xdr:spPr>
        <a:xfrm>
          <a:off x="650240" y="258328169"/>
          <a:ext cx="579119" cy="381000"/>
        </a:xfrm>
        <a:prstGeom prst="rect">
          <a:avLst/>
        </a:prstGeom>
      </xdr:spPr>
    </xdr:pic>
    <xdr:clientData/>
  </xdr:twoCellAnchor>
  <xdr:twoCellAnchor editAs="oneCell">
    <xdr:from>
      <xdr:col>1</xdr:col>
      <xdr:colOff>25400</xdr:colOff>
      <xdr:row>303</xdr:row>
      <xdr:rowOff>25404</xdr:rowOff>
    </xdr:from>
    <xdr:to>
      <xdr:col>1</xdr:col>
      <xdr:colOff>604519</xdr:colOff>
      <xdr:row>303</xdr:row>
      <xdr:rowOff>406404</xdr:rowOff>
    </xdr:to>
    <xdr:pic>
      <xdr:nvPicPr>
        <xdr:cNvPr id="607" name="Subgraph-rosycheekstx" descr="rosycheekstx.png"/>
        <xdr:cNvPicPr>
          <a:picLocks/>
        </xdr:cNvPicPr>
      </xdr:nvPicPr>
      <xdr:blipFill>
        <a:blip xmlns:r="http://schemas.openxmlformats.org/officeDocument/2006/relationships" r:embed="rId410" cstate="print"/>
        <a:stretch>
          <a:fillRect/>
        </a:stretch>
      </xdr:blipFill>
      <xdr:spPr>
        <a:xfrm>
          <a:off x="650240" y="258754884"/>
          <a:ext cx="579119" cy="381000"/>
        </a:xfrm>
        <a:prstGeom prst="rect">
          <a:avLst/>
        </a:prstGeom>
      </xdr:spPr>
    </xdr:pic>
    <xdr:clientData/>
  </xdr:twoCellAnchor>
  <xdr:twoCellAnchor editAs="oneCell">
    <xdr:from>
      <xdr:col>1</xdr:col>
      <xdr:colOff>25400</xdr:colOff>
      <xdr:row>377</xdr:row>
      <xdr:rowOff>25400</xdr:rowOff>
    </xdr:from>
    <xdr:to>
      <xdr:col>1</xdr:col>
      <xdr:colOff>604519</xdr:colOff>
      <xdr:row>377</xdr:row>
      <xdr:rowOff>406400</xdr:rowOff>
    </xdr:to>
    <xdr:pic>
      <xdr:nvPicPr>
        <xdr:cNvPr id="608" name="Subgraph-taziden" descr="taziden.png"/>
        <xdr:cNvPicPr>
          <a:picLocks/>
        </xdr:cNvPicPr>
      </xdr:nvPicPr>
      <xdr:blipFill>
        <a:blip xmlns:r="http://schemas.openxmlformats.org/officeDocument/2006/relationships" r:embed="rId411" cstate="print"/>
        <a:stretch>
          <a:fillRect/>
        </a:stretch>
      </xdr:blipFill>
      <xdr:spPr>
        <a:xfrm>
          <a:off x="650240" y="259181600"/>
          <a:ext cx="579119" cy="381000"/>
        </a:xfrm>
        <a:prstGeom prst="rect">
          <a:avLst/>
        </a:prstGeom>
      </xdr:spPr>
    </xdr:pic>
    <xdr:clientData/>
  </xdr:twoCellAnchor>
  <xdr:twoCellAnchor editAs="oneCell">
    <xdr:from>
      <xdr:col>1</xdr:col>
      <xdr:colOff>25400</xdr:colOff>
      <xdr:row>707</xdr:row>
      <xdr:rowOff>25395</xdr:rowOff>
    </xdr:from>
    <xdr:to>
      <xdr:col>1</xdr:col>
      <xdr:colOff>604519</xdr:colOff>
      <xdr:row>707</xdr:row>
      <xdr:rowOff>406395</xdr:rowOff>
    </xdr:to>
    <xdr:pic>
      <xdr:nvPicPr>
        <xdr:cNvPr id="609" name="Subgraph-newrightsgroup" descr="newrightsgroup.png"/>
        <xdr:cNvPicPr>
          <a:picLocks/>
        </xdr:cNvPicPr>
      </xdr:nvPicPr>
      <xdr:blipFill>
        <a:blip xmlns:r="http://schemas.openxmlformats.org/officeDocument/2006/relationships" r:embed="rId412" cstate="print"/>
        <a:stretch>
          <a:fillRect/>
        </a:stretch>
      </xdr:blipFill>
      <xdr:spPr>
        <a:xfrm>
          <a:off x="650240" y="259608315"/>
          <a:ext cx="579119" cy="381000"/>
        </a:xfrm>
        <a:prstGeom prst="rect">
          <a:avLst/>
        </a:prstGeom>
      </xdr:spPr>
    </xdr:pic>
    <xdr:clientData/>
  </xdr:twoCellAnchor>
  <xdr:twoCellAnchor editAs="oneCell">
    <xdr:from>
      <xdr:col>1</xdr:col>
      <xdr:colOff>25400</xdr:colOff>
      <xdr:row>75</xdr:row>
      <xdr:rowOff>25390</xdr:rowOff>
    </xdr:from>
    <xdr:to>
      <xdr:col>1</xdr:col>
      <xdr:colOff>604519</xdr:colOff>
      <xdr:row>75</xdr:row>
      <xdr:rowOff>406390</xdr:rowOff>
    </xdr:to>
    <xdr:pic>
      <xdr:nvPicPr>
        <xdr:cNvPr id="610" name="Subgraph-ianschuler" descr="ianschuler.png"/>
        <xdr:cNvPicPr>
          <a:picLocks/>
        </xdr:cNvPicPr>
      </xdr:nvPicPr>
      <xdr:blipFill>
        <a:blip xmlns:r="http://schemas.openxmlformats.org/officeDocument/2006/relationships" r:embed="rId413" cstate="print"/>
        <a:stretch>
          <a:fillRect/>
        </a:stretch>
      </xdr:blipFill>
      <xdr:spPr>
        <a:xfrm>
          <a:off x="650240" y="260035030"/>
          <a:ext cx="579119" cy="381000"/>
        </a:xfrm>
        <a:prstGeom prst="rect">
          <a:avLst/>
        </a:prstGeom>
      </xdr:spPr>
    </xdr:pic>
    <xdr:clientData/>
  </xdr:twoCellAnchor>
  <xdr:twoCellAnchor editAs="oneCell">
    <xdr:from>
      <xdr:col>1</xdr:col>
      <xdr:colOff>25400</xdr:colOff>
      <xdr:row>708</xdr:row>
      <xdr:rowOff>25409</xdr:rowOff>
    </xdr:from>
    <xdr:to>
      <xdr:col>1</xdr:col>
      <xdr:colOff>604519</xdr:colOff>
      <xdr:row>708</xdr:row>
      <xdr:rowOff>406409</xdr:rowOff>
    </xdr:to>
    <xdr:pic>
      <xdr:nvPicPr>
        <xdr:cNvPr id="611" name="Subgraph-byrdog55" descr="byrdog55.png"/>
        <xdr:cNvPicPr>
          <a:picLocks/>
        </xdr:cNvPicPr>
      </xdr:nvPicPr>
      <xdr:blipFill>
        <a:blip xmlns:r="http://schemas.openxmlformats.org/officeDocument/2006/relationships" r:embed="rId8" cstate="print"/>
        <a:stretch>
          <a:fillRect/>
        </a:stretch>
      </xdr:blipFill>
      <xdr:spPr>
        <a:xfrm>
          <a:off x="650240" y="260461769"/>
          <a:ext cx="579119" cy="381000"/>
        </a:xfrm>
        <a:prstGeom prst="rect">
          <a:avLst/>
        </a:prstGeom>
      </xdr:spPr>
    </xdr:pic>
    <xdr:clientData/>
  </xdr:twoCellAnchor>
  <xdr:twoCellAnchor editAs="oneCell">
    <xdr:from>
      <xdr:col>1</xdr:col>
      <xdr:colOff>25400</xdr:colOff>
      <xdr:row>709</xdr:row>
      <xdr:rowOff>25404</xdr:rowOff>
    </xdr:from>
    <xdr:to>
      <xdr:col>1</xdr:col>
      <xdr:colOff>604519</xdr:colOff>
      <xdr:row>709</xdr:row>
      <xdr:rowOff>406404</xdr:rowOff>
    </xdr:to>
    <xdr:pic>
      <xdr:nvPicPr>
        <xdr:cNvPr id="612" name="Subgraph-jaheppler" descr="jaheppler.png"/>
        <xdr:cNvPicPr>
          <a:picLocks/>
        </xdr:cNvPicPr>
      </xdr:nvPicPr>
      <xdr:blipFill>
        <a:blip xmlns:r="http://schemas.openxmlformats.org/officeDocument/2006/relationships" r:embed="rId4" cstate="print"/>
        <a:stretch>
          <a:fillRect/>
        </a:stretch>
      </xdr:blipFill>
      <xdr:spPr>
        <a:xfrm>
          <a:off x="650240" y="260888484"/>
          <a:ext cx="579119" cy="381000"/>
        </a:xfrm>
        <a:prstGeom prst="rect">
          <a:avLst/>
        </a:prstGeom>
      </xdr:spPr>
    </xdr:pic>
    <xdr:clientData/>
  </xdr:twoCellAnchor>
  <xdr:twoCellAnchor editAs="oneCell">
    <xdr:from>
      <xdr:col>1</xdr:col>
      <xdr:colOff>25400</xdr:colOff>
      <xdr:row>179</xdr:row>
      <xdr:rowOff>25400</xdr:rowOff>
    </xdr:from>
    <xdr:to>
      <xdr:col>1</xdr:col>
      <xdr:colOff>604519</xdr:colOff>
      <xdr:row>179</xdr:row>
      <xdr:rowOff>406400</xdr:rowOff>
    </xdr:to>
    <xdr:pic>
      <xdr:nvPicPr>
        <xdr:cNvPr id="613" name="Subgraph-stbullard" descr="stbullard.png"/>
        <xdr:cNvPicPr>
          <a:picLocks/>
        </xdr:cNvPicPr>
      </xdr:nvPicPr>
      <xdr:blipFill>
        <a:blip xmlns:r="http://schemas.openxmlformats.org/officeDocument/2006/relationships" r:embed="rId414" cstate="print"/>
        <a:stretch>
          <a:fillRect/>
        </a:stretch>
      </xdr:blipFill>
      <xdr:spPr>
        <a:xfrm>
          <a:off x="650240" y="261315200"/>
          <a:ext cx="579119" cy="381000"/>
        </a:xfrm>
        <a:prstGeom prst="rect">
          <a:avLst/>
        </a:prstGeom>
      </xdr:spPr>
    </xdr:pic>
    <xdr:clientData/>
  </xdr:twoCellAnchor>
  <xdr:twoCellAnchor editAs="oneCell">
    <xdr:from>
      <xdr:col>1</xdr:col>
      <xdr:colOff>25400</xdr:colOff>
      <xdr:row>46</xdr:row>
      <xdr:rowOff>25395</xdr:rowOff>
    </xdr:from>
    <xdr:to>
      <xdr:col>1</xdr:col>
      <xdr:colOff>604519</xdr:colOff>
      <xdr:row>46</xdr:row>
      <xdr:rowOff>406395</xdr:rowOff>
    </xdr:to>
    <xdr:pic>
      <xdr:nvPicPr>
        <xdr:cNvPr id="614" name="Subgraph-elspethjane" descr="elspethjane.png"/>
        <xdr:cNvPicPr>
          <a:picLocks/>
        </xdr:cNvPicPr>
      </xdr:nvPicPr>
      <xdr:blipFill>
        <a:blip xmlns:r="http://schemas.openxmlformats.org/officeDocument/2006/relationships" r:embed="rId415" cstate="print"/>
        <a:stretch>
          <a:fillRect/>
        </a:stretch>
      </xdr:blipFill>
      <xdr:spPr>
        <a:xfrm>
          <a:off x="650240" y="261741915"/>
          <a:ext cx="579119" cy="381000"/>
        </a:xfrm>
        <a:prstGeom prst="rect">
          <a:avLst/>
        </a:prstGeom>
      </xdr:spPr>
    </xdr:pic>
    <xdr:clientData/>
  </xdr:twoCellAnchor>
  <xdr:twoCellAnchor editAs="oneCell">
    <xdr:from>
      <xdr:col>1</xdr:col>
      <xdr:colOff>25400</xdr:colOff>
      <xdr:row>217</xdr:row>
      <xdr:rowOff>25390</xdr:rowOff>
    </xdr:from>
    <xdr:to>
      <xdr:col>1</xdr:col>
      <xdr:colOff>604519</xdr:colOff>
      <xdr:row>217</xdr:row>
      <xdr:rowOff>406390</xdr:rowOff>
    </xdr:to>
    <xdr:pic>
      <xdr:nvPicPr>
        <xdr:cNvPr id="615" name="Subgraph-orian" descr="orian.png"/>
        <xdr:cNvPicPr>
          <a:picLocks/>
        </xdr:cNvPicPr>
      </xdr:nvPicPr>
      <xdr:blipFill>
        <a:blip xmlns:r="http://schemas.openxmlformats.org/officeDocument/2006/relationships" r:embed="rId416" cstate="print"/>
        <a:stretch>
          <a:fillRect/>
        </a:stretch>
      </xdr:blipFill>
      <xdr:spPr>
        <a:xfrm>
          <a:off x="650240" y="262168630"/>
          <a:ext cx="579119" cy="381000"/>
        </a:xfrm>
        <a:prstGeom prst="rect">
          <a:avLst/>
        </a:prstGeom>
      </xdr:spPr>
    </xdr:pic>
    <xdr:clientData/>
  </xdr:twoCellAnchor>
  <xdr:twoCellAnchor editAs="oneCell">
    <xdr:from>
      <xdr:col>1</xdr:col>
      <xdr:colOff>25400</xdr:colOff>
      <xdr:row>177</xdr:row>
      <xdr:rowOff>25409</xdr:rowOff>
    </xdr:from>
    <xdr:to>
      <xdr:col>1</xdr:col>
      <xdr:colOff>604519</xdr:colOff>
      <xdr:row>177</xdr:row>
      <xdr:rowOff>406409</xdr:rowOff>
    </xdr:to>
    <xdr:pic>
      <xdr:nvPicPr>
        <xdr:cNvPr id="616" name="Subgraph-jeremyheimans" descr="jeremyheimans.png"/>
        <xdr:cNvPicPr>
          <a:picLocks/>
        </xdr:cNvPicPr>
      </xdr:nvPicPr>
      <xdr:blipFill>
        <a:blip xmlns:r="http://schemas.openxmlformats.org/officeDocument/2006/relationships" r:embed="rId417" cstate="print"/>
        <a:stretch>
          <a:fillRect/>
        </a:stretch>
      </xdr:blipFill>
      <xdr:spPr>
        <a:xfrm>
          <a:off x="650240" y="262595369"/>
          <a:ext cx="579119" cy="381000"/>
        </a:xfrm>
        <a:prstGeom prst="rect">
          <a:avLst/>
        </a:prstGeom>
      </xdr:spPr>
    </xdr:pic>
    <xdr:clientData/>
  </xdr:twoCellAnchor>
  <xdr:twoCellAnchor editAs="oneCell">
    <xdr:from>
      <xdr:col>1</xdr:col>
      <xdr:colOff>25400</xdr:colOff>
      <xdr:row>90</xdr:row>
      <xdr:rowOff>25404</xdr:rowOff>
    </xdr:from>
    <xdr:to>
      <xdr:col>1</xdr:col>
      <xdr:colOff>604519</xdr:colOff>
      <xdr:row>90</xdr:row>
      <xdr:rowOff>406404</xdr:rowOff>
    </xdr:to>
    <xdr:pic>
      <xdr:nvPicPr>
        <xdr:cNvPr id="617" name="Subgraph-arikia" descr="arikia.png"/>
        <xdr:cNvPicPr>
          <a:picLocks/>
        </xdr:cNvPicPr>
      </xdr:nvPicPr>
      <xdr:blipFill>
        <a:blip xmlns:r="http://schemas.openxmlformats.org/officeDocument/2006/relationships" r:embed="rId418" cstate="print"/>
        <a:stretch>
          <a:fillRect/>
        </a:stretch>
      </xdr:blipFill>
      <xdr:spPr>
        <a:xfrm>
          <a:off x="650240" y="263022084"/>
          <a:ext cx="579119" cy="381000"/>
        </a:xfrm>
        <a:prstGeom prst="rect">
          <a:avLst/>
        </a:prstGeom>
      </xdr:spPr>
    </xdr:pic>
    <xdr:clientData/>
  </xdr:twoCellAnchor>
  <xdr:twoCellAnchor editAs="oneCell">
    <xdr:from>
      <xdr:col>1</xdr:col>
      <xdr:colOff>25400</xdr:colOff>
      <xdr:row>266</xdr:row>
      <xdr:rowOff>25400</xdr:rowOff>
    </xdr:from>
    <xdr:to>
      <xdr:col>1</xdr:col>
      <xdr:colOff>604519</xdr:colOff>
      <xdr:row>266</xdr:row>
      <xdr:rowOff>406400</xdr:rowOff>
    </xdr:to>
    <xdr:pic>
      <xdr:nvPicPr>
        <xdr:cNvPr id="618" name="Subgraph-healtheugene" descr="healtheugene.png"/>
        <xdr:cNvPicPr>
          <a:picLocks/>
        </xdr:cNvPicPr>
      </xdr:nvPicPr>
      <xdr:blipFill>
        <a:blip xmlns:r="http://schemas.openxmlformats.org/officeDocument/2006/relationships" r:embed="rId419" cstate="print"/>
        <a:stretch>
          <a:fillRect/>
        </a:stretch>
      </xdr:blipFill>
      <xdr:spPr>
        <a:xfrm>
          <a:off x="650240" y="263448800"/>
          <a:ext cx="579119" cy="381000"/>
        </a:xfrm>
        <a:prstGeom prst="rect">
          <a:avLst/>
        </a:prstGeom>
      </xdr:spPr>
    </xdr:pic>
    <xdr:clientData/>
  </xdr:twoCellAnchor>
  <xdr:twoCellAnchor editAs="oneCell">
    <xdr:from>
      <xdr:col>1</xdr:col>
      <xdr:colOff>25400</xdr:colOff>
      <xdr:row>277</xdr:row>
      <xdr:rowOff>25395</xdr:rowOff>
    </xdr:from>
    <xdr:to>
      <xdr:col>1</xdr:col>
      <xdr:colOff>604519</xdr:colOff>
      <xdr:row>277</xdr:row>
      <xdr:rowOff>406395</xdr:rowOff>
    </xdr:to>
    <xdr:pic>
      <xdr:nvPicPr>
        <xdr:cNvPr id="619" name="Subgraph-michaelmirno" descr="michaelmirno.png"/>
        <xdr:cNvPicPr>
          <a:picLocks/>
        </xdr:cNvPicPr>
      </xdr:nvPicPr>
      <xdr:blipFill>
        <a:blip xmlns:r="http://schemas.openxmlformats.org/officeDocument/2006/relationships" r:embed="rId420" cstate="print"/>
        <a:stretch>
          <a:fillRect/>
        </a:stretch>
      </xdr:blipFill>
      <xdr:spPr>
        <a:xfrm>
          <a:off x="650240" y="263875515"/>
          <a:ext cx="579119" cy="381000"/>
        </a:xfrm>
        <a:prstGeom prst="rect">
          <a:avLst/>
        </a:prstGeom>
      </xdr:spPr>
    </xdr:pic>
    <xdr:clientData/>
  </xdr:twoCellAnchor>
  <xdr:twoCellAnchor editAs="oneCell">
    <xdr:from>
      <xdr:col>1</xdr:col>
      <xdr:colOff>25400</xdr:colOff>
      <xdr:row>399</xdr:row>
      <xdr:rowOff>25390</xdr:rowOff>
    </xdr:from>
    <xdr:to>
      <xdr:col>1</xdr:col>
      <xdr:colOff>604519</xdr:colOff>
      <xdr:row>399</xdr:row>
      <xdr:rowOff>406390</xdr:rowOff>
    </xdr:to>
    <xdr:pic>
      <xdr:nvPicPr>
        <xdr:cNvPr id="620" name="Subgraph-prof_tran" descr="prof_tran.png"/>
        <xdr:cNvPicPr>
          <a:picLocks/>
        </xdr:cNvPicPr>
      </xdr:nvPicPr>
      <xdr:blipFill>
        <a:blip xmlns:r="http://schemas.openxmlformats.org/officeDocument/2006/relationships" r:embed="rId421" cstate="print"/>
        <a:stretch>
          <a:fillRect/>
        </a:stretch>
      </xdr:blipFill>
      <xdr:spPr>
        <a:xfrm>
          <a:off x="650240" y="264302230"/>
          <a:ext cx="579119" cy="381000"/>
        </a:xfrm>
        <a:prstGeom prst="rect">
          <a:avLst/>
        </a:prstGeom>
      </xdr:spPr>
    </xdr:pic>
    <xdr:clientData/>
  </xdr:twoCellAnchor>
  <xdr:twoCellAnchor editAs="oneCell">
    <xdr:from>
      <xdr:col>1</xdr:col>
      <xdr:colOff>25400</xdr:colOff>
      <xdr:row>71</xdr:row>
      <xdr:rowOff>25409</xdr:rowOff>
    </xdr:from>
    <xdr:to>
      <xdr:col>1</xdr:col>
      <xdr:colOff>604519</xdr:colOff>
      <xdr:row>71</xdr:row>
      <xdr:rowOff>406409</xdr:rowOff>
    </xdr:to>
    <xdr:pic>
      <xdr:nvPicPr>
        <xdr:cNvPr id="621" name="Subgraph-tatn" descr="tatn.png"/>
        <xdr:cNvPicPr>
          <a:picLocks/>
        </xdr:cNvPicPr>
      </xdr:nvPicPr>
      <xdr:blipFill>
        <a:blip xmlns:r="http://schemas.openxmlformats.org/officeDocument/2006/relationships" r:embed="rId422" cstate="print"/>
        <a:stretch>
          <a:fillRect/>
        </a:stretch>
      </xdr:blipFill>
      <xdr:spPr>
        <a:xfrm>
          <a:off x="650240" y="264728969"/>
          <a:ext cx="579119" cy="381000"/>
        </a:xfrm>
        <a:prstGeom prst="rect">
          <a:avLst/>
        </a:prstGeom>
      </xdr:spPr>
    </xdr:pic>
    <xdr:clientData/>
  </xdr:twoCellAnchor>
  <xdr:twoCellAnchor editAs="oneCell">
    <xdr:from>
      <xdr:col>1</xdr:col>
      <xdr:colOff>25400</xdr:colOff>
      <xdr:row>49</xdr:row>
      <xdr:rowOff>25404</xdr:rowOff>
    </xdr:from>
    <xdr:to>
      <xdr:col>1</xdr:col>
      <xdr:colOff>604519</xdr:colOff>
      <xdr:row>49</xdr:row>
      <xdr:rowOff>406404</xdr:rowOff>
    </xdr:to>
    <xdr:pic>
      <xdr:nvPicPr>
        <xdr:cNvPr id="622" name="Subgraph-lindaperrybarr" descr="lindaperrybarr.png"/>
        <xdr:cNvPicPr>
          <a:picLocks/>
        </xdr:cNvPicPr>
      </xdr:nvPicPr>
      <xdr:blipFill>
        <a:blip xmlns:r="http://schemas.openxmlformats.org/officeDocument/2006/relationships" r:embed="rId423" cstate="print"/>
        <a:stretch>
          <a:fillRect/>
        </a:stretch>
      </xdr:blipFill>
      <xdr:spPr>
        <a:xfrm>
          <a:off x="650240" y="265155684"/>
          <a:ext cx="579119" cy="381000"/>
        </a:xfrm>
        <a:prstGeom prst="rect">
          <a:avLst/>
        </a:prstGeom>
      </xdr:spPr>
    </xdr:pic>
    <xdr:clientData/>
  </xdr:twoCellAnchor>
  <xdr:twoCellAnchor editAs="oneCell">
    <xdr:from>
      <xdr:col>1</xdr:col>
      <xdr:colOff>25400</xdr:colOff>
      <xdr:row>710</xdr:row>
      <xdr:rowOff>25400</xdr:rowOff>
    </xdr:from>
    <xdr:to>
      <xdr:col>1</xdr:col>
      <xdr:colOff>604519</xdr:colOff>
      <xdr:row>710</xdr:row>
      <xdr:rowOff>406400</xdr:rowOff>
    </xdr:to>
    <xdr:pic>
      <xdr:nvPicPr>
        <xdr:cNvPr id="623" name="Subgraph-kisslawsam" descr="kisslawsam.png"/>
        <xdr:cNvPicPr>
          <a:picLocks/>
        </xdr:cNvPicPr>
      </xdr:nvPicPr>
      <xdr:blipFill>
        <a:blip xmlns:r="http://schemas.openxmlformats.org/officeDocument/2006/relationships" r:embed="rId424" cstate="print"/>
        <a:stretch>
          <a:fillRect/>
        </a:stretch>
      </xdr:blipFill>
      <xdr:spPr>
        <a:xfrm>
          <a:off x="650240" y="265582400"/>
          <a:ext cx="579119" cy="381000"/>
        </a:xfrm>
        <a:prstGeom prst="rect">
          <a:avLst/>
        </a:prstGeom>
      </xdr:spPr>
    </xdr:pic>
    <xdr:clientData/>
  </xdr:twoCellAnchor>
  <xdr:twoCellAnchor editAs="oneCell">
    <xdr:from>
      <xdr:col>1</xdr:col>
      <xdr:colOff>25400</xdr:colOff>
      <xdr:row>711</xdr:row>
      <xdr:rowOff>25395</xdr:rowOff>
    </xdr:from>
    <xdr:to>
      <xdr:col>1</xdr:col>
      <xdr:colOff>604519</xdr:colOff>
      <xdr:row>711</xdr:row>
      <xdr:rowOff>406395</xdr:rowOff>
    </xdr:to>
    <xdr:pic>
      <xdr:nvPicPr>
        <xdr:cNvPr id="624" name="Subgraph-mmnjug" descr="mmnjug.png"/>
        <xdr:cNvPicPr>
          <a:picLocks/>
        </xdr:cNvPicPr>
      </xdr:nvPicPr>
      <xdr:blipFill>
        <a:blip xmlns:r="http://schemas.openxmlformats.org/officeDocument/2006/relationships" r:embed="rId425" cstate="print"/>
        <a:stretch>
          <a:fillRect/>
        </a:stretch>
      </xdr:blipFill>
      <xdr:spPr>
        <a:xfrm>
          <a:off x="650240" y="266009115"/>
          <a:ext cx="579119" cy="381000"/>
        </a:xfrm>
        <a:prstGeom prst="rect">
          <a:avLst/>
        </a:prstGeom>
      </xdr:spPr>
    </xdr:pic>
    <xdr:clientData/>
  </xdr:twoCellAnchor>
  <xdr:twoCellAnchor editAs="oneCell">
    <xdr:from>
      <xdr:col>1</xdr:col>
      <xdr:colOff>25400</xdr:colOff>
      <xdr:row>233</xdr:row>
      <xdr:rowOff>25390</xdr:rowOff>
    </xdr:from>
    <xdr:to>
      <xdr:col>1</xdr:col>
      <xdr:colOff>604519</xdr:colOff>
      <xdr:row>233</xdr:row>
      <xdr:rowOff>406390</xdr:rowOff>
    </xdr:to>
    <xdr:pic>
      <xdr:nvPicPr>
        <xdr:cNvPr id="625" name="Subgraph-matthiaswagner" descr="matthiaswagner.png"/>
        <xdr:cNvPicPr>
          <a:picLocks/>
        </xdr:cNvPicPr>
      </xdr:nvPicPr>
      <xdr:blipFill>
        <a:blip xmlns:r="http://schemas.openxmlformats.org/officeDocument/2006/relationships" r:embed="rId426" cstate="print"/>
        <a:stretch>
          <a:fillRect/>
        </a:stretch>
      </xdr:blipFill>
      <xdr:spPr>
        <a:xfrm>
          <a:off x="650240" y="266435830"/>
          <a:ext cx="579119" cy="381000"/>
        </a:xfrm>
        <a:prstGeom prst="rect">
          <a:avLst/>
        </a:prstGeom>
      </xdr:spPr>
    </xdr:pic>
    <xdr:clientData/>
  </xdr:twoCellAnchor>
  <xdr:twoCellAnchor editAs="oneCell">
    <xdr:from>
      <xdr:col>1</xdr:col>
      <xdr:colOff>25400</xdr:colOff>
      <xdr:row>712</xdr:row>
      <xdr:rowOff>25409</xdr:rowOff>
    </xdr:from>
    <xdr:to>
      <xdr:col>1</xdr:col>
      <xdr:colOff>604519</xdr:colOff>
      <xdr:row>712</xdr:row>
      <xdr:rowOff>406409</xdr:rowOff>
    </xdr:to>
    <xdr:pic>
      <xdr:nvPicPr>
        <xdr:cNvPr id="626" name="Subgraph-gokcenertugrul" descr="gokcenertugrul.png"/>
        <xdr:cNvPicPr>
          <a:picLocks/>
        </xdr:cNvPicPr>
      </xdr:nvPicPr>
      <xdr:blipFill>
        <a:blip xmlns:r="http://schemas.openxmlformats.org/officeDocument/2006/relationships" r:embed="rId78" cstate="print"/>
        <a:stretch>
          <a:fillRect/>
        </a:stretch>
      </xdr:blipFill>
      <xdr:spPr>
        <a:xfrm>
          <a:off x="650240" y="266862569"/>
          <a:ext cx="579119" cy="381000"/>
        </a:xfrm>
        <a:prstGeom prst="rect">
          <a:avLst/>
        </a:prstGeom>
      </xdr:spPr>
    </xdr:pic>
    <xdr:clientData/>
  </xdr:twoCellAnchor>
  <xdr:twoCellAnchor editAs="oneCell">
    <xdr:from>
      <xdr:col>1</xdr:col>
      <xdr:colOff>25400</xdr:colOff>
      <xdr:row>713</xdr:row>
      <xdr:rowOff>25404</xdr:rowOff>
    </xdr:from>
    <xdr:to>
      <xdr:col>1</xdr:col>
      <xdr:colOff>604519</xdr:colOff>
      <xdr:row>713</xdr:row>
      <xdr:rowOff>406404</xdr:rowOff>
    </xdr:to>
    <xdr:pic>
      <xdr:nvPicPr>
        <xdr:cNvPr id="627" name="Subgraph-sebastianuber" descr="sebastianuber.png"/>
        <xdr:cNvPicPr>
          <a:picLocks/>
        </xdr:cNvPicPr>
      </xdr:nvPicPr>
      <xdr:blipFill>
        <a:blip xmlns:r="http://schemas.openxmlformats.org/officeDocument/2006/relationships" r:embed="rId78" cstate="print"/>
        <a:stretch>
          <a:fillRect/>
        </a:stretch>
      </xdr:blipFill>
      <xdr:spPr>
        <a:xfrm>
          <a:off x="650240" y="267289284"/>
          <a:ext cx="579119" cy="381000"/>
        </a:xfrm>
        <a:prstGeom prst="rect">
          <a:avLst/>
        </a:prstGeom>
      </xdr:spPr>
    </xdr:pic>
    <xdr:clientData/>
  </xdr:twoCellAnchor>
  <xdr:twoCellAnchor editAs="oneCell">
    <xdr:from>
      <xdr:col>1</xdr:col>
      <xdr:colOff>25400</xdr:colOff>
      <xdr:row>714</xdr:row>
      <xdr:rowOff>25400</xdr:rowOff>
    </xdr:from>
    <xdr:to>
      <xdr:col>1</xdr:col>
      <xdr:colOff>604519</xdr:colOff>
      <xdr:row>714</xdr:row>
      <xdr:rowOff>406400</xdr:rowOff>
    </xdr:to>
    <xdr:pic>
      <xdr:nvPicPr>
        <xdr:cNvPr id="628" name="Subgraph-fartingduck" descr="fartingduck.png"/>
        <xdr:cNvPicPr>
          <a:picLocks/>
        </xdr:cNvPicPr>
      </xdr:nvPicPr>
      <xdr:blipFill>
        <a:blip xmlns:r="http://schemas.openxmlformats.org/officeDocument/2006/relationships" r:embed="rId8" cstate="print"/>
        <a:stretch>
          <a:fillRect/>
        </a:stretch>
      </xdr:blipFill>
      <xdr:spPr>
        <a:xfrm>
          <a:off x="650240" y="267716000"/>
          <a:ext cx="579119" cy="381000"/>
        </a:xfrm>
        <a:prstGeom prst="rect">
          <a:avLst/>
        </a:prstGeom>
      </xdr:spPr>
    </xdr:pic>
    <xdr:clientData/>
  </xdr:twoCellAnchor>
  <xdr:twoCellAnchor editAs="oneCell">
    <xdr:from>
      <xdr:col>1</xdr:col>
      <xdr:colOff>25400</xdr:colOff>
      <xdr:row>273</xdr:row>
      <xdr:rowOff>25395</xdr:rowOff>
    </xdr:from>
    <xdr:to>
      <xdr:col>1</xdr:col>
      <xdr:colOff>604519</xdr:colOff>
      <xdr:row>273</xdr:row>
      <xdr:rowOff>406395</xdr:rowOff>
    </xdr:to>
    <xdr:pic>
      <xdr:nvPicPr>
        <xdr:cNvPr id="629" name="Subgraph-onnsoft" descr="onnsoft.png"/>
        <xdr:cNvPicPr>
          <a:picLocks/>
        </xdr:cNvPicPr>
      </xdr:nvPicPr>
      <xdr:blipFill>
        <a:blip xmlns:r="http://schemas.openxmlformats.org/officeDocument/2006/relationships" r:embed="rId427" cstate="print"/>
        <a:stretch>
          <a:fillRect/>
        </a:stretch>
      </xdr:blipFill>
      <xdr:spPr>
        <a:xfrm>
          <a:off x="650240" y="268142715"/>
          <a:ext cx="579119" cy="381000"/>
        </a:xfrm>
        <a:prstGeom prst="rect">
          <a:avLst/>
        </a:prstGeom>
      </xdr:spPr>
    </xdr:pic>
    <xdr:clientData/>
  </xdr:twoCellAnchor>
  <xdr:twoCellAnchor editAs="oneCell">
    <xdr:from>
      <xdr:col>1</xdr:col>
      <xdr:colOff>25400</xdr:colOff>
      <xdr:row>401</xdr:row>
      <xdr:rowOff>25390</xdr:rowOff>
    </xdr:from>
    <xdr:to>
      <xdr:col>1</xdr:col>
      <xdr:colOff>604519</xdr:colOff>
      <xdr:row>401</xdr:row>
      <xdr:rowOff>406390</xdr:rowOff>
    </xdr:to>
    <xdr:pic>
      <xdr:nvPicPr>
        <xdr:cNvPr id="630" name="Subgraph-inb4dashitstorm" descr="inb4dashitstorm.png"/>
        <xdr:cNvPicPr>
          <a:picLocks/>
        </xdr:cNvPicPr>
      </xdr:nvPicPr>
      <xdr:blipFill>
        <a:blip xmlns:r="http://schemas.openxmlformats.org/officeDocument/2006/relationships" r:embed="rId428" cstate="print"/>
        <a:stretch>
          <a:fillRect/>
        </a:stretch>
      </xdr:blipFill>
      <xdr:spPr>
        <a:xfrm>
          <a:off x="650240" y="268569430"/>
          <a:ext cx="579119" cy="381000"/>
        </a:xfrm>
        <a:prstGeom prst="rect">
          <a:avLst/>
        </a:prstGeom>
      </xdr:spPr>
    </xdr:pic>
    <xdr:clientData/>
  </xdr:twoCellAnchor>
  <xdr:twoCellAnchor editAs="oneCell">
    <xdr:from>
      <xdr:col>1</xdr:col>
      <xdr:colOff>25400</xdr:colOff>
      <xdr:row>715</xdr:row>
      <xdr:rowOff>25409</xdr:rowOff>
    </xdr:from>
    <xdr:to>
      <xdr:col>1</xdr:col>
      <xdr:colOff>604519</xdr:colOff>
      <xdr:row>715</xdr:row>
      <xdr:rowOff>406409</xdr:rowOff>
    </xdr:to>
    <xdr:pic>
      <xdr:nvPicPr>
        <xdr:cNvPr id="631" name="Subgraph-nele_tabler" descr="nele_tabler.png"/>
        <xdr:cNvPicPr>
          <a:picLocks/>
        </xdr:cNvPicPr>
      </xdr:nvPicPr>
      <xdr:blipFill>
        <a:blip xmlns:r="http://schemas.openxmlformats.org/officeDocument/2006/relationships" r:embed="rId429" cstate="print"/>
        <a:stretch>
          <a:fillRect/>
        </a:stretch>
      </xdr:blipFill>
      <xdr:spPr>
        <a:xfrm>
          <a:off x="650240" y="268996169"/>
          <a:ext cx="579119" cy="381000"/>
        </a:xfrm>
        <a:prstGeom prst="rect">
          <a:avLst/>
        </a:prstGeom>
      </xdr:spPr>
    </xdr:pic>
    <xdr:clientData/>
  </xdr:twoCellAnchor>
  <xdr:twoCellAnchor editAs="oneCell">
    <xdr:from>
      <xdr:col>1</xdr:col>
      <xdr:colOff>25400</xdr:colOff>
      <xdr:row>326</xdr:row>
      <xdr:rowOff>25404</xdr:rowOff>
    </xdr:from>
    <xdr:to>
      <xdr:col>1</xdr:col>
      <xdr:colOff>604519</xdr:colOff>
      <xdr:row>326</xdr:row>
      <xdr:rowOff>406404</xdr:rowOff>
    </xdr:to>
    <xdr:pic>
      <xdr:nvPicPr>
        <xdr:cNvPr id="632" name="Subgraph-pkleine" descr="pkleine.png"/>
        <xdr:cNvPicPr>
          <a:picLocks/>
        </xdr:cNvPicPr>
      </xdr:nvPicPr>
      <xdr:blipFill>
        <a:blip xmlns:r="http://schemas.openxmlformats.org/officeDocument/2006/relationships" r:embed="rId430" cstate="print"/>
        <a:stretch>
          <a:fillRect/>
        </a:stretch>
      </xdr:blipFill>
      <xdr:spPr>
        <a:xfrm>
          <a:off x="650240" y="269422884"/>
          <a:ext cx="579119" cy="381000"/>
        </a:xfrm>
        <a:prstGeom prst="rect">
          <a:avLst/>
        </a:prstGeom>
      </xdr:spPr>
    </xdr:pic>
    <xdr:clientData/>
  </xdr:twoCellAnchor>
  <xdr:twoCellAnchor editAs="oneCell">
    <xdr:from>
      <xdr:col>1</xdr:col>
      <xdr:colOff>25400</xdr:colOff>
      <xdr:row>214</xdr:row>
      <xdr:rowOff>25400</xdr:rowOff>
    </xdr:from>
    <xdr:to>
      <xdr:col>1</xdr:col>
      <xdr:colOff>604519</xdr:colOff>
      <xdr:row>214</xdr:row>
      <xdr:rowOff>406400</xdr:rowOff>
    </xdr:to>
    <xdr:pic>
      <xdr:nvPicPr>
        <xdr:cNvPr id="633" name="Subgraph-hophnung" descr="hophnung.png"/>
        <xdr:cNvPicPr>
          <a:picLocks/>
        </xdr:cNvPicPr>
      </xdr:nvPicPr>
      <xdr:blipFill>
        <a:blip xmlns:r="http://schemas.openxmlformats.org/officeDocument/2006/relationships" r:embed="rId431" cstate="print"/>
        <a:stretch>
          <a:fillRect/>
        </a:stretch>
      </xdr:blipFill>
      <xdr:spPr>
        <a:xfrm>
          <a:off x="650240" y="269849600"/>
          <a:ext cx="579119" cy="381000"/>
        </a:xfrm>
        <a:prstGeom prst="rect">
          <a:avLst/>
        </a:prstGeom>
      </xdr:spPr>
    </xdr:pic>
    <xdr:clientData/>
  </xdr:twoCellAnchor>
  <xdr:twoCellAnchor editAs="oneCell">
    <xdr:from>
      <xdr:col>1</xdr:col>
      <xdr:colOff>25400</xdr:colOff>
      <xdr:row>716</xdr:row>
      <xdr:rowOff>25395</xdr:rowOff>
    </xdr:from>
    <xdr:to>
      <xdr:col>1</xdr:col>
      <xdr:colOff>604519</xdr:colOff>
      <xdr:row>716</xdr:row>
      <xdr:rowOff>406395</xdr:rowOff>
    </xdr:to>
    <xdr:pic>
      <xdr:nvPicPr>
        <xdr:cNvPr id="634" name="Subgraph-diogenesremains" descr="diogenesremains.png"/>
        <xdr:cNvPicPr>
          <a:picLocks/>
        </xdr:cNvPicPr>
      </xdr:nvPicPr>
      <xdr:blipFill>
        <a:blip xmlns:r="http://schemas.openxmlformats.org/officeDocument/2006/relationships" r:embed="rId432" cstate="print"/>
        <a:stretch>
          <a:fillRect/>
        </a:stretch>
      </xdr:blipFill>
      <xdr:spPr>
        <a:xfrm>
          <a:off x="650240" y="270276315"/>
          <a:ext cx="579119" cy="381000"/>
        </a:xfrm>
        <a:prstGeom prst="rect">
          <a:avLst/>
        </a:prstGeom>
      </xdr:spPr>
    </xdr:pic>
    <xdr:clientData/>
  </xdr:twoCellAnchor>
  <xdr:twoCellAnchor editAs="oneCell">
    <xdr:from>
      <xdr:col>1</xdr:col>
      <xdr:colOff>25400</xdr:colOff>
      <xdr:row>211</xdr:row>
      <xdr:rowOff>25390</xdr:rowOff>
    </xdr:from>
    <xdr:to>
      <xdr:col>1</xdr:col>
      <xdr:colOff>604519</xdr:colOff>
      <xdr:row>211</xdr:row>
      <xdr:rowOff>406390</xdr:rowOff>
    </xdr:to>
    <xdr:pic>
      <xdr:nvPicPr>
        <xdr:cNvPr id="635" name="Subgraph-plungerman" descr="plungerman.png"/>
        <xdr:cNvPicPr>
          <a:picLocks/>
        </xdr:cNvPicPr>
      </xdr:nvPicPr>
      <xdr:blipFill>
        <a:blip xmlns:r="http://schemas.openxmlformats.org/officeDocument/2006/relationships" r:embed="rId433" cstate="print"/>
        <a:stretch>
          <a:fillRect/>
        </a:stretch>
      </xdr:blipFill>
      <xdr:spPr>
        <a:xfrm>
          <a:off x="650240" y="270703030"/>
          <a:ext cx="579119" cy="381000"/>
        </a:xfrm>
        <a:prstGeom prst="rect">
          <a:avLst/>
        </a:prstGeom>
      </xdr:spPr>
    </xdr:pic>
    <xdr:clientData/>
  </xdr:twoCellAnchor>
  <xdr:twoCellAnchor editAs="oneCell">
    <xdr:from>
      <xdr:col>1</xdr:col>
      <xdr:colOff>25400</xdr:colOff>
      <xdr:row>314</xdr:row>
      <xdr:rowOff>25409</xdr:rowOff>
    </xdr:from>
    <xdr:to>
      <xdr:col>1</xdr:col>
      <xdr:colOff>604519</xdr:colOff>
      <xdr:row>314</xdr:row>
      <xdr:rowOff>406409</xdr:rowOff>
    </xdr:to>
    <xdr:pic>
      <xdr:nvPicPr>
        <xdr:cNvPr id="636" name="Subgraph-charlie_simons" descr="charlie_simons.png"/>
        <xdr:cNvPicPr>
          <a:picLocks/>
        </xdr:cNvPicPr>
      </xdr:nvPicPr>
      <xdr:blipFill>
        <a:blip xmlns:r="http://schemas.openxmlformats.org/officeDocument/2006/relationships" r:embed="rId434" cstate="print"/>
        <a:stretch>
          <a:fillRect/>
        </a:stretch>
      </xdr:blipFill>
      <xdr:spPr>
        <a:xfrm>
          <a:off x="650240" y="271129769"/>
          <a:ext cx="579119" cy="381000"/>
        </a:xfrm>
        <a:prstGeom prst="rect">
          <a:avLst/>
        </a:prstGeom>
      </xdr:spPr>
    </xdr:pic>
    <xdr:clientData/>
  </xdr:twoCellAnchor>
  <xdr:twoCellAnchor editAs="oneCell">
    <xdr:from>
      <xdr:col>1</xdr:col>
      <xdr:colOff>25400</xdr:colOff>
      <xdr:row>717</xdr:row>
      <xdr:rowOff>25404</xdr:rowOff>
    </xdr:from>
    <xdr:to>
      <xdr:col>1</xdr:col>
      <xdr:colOff>604519</xdr:colOff>
      <xdr:row>717</xdr:row>
      <xdr:rowOff>406404</xdr:rowOff>
    </xdr:to>
    <xdr:pic>
      <xdr:nvPicPr>
        <xdr:cNvPr id="637" name="Subgraph-amyybabyxxx" descr="amyybabyxxx.png"/>
        <xdr:cNvPicPr>
          <a:picLocks/>
        </xdr:cNvPicPr>
      </xdr:nvPicPr>
      <xdr:blipFill>
        <a:blip xmlns:r="http://schemas.openxmlformats.org/officeDocument/2006/relationships" r:embed="rId435" cstate="print"/>
        <a:stretch>
          <a:fillRect/>
        </a:stretch>
      </xdr:blipFill>
      <xdr:spPr>
        <a:xfrm>
          <a:off x="650240" y="271556484"/>
          <a:ext cx="579119" cy="381000"/>
        </a:xfrm>
        <a:prstGeom prst="rect">
          <a:avLst/>
        </a:prstGeom>
      </xdr:spPr>
    </xdr:pic>
    <xdr:clientData/>
  </xdr:twoCellAnchor>
  <xdr:twoCellAnchor editAs="oneCell">
    <xdr:from>
      <xdr:col>1</xdr:col>
      <xdr:colOff>25400</xdr:colOff>
      <xdr:row>250</xdr:row>
      <xdr:rowOff>25400</xdr:rowOff>
    </xdr:from>
    <xdr:to>
      <xdr:col>1</xdr:col>
      <xdr:colOff>604519</xdr:colOff>
      <xdr:row>250</xdr:row>
      <xdr:rowOff>406400</xdr:rowOff>
    </xdr:to>
    <xdr:pic>
      <xdr:nvPicPr>
        <xdr:cNvPr id="638" name="Subgraph-punk_ro0t" descr="punk_ro0t.png"/>
        <xdr:cNvPicPr>
          <a:picLocks/>
        </xdr:cNvPicPr>
      </xdr:nvPicPr>
      <xdr:blipFill>
        <a:blip xmlns:r="http://schemas.openxmlformats.org/officeDocument/2006/relationships" r:embed="rId436" cstate="print"/>
        <a:stretch>
          <a:fillRect/>
        </a:stretch>
      </xdr:blipFill>
      <xdr:spPr>
        <a:xfrm>
          <a:off x="650240" y="271983200"/>
          <a:ext cx="579119" cy="381000"/>
        </a:xfrm>
        <a:prstGeom prst="rect">
          <a:avLst/>
        </a:prstGeom>
      </xdr:spPr>
    </xdr:pic>
    <xdr:clientData/>
  </xdr:twoCellAnchor>
  <xdr:twoCellAnchor editAs="oneCell">
    <xdr:from>
      <xdr:col>1</xdr:col>
      <xdr:colOff>25400</xdr:colOff>
      <xdr:row>718</xdr:row>
      <xdr:rowOff>25395</xdr:rowOff>
    </xdr:from>
    <xdr:to>
      <xdr:col>1</xdr:col>
      <xdr:colOff>604519</xdr:colOff>
      <xdr:row>718</xdr:row>
      <xdr:rowOff>406395</xdr:rowOff>
    </xdr:to>
    <xdr:pic>
      <xdr:nvPicPr>
        <xdr:cNvPr id="639" name="Subgraph-lifecoachvaness" descr="lifecoachvaness.png"/>
        <xdr:cNvPicPr>
          <a:picLocks/>
        </xdr:cNvPicPr>
      </xdr:nvPicPr>
      <xdr:blipFill>
        <a:blip xmlns:r="http://schemas.openxmlformats.org/officeDocument/2006/relationships" r:embed="rId437" cstate="print"/>
        <a:stretch>
          <a:fillRect/>
        </a:stretch>
      </xdr:blipFill>
      <xdr:spPr>
        <a:xfrm>
          <a:off x="650240" y="272409915"/>
          <a:ext cx="579119" cy="381000"/>
        </a:xfrm>
        <a:prstGeom prst="rect">
          <a:avLst/>
        </a:prstGeom>
      </xdr:spPr>
    </xdr:pic>
    <xdr:clientData/>
  </xdr:twoCellAnchor>
  <xdr:twoCellAnchor editAs="oneCell">
    <xdr:from>
      <xdr:col>1</xdr:col>
      <xdr:colOff>25400</xdr:colOff>
      <xdr:row>719</xdr:row>
      <xdr:rowOff>25390</xdr:rowOff>
    </xdr:from>
    <xdr:to>
      <xdr:col>1</xdr:col>
      <xdr:colOff>604519</xdr:colOff>
      <xdr:row>719</xdr:row>
      <xdr:rowOff>406390</xdr:rowOff>
    </xdr:to>
    <xdr:pic>
      <xdr:nvPicPr>
        <xdr:cNvPr id="640" name="Subgraph-73553h" descr="73553h.png"/>
        <xdr:cNvPicPr>
          <a:picLocks/>
        </xdr:cNvPicPr>
      </xdr:nvPicPr>
      <xdr:blipFill>
        <a:blip xmlns:r="http://schemas.openxmlformats.org/officeDocument/2006/relationships" r:embed="rId438" cstate="print"/>
        <a:stretch>
          <a:fillRect/>
        </a:stretch>
      </xdr:blipFill>
      <xdr:spPr>
        <a:xfrm>
          <a:off x="650240" y="272836630"/>
          <a:ext cx="579119" cy="381000"/>
        </a:xfrm>
        <a:prstGeom prst="rect">
          <a:avLst/>
        </a:prstGeom>
      </xdr:spPr>
    </xdr:pic>
    <xdr:clientData/>
  </xdr:twoCellAnchor>
  <xdr:twoCellAnchor editAs="oneCell">
    <xdr:from>
      <xdr:col>1</xdr:col>
      <xdr:colOff>25400</xdr:colOff>
      <xdr:row>106</xdr:row>
      <xdr:rowOff>25409</xdr:rowOff>
    </xdr:from>
    <xdr:to>
      <xdr:col>1</xdr:col>
      <xdr:colOff>604519</xdr:colOff>
      <xdr:row>106</xdr:row>
      <xdr:rowOff>406409</xdr:rowOff>
    </xdr:to>
    <xdr:pic>
      <xdr:nvPicPr>
        <xdr:cNvPr id="641" name="Subgraph-atavistian" descr="atavistian.png"/>
        <xdr:cNvPicPr>
          <a:picLocks/>
        </xdr:cNvPicPr>
      </xdr:nvPicPr>
      <xdr:blipFill>
        <a:blip xmlns:r="http://schemas.openxmlformats.org/officeDocument/2006/relationships" r:embed="rId439" cstate="print"/>
        <a:stretch>
          <a:fillRect/>
        </a:stretch>
      </xdr:blipFill>
      <xdr:spPr>
        <a:xfrm>
          <a:off x="650240" y="273263369"/>
          <a:ext cx="579119" cy="381000"/>
        </a:xfrm>
        <a:prstGeom prst="rect">
          <a:avLst/>
        </a:prstGeom>
      </xdr:spPr>
    </xdr:pic>
    <xdr:clientData/>
  </xdr:twoCellAnchor>
  <xdr:twoCellAnchor editAs="oneCell">
    <xdr:from>
      <xdr:col>1</xdr:col>
      <xdr:colOff>25400</xdr:colOff>
      <xdr:row>139</xdr:row>
      <xdr:rowOff>25404</xdr:rowOff>
    </xdr:from>
    <xdr:to>
      <xdr:col>1</xdr:col>
      <xdr:colOff>604519</xdr:colOff>
      <xdr:row>139</xdr:row>
      <xdr:rowOff>406404</xdr:rowOff>
    </xdr:to>
    <xdr:pic>
      <xdr:nvPicPr>
        <xdr:cNvPr id="642" name="Subgraph-geogeller" descr="geogeller.png"/>
        <xdr:cNvPicPr>
          <a:picLocks/>
        </xdr:cNvPicPr>
      </xdr:nvPicPr>
      <xdr:blipFill>
        <a:blip xmlns:r="http://schemas.openxmlformats.org/officeDocument/2006/relationships" r:embed="rId440" cstate="print"/>
        <a:stretch>
          <a:fillRect/>
        </a:stretch>
      </xdr:blipFill>
      <xdr:spPr>
        <a:xfrm>
          <a:off x="650240" y="273690084"/>
          <a:ext cx="579119" cy="381000"/>
        </a:xfrm>
        <a:prstGeom prst="rect">
          <a:avLst/>
        </a:prstGeom>
      </xdr:spPr>
    </xdr:pic>
    <xdr:clientData/>
  </xdr:twoCellAnchor>
  <xdr:twoCellAnchor editAs="oneCell">
    <xdr:from>
      <xdr:col>1</xdr:col>
      <xdr:colOff>25400</xdr:colOff>
      <xdr:row>372</xdr:row>
      <xdr:rowOff>25400</xdr:rowOff>
    </xdr:from>
    <xdr:to>
      <xdr:col>1</xdr:col>
      <xdr:colOff>604519</xdr:colOff>
      <xdr:row>372</xdr:row>
      <xdr:rowOff>406400</xdr:rowOff>
    </xdr:to>
    <xdr:pic>
      <xdr:nvPicPr>
        <xdr:cNvPr id="643" name="Subgraph-saperle" descr="saperle.png"/>
        <xdr:cNvPicPr>
          <a:picLocks/>
        </xdr:cNvPicPr>
      </xdr:nvPicPr>
      <xdr:blipFill>
        <a:blip xmlns:r="http://schemas.openxmlformats.org/officeDocument/2006/relationships" r:embed="rId441" cstate="print"/>
        <a:stretch>
          <a:fillRect/>
        </a:stretch>
      </xdr:blipFill>
      <xdr:spPr>
        <a:xfrm>
          <a:off x="650240" y="274116800"/>
          <a:ext cx="579119" cy="381000"/>
        </a:xfrm>
        <a:prstGeom prst="rect">
          <a:avLst/>
        </a:prstGeom>
      </xdr:spPr>
    </xdr:pic>
    <xdr:clientData/>
  </xdr:twoCellAnchor>
  <xdr:twoCellAnchor editAs="oneCell">
    <xdr:from>
      <xdr:col>1</xdr:col>
      <xdr:colOff>25400</xdr:colOff>
      <xdr:row>210</xdr:row>
      <xdr:rowOff>25395</xdr:rowOff>
    </xdr:from>
    <xdr:to>
      <xdr:col>1</xdr:col>
      <xdr:colOff>604519</xdr:colOff>
      <xdr:row>210</xdr:row>
      <xdr:rowOff>406395</xdr:rowOff>
    </xdr:to>
    <xdr:pic>
      <xdr:nvPicPr>
        <xdr:cNvPr id="644" name="Subgraph-lizperle" descr="lizperle.png"/>
        <xdr:cNvPicPr>
          <a:picLocks/>
        </xdr:cNvPicPr>
      </xdr:nvPicPr>
      <xdr:blipFill>
        <a:blip xmlns:r="http://schemas.openxmlformats.org/officeDocument/2006/relationships" r:embed="rId442" cstate="print"/>
        <a:stretch>
          <a:fillRect/>
        </a:stretch>
      </xdr:blipFill>
      <xdr:spPr>
        <a:xfrm>
          <a:off x="650240" y="274543515"/>
          <a:ext cx="579119" cy="381000"/>
        </a:xfrm>
        <a:prstGeom prst="rect">
          <a:avLst/>
        </a:prstGeom>
      </xdr:spPr>
    </xdr:pic>
    <xdr:clientData/>
  </xdr:twoCellAnchor>
  <xdr:twoCellAnchor editAs="oneCell">
    <xdr:from>
      <xdr:col>1</xdr:col>
      <xdr:colOff>25400</xdr:colOff>
      <xdr:row>720</xdr:row>
      <xdr:rowOff>25390</xdr:rowOff>
    </xdr:from>
    <xdr:to>
      <xdr:col>1</xdr:col>
      <xdr:colOff>604519</xdr:colOff>
      <xdr:row>720</xdr:row>
      <xdr:rowOff>406390</xdr:rowOff>
    </xdr:to>
    <xdr:pic>
      <xdr:nvPicPr>
        <xdr:cNvPr id="645" name="Subgraph-irvingprog" descr="irvingprog.png"/>
        <xdr:cNvPicPr>
          <a:picLocks/>
        </xdr:cNvPicPr>
      </xdr:nvPicPr>
      <xdr:blipFill>
        <a:blip xmlns:r="http://schemas.openxmlformats.org/officeDocument/2006/relationships" r:embed="rId73" cstate="print"/>
        <a:stretch>
          <a:fillRect/>
        </a:stretch>
      </xdr:blipFill>
      <xdr:spPr>
        <a:xfrm>
          <a:off x="650240" y="274970230"/>
          <a:ext cx="579119" cy="381000"/>
        </a:xfrm>
        <a:prstGeom prst="rect">
          <a:avLst/>
        </a:prstGeom>
      </xdr:spPr>
    </xdr:pic>
    <xdr:clientData/>
  </xdr:twoCellAnchor>
  <xdr:twoCellAnchor editAs="oneCell">
    <xdr:from>
      <xdr:col>1</xdr:col>
      <xdr:colOff>25400</xdr:colOff>
      <xdr:row>270</xdr:row>
      <xdr:rowOff>25409</xdr:rowOff>
    </xdr:from>
    <xdr:to>
      <xdr:col>1</xdr:col>
      <xdr:colOff>604519</xdr:colOff>
      <xdr:row>270</xdr:row>
      <xdr:rowOff>406409</xdr:rowOff>
    </xdr:to>
    <xdr:pic>
      <xdr:nvPicPr>
        <xdr:cNvPr id="646" name="Subgraph-brian_frank" descr="brian_frank.png"/>
        <xdr:cNvPicPr>
          <a:picLocks/>
        </xdr:cNvPicPr>
      </xdr:nvPicPr>
      <xdr:blipFill>
        <a:blip xmlns:r="http://schemas.openxmlformats.org/officeDocument/2006/relationships" r:embed="rId443" cstate="print"/>
        <a:stretch>
          <a:fillRect/>
        </a:stretch>
      </xdr:blipFill>
      <xdr:spPr>
        <a:xfrm>
          <a:off x="650240" y="275396969"/>
          <a:ext cx="579119" cy="381000"/>
        </a:xfrm>
        <a:prstGeom prst="rect">
          <a:avLst/>
        </a:prstGeom>
      </xdr:spPr>
    </xdr:pic>
    <xdr:clientData/>
  </xdr:twoCellAnchor>
  <xdr:twoCellAnchor editAs="oneCell">
    <xdr:from>
      <xdr:col>1</xdr:col>
      <xdr:colOff>25400</xdr:colOff>
      <xdr:row>721</xdr:row>
      <xdr:rowOff>25404</xdr:rowOff>
    </xdr:from>
    <xdr:to>
      <xdr:col>1</xdr:col>
      <xdr:colOff>604519</xdr:colOff>
      <xdr:row>721</xdr:row>
      <xdr:rowOff>406404</xdr:rowOff>
    </xdr:to>
    <xdr:pic>
      <xdr:nvPicPr>
        <xdr:cNvPr id="647" name="Subgraph-cynthiabazinet" descr="cynthiabazinet.png"/>
        <xdr:cNvPicPr>
          <a:picLocks/>
        </xdr:cNvPicPr>
      </xdr:nvPicPr>
      <xdr:blipFill>
        <a:blip xmlns:r="http://schemas.openxmlformats.org/officeDocument/2006/relationships" r:embed="rId4" cstate="print"/>
        <a:stretch>
          <a:fillRect/>
        </a:stretch>
      </xdr:blipFill>
      <xdr:spPr>
        <a:xfrm>
          <a:off x="650240" y="275823684"/>
          <a:ext cx="579119" cy="381000"/>
        </a:xfrm>
        <a:prstGeom prst="rect">
          <a:avLst/>
        </a:prstGeom>
      </xdr:spPr>
    </xdr:pic>
    <xdr:clientData/>
  </xdr:twoCellAnchor>
  <xdr:twoCellAnchor editAs="oneCell">
    <xdr:from>
      <xdr:col>1</xdr:col>
      <xdr:colOff>25400</xdr:colOff>
      <xdr:row>722</xdr:row>
      <xdr:rowOff>25400</xdr:rowOff>
    </xdr:from>
    <xdr:to>
      <xdr:col>1</xdr:col>
      <xdr:colOff>604519</xdr:colOff>
      <xdr:row>722</xdr:row>
      <xdr:rowOff>406400</xdr:rowOff>
    </xdr:to>
    <xdr:pic>
      <xdr:nvPicPr>
        <xdr:cNvPr id="648" name="Subgraph-sharinzakiu" descr="sharinzakiu.png"/>
        <xdr:cNvPicPr>
          <a:picLocks/>
        </xdr:cNvPicPr>
      </xdr:nvPicPr>
      <xdr:blipFill>
        <a:blip xmlns:r="http://schemas.openxmlformats.org/officeDocument/2006/relationships" r:embed="rId444" cstate="print"/>
        <a:stretch>
          <a:fillRect/>
        </a:stretch>
      </xdr:blipFill>
      <xdr:spPr>
        <a:xfrm>
          <a:off x="650240" y="276250400"/>
          <a:ext cx="579119" cy="381000"/>
        </a:xfrm>
        <a:prstGeom prst="rect">
          <a:avLst/>
        </a:prstGeom>
      </xdr:spPr>
    </xdr:pic>
    <xdr:clientData/>
  </xdr:twoCellAnchor>
  <xdr:twoCellAnchor editAs="oneCell">
    <xdr:from>
      <xdr:col>1</xdr:col>
      <xdr:colOff>25400</xdr:colOff>
      <xdr:row>180</xdr:row>
      <xdr:rowOff>25395</xdr:rowOff>
    </xdr:from>
    <xdr:to>
      <xdr:col>1</xdr:col>
      <xdr:colOff>604519</xdr:colOff>
      <xdr:row>180</xdr:row>
      <xdr:rowOff>406395</xdr:rowOff>
    </xdr:to>
    <xdr:pic>
      <xdr:nvPicPr>
        <xdr:cNvPr id="649" name="Subgraph-phelerox" descr="phelerox.png"/>
        <xdr:cNvPicPr>
          <a:picLocks/>
        </xdr:cNvPicPr>
      </xdr:nvPicPr>
      <xdr:blipFill>
        <a:blip xmlns:r="http://schemas.openxmlformats.org/officeDocument/2006/relationships" r:embed="rId445" cstate="print"/>
        <a:stretch>
          <a:fillRect/>
        </a:stretch>
      </xdr:blipFill>
      <xdr:spPr>
        <a:xfrm>
          <a:off x="650240" y="276677115"/>
          <a:ext cx="579119" cy="381000"/>
        </a:xfrm>
        <a:prstGeom prst="rect">
          <a:avLst/>
        </a:prstGeom>
      </xdr:spPr>
    </xdr:pic>
    <xdr:clientData/>
  </xdr:twoCellAnchor>
  <xdr:twoCellAnchor editAs="oneCell">
    <xdr:from>
      <xdr:col>1</xdr:col>
      <xdr:colOff>25400</xdr:colOff>
      <xdr:row>264</xdr:row>
      <xdr:rowOff>25390</xdr:rowOff>
    </xdr:from>
    <xdr:to>
      <xdr:col>1</xdr:col>
      <xdr:colOff>604519</xdr:colOff>
      <xdr:row>264</xdr:row>
      <xdr:rowOff>406390</xdr:rowOff>
    </xdr:to>
    <xdr:pic>
      <xdr:nvPicPr>
        <xdr:cNvPr id="650" name="Subgraph-yvettethijm" descr="yvettethijm.png"/>
        <xdr:cNvPicPr>
          <a:picLocks/>
        </xdr:cNvPicPr>
      </xdr:nvPicPr>
      <xdr:blipFill>
        <a:blip xmlns:r="http://schemas.openxmlformats.org/officeDocument/2006/relationships" r:embed="rId446" cstate="print"/>
        <a:stretch>
          <a:fillRect/>
        </a:stretch>
      </xdr:blipFill>
      <xdr:spPr>
        <a:xfrm>
          <a:off x="650240" y="277103830"/>
          <a:ext cx="579119" cy="381000"/>
        </a:xfrm>
        <a:prstGeom prst="rect">
          <a:avLst/>
        </a:prstGeom>
      </xdr:spPr>
    </xdr:pic>
    <xdr:clientData/>
  </xdr:twoCellAnchor>
  <xdr:twoCellAnchor editAs="oneCell">
    <xdr:from>
      <xdr:col>1</xdr:col>
      <xdr:colOff>25400</xdr:colOff>
      <xdr:row>235</xdr:row>
      <xdr:rowOff>25409</xdr:rowOff>
    </xdr:from>
    <xdr:to>
      <xdr:col>1</xdr:col>
      <xdr:colOff>604519</xdr:colOff>
      <xdr:row>235</xdr:row>
      <xdr:rowOff>406409</xdr:rowOff>
    </xdr:to>
    <xdr:pic>
      <xdr:nvPicPr>
        <xdr:cNvPr id="651" name="Subgraph-red_banana" descr="red_banana.png"/>
        <xdr:cNvPicPr>
          <a:picLocks/>
        </xdr:cNvPicPr>
      </xdr:nvPicPr>
      <xdr:blipFill>
        <a:blip xmlns:r="http://schemas.openxmlformats.org/officeDocument/2006/relationships" r:embed="rId447" cstate="print"/>
        <a:stretch>
          <a:fillRect/>
        </a:stretch>
      </xdr:blipFill>
      <xdr:spPr>
        <a:xfrm>
          <a:off x="650240" y="277530569"/>
          <a:ext cx="579119" cy="381000"/>
        </a:xfrm>
        <a:prstGeom prst="rect">
          <a:avLst/>
        </a:prstGeom>
      </xdr:spPr>
    </xdr:pic>
    <xdr:clientData/>
  </xdr:twoCellAnchor>
  <xdr:twoCellAnchor editAs="oneCell">
    <xdr:from>
      <xdr:col>1</xdr:col>
      <xdr:colOff>25400</xdr:colOff>
      <xdr:row>319</xdr:row>
      <xdr:rowOff>25404</xdr:rowOff>
    </xdr:from>
    <xdr:to>
      <xdr:col>1</xdr:col>
      <xdr:colOff>604519</xdr:colOff>
      <xdr:row>319</xdr:row>
      <xdr:rowOff>406404</xdr:rowOff>
    </xdr:to>
    <xdr:pic>
      <xdr:nvPicPr>
        <xdr:cNvPr id="652" name="Subgraph-sandidubowski" descr="sandidubowski.png"/>
        <xdr:cNvPicPr>
          <a:picLocks/>
        </xdr:cNvPicPr>
      </xdr:nvPicPr>
      <xdr:blipFill>
        <a:blip xmlns:r="http://schemas.openxmlformats.org/officeDocument/2006/relationships" r:embed="rId448" cstate="print"/>
        <a:stretch>
          <a:fillRect/>
        </a:stretch>
      </xdr:blipFill>
      <xdr:spPr>
        <a:xfrm>
          <a:off x="650240" y="277957284"/>
          <a:ext cx="579119" cy="381000"/>
        </a:xfrm>
        <a:prstGeom prst="rect">
          <a:avLst/>
        </a:prstGeom>
      </xdr:spPr>
    </xdr:pic>
    <xdr:clientData/>
  </xdr:twoCellAnchor>
  <xdr:twoCellAnchor editAs="oneCell">
    <xdr:from>
      <xdr:col>1</xdr:col>
      <xdr:colOff>25400</xdr:colOff>
      <xdr:row>30</xdr:row>
      <xdr:rowOff>25400</xdr:rowOff>
    </xdr:from>
    <xdr:to>
      <xdr:col>1</xdr:col>
      <xdr:colOff>604519</xdr:colOff>
      <xdr:row>30</xdr:row>
      <xdr:rowOff>406400</xdr:rowOff>
    </xdr:to>
    <xdr:pic>
      <xdr:nvPicPr>
        <xdr:cNvPr id="653" name="Subgraph-n8fr8" descr="n8fr8.png"/>
        <xdr:cNvPicPr>
          <a:picLocks/>
        </xdr:cNvPicPr>
      </xdr:nvPicPr>
      <xdr:blipFill>
        <a:blip xmlns:r="http://schemas.openxmlformats.org/officeDocument/2006/relationships" r:embed="rId449" cstate="print"/>
        <a:stretch>
          <a:fillRect/>
        </a:stretch>
      </xdr:blipFill>
      <xdr:spPr>
        <a:xfrm>
          <a:off x="650240" y="278384000"/>
          <a:ext cx="579119" cy="381000"/>
        </a:xfrm>
        <a:prstGeom prst="rect">
          <a:avLst/>
        </a:prstGeom>
      </xdr:spPr>
    </xdr:pic>
    <xdr:clientData/>
  </xdr:twoCellAnchor>
  <xdr:twoCellAnchor editAs="oneCell">
    <xdr:from>
      <xdr:col>1</xdr:col>
      <xdr:colOff>25400</xdr:colOff>
      <xdr:row>342</xdr:row>
      <xdr:rowOff>25395</xdr:rowOff>
    </xdr:from>
    <xdr:to>
      <xdr:col>1</xdr:col>
      <xdr:colOff>604519</xdr:colOff>
      <xdr:row>342</xdr:row>
      <xdr:rowOff>406395</xdr:rowOff>
    </xdr:to>
    <xdr:pic>
      <xdr:nvPicPr>
        <xdr:cNvPr id="654" name="Subgraph-romitbasu" descr="romitbasu.png"/>
        <xdr:cNvPicPr>
          <a:picLocks/>
        </xdr:cNvPicPr>
      </xdr:nvPicPr>
      <xdr:blipFill>
        <a:blip xmlns:r="http://schemas.openxmlformats.org/officeDocument/2006/relationships" r:embed="rId450" cstate="print"/>
        <a:stretch>
          <a:fillRect/>
        </a:stretch>
      </xdr:blipFill>
      <xdr:spPr>
        <a:xfrm>
          <a:off x="650240" y="278810715"/>
          <a:ext cx="579119" cy="381000"/>
        </a:xfrm>
        <a:prstGeom prst="rect">
          <a:avLst/>
        </a:prstGeom>
      </xdr:spPr>
    </xdr:pic>
    <xdr:clientData/>
  </xdr:twoCellAnchor>
  <xdr:twoCellAnchor editAs="oneCell">
    <xdr:from>
      <xdr:col>1</xdr:col>
      <xdr:colOff>25400</xdr:colOff>
      <xdr:row>241</xdr:row>
      <xdr:rowOff>25390</xdr:rowOff>
    </xdr:from>
    <xdr:to>
      <xdr:col>1</xdr:col>
      <xdr:colOff>604519</xdr:colOff>
      <xdr:row>241</xdr:row>
      <xdr:rowOff>406390</xdr:rowOff>
    </xdr:to>
    <xdr:pic>
      <xdr:nvPicPr>
        <xdr:cNvPr id="655" name="Subgraph-empathetics" descr="empathetics.png"/>
        <xdr:cNvPicPr>
          <a:picLocks/>
        </xdr:cNvPicPr>
      </xdr:nvPicPr>
      <xdr:blipFill>
        <a:blip xmlns:r="http://schemas.openxmlformats.org/officeDocument/2006/relationships" r:embed="rId451" cstate="print"/>
        <a:stretch>
          <a:fillRect/>
        </a:stretch>
      </xdr:blipFill>
      <xdr:spPr>
        <a:xfrm>
          <a:off x="650240" y="279237430"/>
          <a:ext cx="579119" cy="381000"/>
        </a:xfrm>
        <a:prstGeom prst="rect">
          <a:avLst/>
        </a:prstGeom>
      </xdr:spPr>
    </xdr:pic>
    <xdr:clientData/>
  </xdr:twoCellAnchor>
  <xdr:twoCellAnchor editAs="oneCell">
    <xdr:from>
      <xdr:col>1</xdr:col>
      <xdr:colOff>25400</xdr:colOff>
      <xdr:row>121</xdr:row>
      <xdr:rowOff>25409</xdr:rowOff>
    </xdr:from>
    <xdr:to>
      <xdr:col>1</xdr:col>
      <xdr:colOff>604519</xdr:colOff>
      <xdr:row>121</xdr:row>
      <xdr:rowOff>406409</xdr:rowOff>
    </xdr:to>
    <xdr:pic>
      <xdr:nvPicPr>
        <xdr:cNvPr id="656" name="Subgraph-kdragon87" descr="kdragon87.png"/>
        <xdr:cNvPicPr>
          <a:picLocks/>
        </xdr:cNvPicPr>
      </xdr:nvPicPr>
      <xdr:blipFill>
        <a:blip xmlns:r="http://schemas.openxmlformats.org/officeDocument/2006/relationships" r:embed="rId452" cstate="print"/>
        <a:stretch>
          <a:fillRect/>
        </a:stretch>
      </xdr:blipFill>
      <xdr:spPr>
        <a:xfrm>
          <a:off x="650240" y="279664169"/>
          <a:ext cx="579119" cy="381000"/>
        </a:xfrm>
        <a:prstGeom prst="rect">
          <a:avLst/>
        </a:prstGeom>
      </xdr:spPr>
    </xdr:pic>
    <xdr:clientData/>
  </xdr:twoCellAnchor>
  <xdr:twoCellAnchor editAs="oneCell">
    <xdr:from>
      <xdr:col>1</xdr:col>
      <xdr:colOff>25400</xdr:colOff>
      <xdr:row>325</xdr:row>
      <xdr:rowOff>25404</xdr:rowOff>
    </xdr:from>
    <xdr:to>
      <xdr:col>1</xdr:col>
      <xdr:colOff>604519</xdr:colOff>
      <xdr:row>325</xdr:row>
      <xdr:rowOff>406404</xdr:rowOff>
    </xdr:to>
    <xdr:pic>
      <xdr:nvPicPr>
        <xdr:cNvPr id="657" name="Subgraph-digitalecurator" descr="digitalecurator.png"/>
        <xdr:cNvPicPr>
          <a:picLocks/>
        </xdr:cNvPicPr>
      </xdr:nvPicPr>
      <xdr:blipFill>
        <a:blip xmlns:r="http://schemas.openxmlformats.org/officeDocument/2006/relationships" r:embed="rId453" cstate="print"/>
        <a:stretch>
          <a:fillRect/>
        </a:stretch>
      </xdr:blipFill>
      <xdr:spPr>
        <a:xfrm>
          <a:off x="650240" y="280090884"/>
          <a:ext cx="579119" cy="381000"/>
        </a:xfrm>
        <a:prstGeom prst="rect">
          <a:avLst/>
        </a:prstGeom>
      </xdr:spPr>
    </xdr:pic>
    <xdr:clientData/>
  </xdr:twoCellAnchor>
  <xdr:twoCellAnchor editAs="oneCell">
    <xdr:from>
      <xdr:col>1</xdr:col>
      <xdr:colOff>25400</xdr:colOff>
      <xdr:row>84</xdr:row>
      <xdr:rowOff>25400</xdr:rowOff>
    </xdr:from>
    <xdr:to>
      <xdr:col>1</xdr:col>
      <xdr:colOff>604519</xdr:colOff>
      <xdr:row>84</xdr:row>
      <xdr:rowOff>406400</xdr:rowOff>
    </xdr:to>
    <xdr:pic>
      <xdr:nvPicPr>
        <xdr:cNvPr id="658" name="Subgraph-toyotabedzrock" descr="toyotabedzrock.png"/>
        <xdr:cNvPicPr>
          <a:picLocks/>
        </xdr:cNvPicPr>
      </xdr:nvPicPr>
      <xdr:blipFill>
        <a:blip xmlns:r="http://schemas.openxmlformats.org/officeDocument/2006/relationships" r:embed="rId454" cstate="print"/>
        <a:stretch>
          <a:fillRect/>
        </a:stretch>
      </xdr:blipFill>
      <xdr:spPr>
        <a:xfrm>
          <a:off x="650240" y="280517600"/>
          <a:ext cx="579119" cy="381000"/>
        </a:xfrm>
        <a:prstGeom prst="rect">
          <a:avLst/>
        </a:prstGeom>
      </xdr:spPr>
    </xdr:pic>
    <xdr:clientData/>
  </xdr:twoCellAnchor>
  <xdr:twoCellAnchor editAs="oneCell">
    <xdr:from>
      <xdr:col>1</xdr:col>
      <xdr:colOff>25400</xdr:colOff>
      <xdr:row>327</xdr:row>
      <xdr:rowOff>25395</xdr:rowOff>
    </xdr:from>
    <xdr:to>
      <xdr:col>1</xdr:col>
      <xdr:colOff>604519</xdr:colOff>
      <xdr:row>327</xdr:row>
      <xdr:rowOff>406395</xdr:rowOff>
    </xdr:to>
    <xdr:pic>
      <xdr:nvPicPr>
        <xdr:cNvPr id="659" name="Subgraph-zbrisson" descr="zbrisson.png"/>
        <xdr:cNvPicPr>
          <a:picLocks/>
        </xdr:cNvPicPr>
      </xdr:nvPicPr>
      <xdr:blipFill>
        <a:blip xmlns:r="http://schemas.openxmlformats.org/officeDocument/2006/relationships" r:embed="rId455" cstate="print"/>
        <a:stretch>
          <a:fillRect/>
        </a:stretch>
      </xdr:blipFill>
      <xdr:spPr>
        <a:xfrm>
          <a:off x="650240" y="280944315"/>
          <a:ext cx="579119" cy="381000"/>
        </a:xfrm>
        <a:prstGeom prst="rect">
          <a:avLst/>
        </a:prstGeom>
      </xdr:spPr>
    </xdr:pic>
    <xdr:clientData/>
  </xdr:twoCellAnchor>
  <xdr:twoCellAnchor editAs="oneCell">
    <xdr:from>
      <xdr:col>1</xdr:col>
      <xdr:colOff>25400</xdr:colOff>
      <xdr:row>70</xdr:row>
      <xdr:rowOff>25390</xdr:rowOff>
    </xdr:from>
    <xdr:to>
      <xdr:col>1</xdr:col>
      <xdr:colOff>604519</xdr:colOff>
      <xdr:row>70</xdr:row>
      <xdr:rowOff>406390</xdr:rowOff>
    </xdr:to>
    <xdr:pic>
      <xdr:nvPicPr>
        <xdr:cNvPr id="660" name="Subgraph-panthealee" descr="panthealee.png"/>
        <xdr:cNvPicPr>
          <a:picLocks/>
        </xdr:cNvPicPr>
      </xdr:nvPicPr>
      <xdr:blipFill>
        <a:blip xmlns:r="http://schemas.openxmlformats.org/officeDocument/2006/relationships" r:embed="rId456" cstate="print"/>
        <a:stretch>
          <a:fillRect/>
        </a:stretch>
      </xdr:blipFill>
      <xdr:spPr>
        <a:xfrm>
          <a:off x="650240" y="281371030"/>
          <a:ext cx="579119" cy="381000"/>
        </a:xfrm>
        <a:prstGeom prst="rect">
          <a:avLst/>
        </a:prstGeom>
      </xdr:spPr>
    </xdr:pic>
    <xdr:clientData/>
  </xdr:twoCellAnchor>
  <xdr:twoCellAnchor editAs="oneCell">
    <xdr:from>
      <xdr:col>1</xdr:col>
      <xdr:colOff>25400</xdr:colOff>
      <xdr:row>136</xdr:row>
      <xdr:rowOff>25409</xdr:rowOff>
    </xdr:from>
    <xdr:to>
      <xdr:col>1</xdr:col>
      <xdr:colOff>604519</xdr:colOff>
      <xdr:row>136</xdr:row>
      <xdr:rowOff>406409</xdr:rowOff>
    </xdr:to>
    <xdr:pic>
      <xdr:nvPicPr>
        <xdr:cNvPr id="661" name="Subgraph-quirk" descr="quirk.png"/>
        <xdr:cNvPicPr>
          <a:picLocks/>
        </xdr:cNvPicPr>
      </xdr:nvPicPr>
      <xdr:blipFill>
        <a:blip xmlns:r="http://schemas.openxmlformats.org/officeDocument/2006/relationships" r:embed="rId457" cstate="print"/>
        <a:stretch>
          <a:fillRect/>
        </a:stretch>
      </xdr:blipFill>
      <xdr:spPr>
        <a:xfrm>
          <a:off x="650240" y="281797769"/>
          <a:ext cx="579119" cy="381000"/>
        </a:xfrm>
        <a:prstGeom prst="rect">
          <a:avLst/>
        </a:prstGeom>
      </xdr:spPr>
    </xdr:pic>
    <xdr:clientData/>
  </xdr:twoCellAnchor>
  <xdr:twoCellAnchor editAs="oneCell">
    <xdr:from>
      <xdr:col>1</xdr:col>
      <xdr:colOff>25400</xdr:colOff>
      <xdr:row>404</xdr:row>
      <xdr:rowOff>25404</xdr:rowOff>
    </xdr:from>
    <xdr:to>
      <xdr:col>1</xdr:col>
      <xdr:colOff>604519</xdr:colOff>
      <xdr:row>404</xdr:row>
      <xdr:rowOff>406404</xdr:rowOff>
    </xdr:to>
    <xdr:pic>
      <xdr:nvPicPr>
        <xdr:cNvPr id="662" name="Subgraph-chr15_eat0n" descr="chr15_eat0n.png"/>
        <xdr:cNvPicPr>
          <a:picLocks/>
        </xdr:cNvPicPr>
      </xdr:nvPicPr>
      <xdr:blipFill>
        <a:blip xmlns:r="http://schemas.openxmlformats.org/officeDocument/2006/relationships" r:embed="rId458" cstate="print"/>
        <a:stretch>
          <a:fillRect/>
        </a:stretch>
      </xdr:blipFill>
      <xdr:spPr>
        <a:xfrm>
          <a:off x="650240" y="282224484"/>
          <a:ext cx="579119" cy="381000"/>
        </a:xfrm>
        <a:prstGeom prst="rect">
          <a:avLst/>
        </a:prstGeom>
      </xdr:spPr>
    </xdr:pic>
    <xdr:clientData/>
  </xdr:twoCellAnchor>
  <xdr:twoCellAnchor editAs="oneCell">
    <xdr:from>
      <xdr:col>1</xdr:col>
      <xdr:colOff>25400</xdr:colOff>
      <xdr:row>723</xdr:row>
      <xdr:rowOff>25400</xdr:rowOff>
    </xdr:from>
    <xdr:to>
      <xdr:col>1</xdr:col>
      <xdr:colOff>604519</xdr:colOff>
      <xdr:row>723</xdr:row>
      <xdr:rowOff>406400</xdr:rowOff>
    </xdr:to>
    <xdr:pic>
      <xdr:nvPicPr>
        <xdr:cNvPr id="663" name="Subgraph-buitendijks" descr="buitendijks.png"/>
        <xdr:cNvPicPr>
          <a:picLocks/>
        </xdr:cNvPicPr>
      </xdr:nvPicPr>
      <xdr:blipFill>
        <a:blip xmlns:r="http://schemas.openxmlformats.org/officeDocument/2006/relationships" r:embed="rId459" cstate="print"/>
        <a:stretch>
          <a:fillRect/>
        </a:stretch>
      </xdr:blipFill>
      <xdr:spPr>
        <a:xfrm>
          <a:off x="650240" y="282651200"/>
          <a:ext cx="579119" cy="381000"/>
        </a:xfrm>
        <a:prstGeom prst="rect">
          <a:avLst/>
        </a:prstGeom>
      </xdr:spPr>
    </xdr:pic>
    <xdr:clientData/>
  </xdr:twoCellAnchor>
  <xdr:twoCellAnchor editAs="oneCell">
    <xdr:from>
      <xdr:col>1</xdr:col>
      <xdr:colOff>25400</xdr:colOff>
      <xdr:row>104</xdr:row>
      <xdr:rowOff>25395</xdr:rowOff>
    </xdr:from>
    <xdr:to>
      <xdr:col>1</xdr:col>
      <xdr:colOff>604519</xdr:colOff>
      <xdr:row>104</xdr:row>
      <xdr:rowOff>406395</xdr:rowOff>
    </xdr:to>
    <xdr:pic>
      <xdr:nvPicPr>
        <xdr:cNvPr id="664" name="Subgraph-nomad411" descr="nomad411.png"/>
        <xdr:cNvPicPr>
          <a:picLocks/>
        </xdr:cNvPicPr>
      </xdr:nvPicPr>
      <xdr:blipFill>
        <a:blip xmlns:r="http://schemas.openxmlformats.org/officeDocument/2006/relationships" r:embed="rId460" cstate="print"/>
        <a:stretch>
          <a:fillRect/>
        </a:stretch>
      </xdr:blipFill>
      <xdr:spPr>
        <a:xfrm>
          <a:off x="650240" y="283077915"/>
          <a:ext cx="579119" cy="381000"/>
        </a:xfrm>
        <a:prstGeom prst="rect">
          <a:avLst/>
        </a:prstGeom>
      </xdr:spPr>
    </xdr:pic>
    <xdr:clientData/>
  </xdr:twoCellAnchor>
  <xdr:twoCellAnchor editAs="oneCell">
    <xdr:from>
      <xdr:col>1</xdr:col>
      <xdr:colOff>25400</xdr:colOff>
      <xdr:row>724</xdr:row>
      <xdr:rowOff>25390</xdr:rowOff>
    </xdr:from>
    <xdr:to>
      <xdr:col>1</xdr:col>
      <xdr:colOff>604519</xdr:colOff>
      <xdr:row>724</xdr:row>
      <xdr:rowOff>406390</xdr:rowOff>
    </xdr:to>
    <xdr:pic>
      <xdr:nvPicPr>
        <xdr:cNvPr id="665" name="Subgraph-ruudprinsen" descr="ruudprinsen.png"/>
        <xdr:cNvPicPr>
          <a:picLocks/>
        </xdr:cNvPicPr>
      </xdr:nvPicPr>
      <xdr:blipFill>
        <a:blip xmlns:r="http://schemas.openxmlformats.org/officeDocument/2006/relationships" r:embed="rId180" cstate="print"/>
        <a:stretch>
          <a:fillRect/>
        </a:stretch>
      </xdr:blipFill>
      <xdr:spPr>
        <a:xfrm>
          <a:off x="650240" y="283504630"/>
          <a:ext cx="579119" cy="381000"/>
        </a:xfrm>
        <a:prstGeom prst="rect">
          <a:avLst/>
        </a:prstGeom>
      </xdr:spPr>
    </xdr:pic>
    <xdr:clientData/>
  </xdr:twoCellAnchor>
  <xdr:twoCellAnchor editAs="oneCell">
    <xdr:from>
      <xdr:col>1</xdr:col>
      <xdr:colOff>25400</xdr:colOff>
      <xdr:row>300</xdr:row>
      <xdr:rowOff>25409</xdr:rowOff>
    </xdr:from>
    <xdr:to>
      <xdr:col>1</xdr:col>
      <xdr:colOff>604519</xdr:colOff>
      <xdr:row>300</xdr:row>
      <xdr:rowOff>406409</xdr:rowOff>
    </xdr:to>
    <xdr:pic>
      <xdr:nvPicPr>
        <xdr:cNvPr id="666" name="Subgraph-robincaron" descr="robincaron.png"/>
        <xdr:cNvPicPr>
          <a:picLocks/>
        </xdr:cNvPicPr>
      </xdr:nvPicPr>
      <xdr:blipFill>
        <a:blip xmlns:r="http://schemas.openxmlformats.org/officeDocument/2006/relationships" r:embed="rId461" cstate="print"/>
        <a:stretch>
          <a:fillRect/>
        </a:stretch>
      </xdr:blipFill>
      <xdr:spPr>
        <a:xfrm>
          <a:off x="650240" y="283931369"/>
          <a:ext cx="579119" cy="381000"/>
        </a:xfrm>
        <a:prstGeom prst="rect">
          <a:avLst/>
        </a:prstGeom>
      </xdr:spPr>
    </xdr:pic>
    <xdr:clientData/>
  </xdr:twoCellAnchor>
  <xdr:twoCellAnchor editAs="oneCell">
    <xdr:from>
      <xdr:col>1</xdr:col>
      <xdr:colOff>25400</xdr:colOff>
      <xdr:row>262</xdr:row>
      <xdr:rowOff>25404</xdr:rowOff>
    </xdr:from>
    <xdr:to>
      <xdr:col>1</xdr:col>
      <xdr:colOff>604519</xdr:colOff>
      <xdr:row>262</xdr:row>
      <xdr:rowOff>406404</xdr:rowOff>
    </xdr:to>
    <xdr:pic>
      <xdr:nvPicPr>
        <xdr:cNvPr id="667" name="Subgraph-tometty" descr="tometty.png"/>
        <xdr:cNvPicPr>
          <a:picLocks/>
        </xdr:cNvPicPr>
      </xdr:nvPicPr>
      <xdr:blipFill>
        <a:blip xmlns:r="http://schemas.openxmlformats.org/officeDocument/2006/relationships" r:embed="rId462" cstate="print"/>
        <a:stretch>
          <a:fillRect/>
        </a:stretch>
      </xdr:blipFill>
      <xdr:spPr>
        <a:xfrm>
          <a:off x="650240" y="284358084"/>
          <a:ext cx="579119" cy="381000"/>
        </a:xfrm>
        <a:prstGeom prst="rect">
          <a:avLst/>
        </a:prstGeom>
      </xdr:spPr>
    </xdr:pic>
    <xdr:clientData/>
  </xdr:twoCellAnchor>
  <xdr:twoCellAnchor editAs="oneCell">
    <xdr:from>
      <xdr:col>1</xdr:col>
      <xdr:colOff>25400</xdr:colOff>
      <xdr:row>207</xdr:row>
      <xdr:rowOff>25400</xdr:rowOff>
    </xdr:from>
    <xdr:to>
      <xdr:col>1</xdr:col>
      <xdr:colOff>604519</xdr:colOff>
      <xdr:row>207</xdr:row>
      <xdr:rowOff>406400</xdr:rowOff>
    </xdr:to>
    <xdr:pic>
      <xdr:nvPicPr>
        <xdr:cNvPr id="668" name="Subgraph-petrakramer" descr="petrakramer.png"/>
        <xdr:cNvPicPr>
          <a:picLocks/>
        </xdr:cNvPicPr>
      </xdr:nvPicPr>
      <xdr:blipFill>
        <a:blip xmlns:r="http://schemas.openxmlformats.org/officeDocument/2006/relationships" r:embed="rId463" cstate="print"/>
        <a:stretch>
          <a:fillRect/>
        </a:stretch>
      </xdr:blipFill>
      <xdr:spPr>
        <a:xfrm>
          <a:off x="650240" y="284784800"/>
          <a:ext cx="579119" cy="381000"/>
        </a:xfrm>
        <a:prstGeom prst="rect">
          <a:avLst/>
        </a:prstGeom>
      </xdr:spPr>
    </xdr:pic>
    <xdr:clientData/>
  </xdr:twoCellAnchor>
  <xdr:twoCellAnchor editAs="oneCell">
    <xdr:from>
      <xdr:col>1</xdr:col>
      <xdr:colOff>25400</xdr:colOff>
      <xdr:row>725</xdr:row>
      <xdr:rowOff>25395</xdr:rowOff>
    </xdr:from>
    <xdr:to>
      <xdr:col>1</xdr:col>
      <xdr:colOff>604519</xdr:colOff>
      <xdr:row>725</xdr:row>
      <xdr:rowOff>406395</xdr:rowOff>
    </xdr:to>
    <xdr:pic>
      <xdr:nvPicPr>
        <xdr:cNvPr id="669" name="Subgraph-wikileaks_india" descr="wikileaks_india.png"/>
        <xdr:cNvPicPr>
          <a:picLocks/>
        </xdr:cNvPicPr>
      </xdr:nvPicPr>
      <xdr:blipFill>
        <a:blip xmlns:r="http://schemas.openxmlformats.org/officeDocument/2006/relationships" r:embed="rId464" cstate="print"/>
        <a:stretch>
          <a:fillRect/>
        </a:stretch>
      </xdr:blipFill>
      <xdr:spPr>
        <a:xfrm>
          <a:off x="650240" y="285211515"/>
          <a:ext cx="579119" cy="381000"/>
        </a:xfrm>
        <a:prstGeom prst="rect">
          <a:avLst/>
        </a:prstGeom>
      </xdr:spPr>
    </xdr:pic>
    <xdr:clientData/>
  </xdr:twoCellAnchor>
  <xdr:twoCellAnchor editAs="oneCell">
    <xdr:from>
      <xdr:col>1</xdr:col>
      <xdr:colOff>25400</xdr:colOff>
      <xdr:row>138</xdr:row>
      <xdr:rowOff>25390</xdr:rowOff>
    </xdr:from>
    <xdr:to>
      <xdr:col>1</xdr:col>
      <xdr:colOff>604519</xdr:colOff>
      <xdr:row>138</xdr:row>
      <xdr:rowOff>406390</xdr:rowOff>
    </xdr:to>
    <xdr:pic>
      <xdr:nvPicPr>
        <xdr:cNvPr id="670" name="Subgraph-marc_cart" descr="marc_cart.png"/>
        <xdr:cNvPicPr>
          <a:picLocks/>
        </xdr:cNvPicPr>
      </xdr:nvPicPr>
      <xdr:blipFill>
        <a:blip xmlns:r="http://schemas.openxmlformats.org/officeDocument/2006/relationships" r:embed="rId465" cstate="print"/>
        <a:stretch>
          <a:fillRect/>
        </a:stretch>
      </xdr:blipFill>
      <xdr:spPr>
        <a:xfrm>
          <a:off x="650240" y="285638230"/>
          <a:ext cx="579119" cy="381000"/>
        </a:xfrm>
        <a:prstGeom prst="rect">
          <a:avLst/>
        </a:prstGeom>
      </xdr:spPr>
    </xdr:pic>
    <xdr:clientData/>
  </xdr:twoCellAnchor>
  <xdr:twoCellAnchor editAs="oneCell">
    <xdr:from>
      <xdr:col>1</xdr:col>
      <xdr:colOff>25400</xdr:colOff>
      <xdr:row>137</xdr:row>
      <xdr:rowOff>25409</xdr:rowOff>
    </xdr:from>
    <xdr:to>
      <xdr:col>1</xdr:col>
      <xdr:colOff>604519</xdr:colOff>
      <xdr:row>137</xdr:row>
      <xdr:rowOff>406409</xdr:rowOff>
    </xdr:to>
    <xdr:pic>
      <xdr:nvPicPr>
        <xdr:cNvPr id="671" name="Subgraph-yardi" descr="yardi.png"/>
        <xdr:cNvPicPr>
          <a:picLocks/>
        </xdr:cNvPicPr>
      </xdr:nvPicPr>
      <xdr:blipFill>
        <a:blip xmlns:r="http://schemas.openxmlformats.org/officeDocument/2006/relationships" r:embed="rId466" cstate="print"/>
        <a:stretch>
          <a:fillRect/>
        </a:stretch>
      </xdr:blipFill>
      <xdr:spPr>
        <a:xfrm>
          <a:off x="650240" y="286064969"/>
          <a:ext cx="579119" cy="381000"/>
        </a:xfrm>
        <a:prstGeom prst="rect">
          <a:avLst/>
        </a:prstGeom>
      </xdr:spPr>
    </xdr:pic>
    <xdr:clientData/>
  </xdr:twoCellAnchor>
  <xdr:twoCellAnchor editAs="oneCell">
    <xdr:from>
      <xdr:col>1</xdr:col>
      <xdr:colOff>25400</xdr:colOff>
      <xdr:row>726</xdr:row>
      <xdr:rowOff>25404</xdr:rowOff>
    </xdr:from>
    <xdr:to>
      <xdr:col>1</xdr:col>
      <xdr:colOff>604519</xdr:colOff>
      <xdr:row>726</xdr:row>
      <xdr:rowOff>406404</xdr:rowOff>
    </xdr:to>
    <xdr:pic>
      <xdr:nvPicPr>
        <xdr:cNvPr id="672" name="Subgraph-p3st" descr="p3st.png"/>
        <xdr:cNvPicPr>
          <a:picLocks/>
        </xdr:cNvPicPr>
      </xdr:nvPicPr>
      <xdr:blipFill>
        <a:blip xmlns:r="http://schemas.openxmlformats.org/officeDocument/2006/relationships" r:embed="rId81" cstate="print"/>
        <a:stretch>
          <a:fillRect/>
        </a:stretch>
      </xdr:blipFill>
      <xdr:spPr>
        <a:xfrm>
          <a:off x="650240" y="286491684"/>
          <a:ext cx="579119" cy="381000"/>
        </a:xfrm>
        <a:prstGeom prst="rect">
          <a:avLst/>
        </a:prstGeom>
      </xdr:spPr>
    </xdr:pic>
    <xdr:clientData/>
  </xdr:twoCellAnchor>
  <xdr:twoCellAnchor editAs="oneCell">
    <xdr:from>
      <xdr:col>1</xdr:col>
      <xdr:colOff>25400</xdr:colOff>
      <xdr:row>727</xdr:row>
      <xdr:rowOff>25400</xdr:rowOff>
    </xdr:from>
    <xdr:to>
      <xdr:col>1</xdr:col>
      <xdr:colOff>604519</xdr:colOff>
      <xdr:row>727</xdr:row>
      <xdr:rowOff>406400</xdr:rowOff>
    </xdr:to>
    <xdr:pic>
      <xdr:nvPicPr>
        <xdr:cNvPr id="673" name="Subgraph-frasku" descr="frasku.png"/>
        <xdr:cNvPicPr>
          <a:picLocks/>
        </xdr:cNvPicPr>
      </xdr:nvPicPr>
      <xdr:blipFill>
        <a:blip xmlns:r="http://schemas.openxmlformats.org/officeDocument/2006/relationships" r:embed="rId19" cstate="print"/>
        <a:stretch>
          <a:fillRect/>
        </a:stretch>
      </xdr:blipFill>
      <xdr:spPr>
        <a:xfrm>
          <a:off x="650240" y="286918400"/>
          <a:ext cx="579119" cy="381000"/>
        </a:xfrm>
        <a:prstGeom prst="rect">
          <a:avLst/>
        </a:prstGeom>
      </xdr:spPr>
    </xdr:pic>
    <xdr:clientData/>
  </xdr:twoCellAnchor>
  <xdr:twoCellAnchor editAs="oneCell">
    <xdr:from>
      <xdr:col>1</xdr:col>
      <xdr:colOff>25400</xdr:colOff>
      <xdr:row>208</xdr:row>
      <xdr:rowOff>25395</xdr:rowOff>
    </xdr:from>
    <xdr:to>
      <xdr:col>1</xdr:col>
      <xdr:colOff>604519</xdr:colOff>
      <xdr:row>208</xdr:row>
      <xdr:rowOff>406395</xdr:rowOff>
    </xdr:to>
    <xdr:pic>
      <xdr:nvPicPr>
        <xdr:cNvPr id="674" name="Subgraph-shirleyayres" descr="shirleyayres.png"/>
        <xdr:cNvPicPr>
          <a:picLocks/>
        </xdr:cNvPicPr>
      </xdr:nvPicPr>
      <xdr:blipFill>
        <a:blip xmlns:r="http://schemas.openxmlformats.org/officeDocument/2006/relationships" r:embed="rId467" cstate="print"/>
        <a:stretch>
          <a:fillRect/>
        </a:stretch>
      </xdr:blipFill>
      <xdr:spPr>
        <a:xfrm>
          <a:off x="650240" y="287345115"/>
          <a:ext cx="579119" cy="381000"/>
        </a:xfrm>
        <a:prstGeom prst="rect">
          <a:avLst/>
        </a:prstGeom>
      </xdr:spPr>
    </xdr:pic>
    <xdr:clientData/>
  </xdr:twoCellAnchor>
  <xdr:twoCellAnchor editAs="oneCell">
    <xdr:from>
      <xdr:col>1</xdr:col>
      <xdr:colOff>25400</xdr:colOff>
      <xdr:row>291</xdr:row>
      <xdr:rowOff>25390</xdr:rowOff>
    </xdr:from>
    <xdr:to>
      <xdr:col>1</xdr:col>
      <xdr:colOff>604519</xdr:colOff>
      <xdr:row>291</xdr:row>
      <xdr:rowOff>406390</xdr:rowOff>
    </xdr:to>
    <xdr:pic>
      <xdr:nvPicPr>
        <xdr:cNvPr id="675" name="Subgraph-richardgperry" descr="richardgperry.png"/>
        <xdr:cNvPicPr>
          <a:picLocks/>
        </xdr:cNvPicPr>
      </xdr:nvPicPr>
      <xdr:blipFill>
        <a:blip xmlns:r="http://schemas.openxmlformats.org/officeDocument/2006/relationships" r:embed="rId468" cstate="print"/>
        <a:stretch>
          <a:fillRect/>
        </a:stretch>
      </xdr:blipFill>
      <xdr:spPr>
        <a:xfrm>
          <a:off x="650240" y="287771830"/>
          <a:ext cx="579119" cy="381000"/>
        </a:xfrm>
        <a:prstGeom prst="rect">
          <a:avLst/>
        </a:prstGeom>
      </xdr:spPr>
    </xdr:pic>
    <xdr:clientData/>
  </xdr:twoCellAnchor>
  <xdr:twoCellAnchor editAs="oneCell">
    <xdr:from>
      <xdr:col>1</xdr:col>
      <xdr:colOff>25400</xdr:colOff>
      <xdr:row>66</xdr:row>
      <xdr:rowOff>25409</xdr:rowOff>
    </xdr:from>
    <xdr:to>
      <xdr:col>1</xdr:col>
      <xdr:colOff>604519</xdr:colOff>
      <xdr:row>66</xdr:row>
      <xdr:rowOff>406409</xdr:rowOff>
    </xdr:to>
    <xdr:pic>
      <xdr:nvPicPr>
        <xdr:cNvPr id="676" name="Subgraph-davidwhe" descr="davidwhe.png"/>
        <xdr:cNvPicPr>
          <a:picLocks/>
        </xdr:cNvPicPr>
      </xdr:nvPicPr>
      <xdr:blipFill>
        <a:blip xmlns:r="http://schemas.openxmlformats.org/officeDocument/2006/relationships" r:embed="rId469" cstate="print"/>
        <a:stretch>
          <a:fillRect/>
        </a:stretch>
      </xdr:blipFill>
      <xdr:spPr>
        <a:xfrm>
          <a:off x="650240" y="288198569"/>
          <a:ext cx="579119" cy="381000"/>
        </a:xfrm>
        <a:prstGeom prst="rect">
          <a:avLst/>
        </a:prstGeom>
      </xdr:spPr>
    </xdr:pic>
    <xdr:clientData/>
  </xdr:twoCellAnchor>
  <xdr:twoCellAnchor editAs="oneCell">
    <xdr:from>
      <xdr:col>1</xdr:col>
      <xdr:colOff>25400</xdr:colOff>
      <xdr:row>312</xdr:row>
      <xdr:rowOff>25404</xdr:rowOff>
    </xdr:from>
    <xdr:to>
      <xdr:col>1</xdr:col>
      <xdr:colOff>604519</xdr:colOff>
      <xdr:row>312</xdr:row>
      <xdr:rowOff>406404</xdr:rowOff>
    </xdr:to>
    <xdr:pic>
      <xdr:nvPicPr>
        <xdr:cNvPr id="677" name="Subgraph-1cheerfulman" descr="1cheerfulman.png"/>
        <xdr:cNvPicPr>
          <a:picLocks/>
        </xdr:cNvPicPr>
      </xdr:nvPicPr>
      <xdr:blipFill>
        <a:blip xmlns:r="http://schemas.openxmlformats.org/officeDocument/2006/relationships" r:embed="rId470" cstate="print"/>
        <a:stretch>
          <a:fillRect/>
        </a:stretch>
      </xdr:blipFill>
      <xdr:spPr>
        <a:xfrm>
          <a:off x="650240" y="288625284"/>
          <a:ext cx="579119" cy="381000"/>
        </a:xfrm>
        <a:prstGeom prst="rect">
          <a:avLst/>
        </a:prstGeom>
      </xdr:spPr>
    </xdr:pic>
    <xdr:clientData/>
  </xdr:twoCellAnchor>
  <xdr:twoCellAnchor editAs="oneCell">
    <xdr:from>
      <xdr:col>1</xdr:col>
      <xdr:colOff>25400</xdr:colOff>
      <xdr:row>194</xdr:row>
      <xdr:rowOff>25400</xdr:rowOff>
    </xdr:from>
    <xdr:to>
      <xdr:col>1</xdr:col>
      <xdr:colOff>604519</xdr:colOff>
      <xdr:row>194</xdr:row>
      <xdr:rowOff>406400</xdr:rowOff>
    </xdr:to>
    <xdr:pic>
      <xdr:nvPicPr>
        <xdr:cNvPr id="678" name="Subgraph-dhgisme" descr="dhgisme.png"/>
        <xdr:cNvPicPr>
          <a:picLocks/>
        </xdr:cNvPicPr>
      </xdr:nvPicPr>
      <xdr:blipFill>
        <a:blip xmlns:r="http://schemas.openxmlformats.org/officeDocument/2006/relationships" r:embed="rId471" cstate="print"/>
        <a:stretch>
          <a:fillRect/>
        </a:stretch>
      </xdr:blipFill>
      <xdr:spPr>
        <a:xfrm>
          <a:off x="650240" y="289052000"/>
          <a:ext cx="579119" cy="381000"/>
        </a:xfrm>
        <a:prstGeom prst="rect">
          <a:avLst/>
        </a:prstGeom>
      </xdr:spPr>
    </xdr:pic>
    <xdr:clientData/>
  </xdr:twoCellAnchor>
  <xdr:twoCellAnchor editAs="oneCell">
    <xdr:from>
      <xdr:col>1</xdr:col>
      <xdr:colOff>25400</xdr:colOff>
      <xdr:row>155</xdr:row>
      <xdr:rowOff>25395</xdr:rowOff>
    </xdr:from>
    <xdr:to>
      <xdr:col>1</xdr:col>
      <xdr:colOff>604519</xdr:colOff>
      <xdr:row>155</xdr:row>
      <xdr:rowOff>406395</xdr:rowOff>
    </xdr:to>
    <xdr:pic>
      <xdr:nvPicPr>
        <xdr:cNvPr id="679" name="Subgraph-causeglobal" descr="causeglobal.png"/>
        <xdr:cNvPicPr>
          <a:picLocks/>
        </xdr:cNvPicPr>
      </xdr:nvPicPr>
      <xdr:blipFill>
        <a:blip xmlns:r="http://schemas.openxmlformats.org/officeDocument/2006/relationships" r:embed="rId472" cstate="print"/>
        <a:stretch>
          <a:fillRect/>
        </a:stretch>
      </xdr:blipFill>
      <xdr:spPr>
        <a:xfrm>
          <a:off x="650240" y="289478715"/>
          <a:ext cx="579119" cy="381000"/>
        </a:xfrm>
        <a:prstGeom prst="rect">
          <a:avLst/>
        </a:prstGeom>
      </xdr:spPr>
    </xdr:pic>
    <xdr:clientData/>
  </xdr:twoCellAnchor>
  <xdr:twoCellAnchor editAs="oneCell">
    <xdr:from>
      <xdr:col>1</xdr:col>
      <xdr:colOff>25400</xdr:colOff>
      <xdr:row>53</xdr:row>
      <xdr:rowOff>25390</xdr:rowOff>
    </xdr:from>
    <xdr:to>
      <xdr:col>1</xdr:col>
      <xdr:colOff>604519</xdr:colOff>
      <xdr:row>53</xdr:row>
      <xdr:rowOff>406390</xdr:rowOff>
    </xdr:to>
    <xdr:pic>
      <xdr:nvPicPr>
        <xdr:cNvPr id="680" name="Subgraph-redwoodhippie" descr="redwoodhippie.png"/>
        <xdr:cNvPicPr>
          <a:picLocks/>
        </xdr:cNvPicPr>
      </xdr:nvPicPr>
      <xdr:blipFill>
        <a:blip xmlns:r="http://schemas.openxmlformats.org/officeDocument/2006/relationships" r:embed="rId473" cstate="print"/>
        <a:stretch>
          <a:fillRect/>
        </a:stretch>
      </xdr:blipFill>
      <xdr:spPr>
        <a:xfrm>
          <a:off x="650240" y="289905430"/>
          <a:ext cx="579119" cy="381000"/>
        </a:xfrm>
        <a:prstGeom prst="rect">
          <a:avLst/>
        </a:prstGeom>
      </xdr:spPr>
    </xdr:pic>
    <xdr:clientData/>
  </xdr:twoCellAnchor>
  <xdr:twoCellAnchor editAs="oneCell">
    <xdr:from>
      <xdr:col>1</xdr:col>
      <xdr:colOff>25400</xdr:colOff>
      <xdr:row>337</xdr:row>
      <xdr:rowOff>25409</xdr:rowOff>
    </xdr:from>
    <xdr:to>
      <xdr:col>1</xdr:col>
      <xdr:colOff>604519</xdr:colOff>
      <xdr:row>337</xdr:row>
      <xdr:rowOff>406409</xdr:rowOff>
    </xdr:to>
    <xdr:pic>
      <xdr:nvPicPr>
        <xdr:cNvPr id="681" name="Subgraph-renzolinares" descr="renzolinares.png"/>
        <xdr:cNvPicPr>
          <a:picLocks/>
        </xdr:cNvPicPr>
      </xdr:nvPicPr>
      <xdr:blipFill>
        <a:blip xmlns:r="http://schemas.openxmlformats.org/officeDocument/2006/relationships" r:embed="rId474" cstate="print"/>
        <a:stretch>
          <a:fillRect/>
        </a:stretch>
      </xdr:blipFill>
      <xdr:spPr>
        <a:xfrm>
          <a:off x="650240" y="290332169"/>
          <a:ext cx="579119" cy="381000"/>
        </a:xfrm>
        <a:prstGeom prst="rect">
          <a:avLst/>
        </a:prstGeom>
      </xdr:spPr>
    </xdr:pic>
    <xdr:clientData/>
  </xdr:twoCellAnchor>
  <xdr:twoCellAnchor editAs="oneCell">
    <xdr:from>
      <xdr:col>1</xdr:col>
      <xdr:colOff>25400</xdr:colOff>
      <xdr:row>97</xdr:row>
      <xdr:rowOff>25404</xdr:rowOff>
    </xdr:from>
    <xdr:to>
      <xdr:col>1</xdr:col>
      <xdr:colOff>604519</xdr:colOff>
      <xdr:row>97</xdr:row>
      <xdr:rowOff>406404</xdr:rowOff>
    </xdr:to>
    <xdr:pic>
      <xdr:nvPicPr>
        <xdr:cNvPr id="682" name="Subgraph-alinmechenici" descr="alinmechenici.png"/>
        <xdr:cNvPicPr>
          <a:picLocks/>
        </xdr:cNvPicPr>
      </xdr:nvPicPr>
      <xdr:blipFill>
        <a:blip xmlns:r="http://schemas.openxmlformats.org/officeDocument/2006/relationships" r:embed="rId475" cstate="print"/>
        <a:stretch>
          <a:fillRect/>
        </a:stretch>
      </xdr:blipFill>
      <xdr:spPr>
        <a:xfrm>
          <a:off x="650240" y="290758884"/>
          <a:ext cx="579119" cy="381000"/>
        </a:xfrm>
        <a:prstGeom prst="rect">
          <a:avLst/>
        </a:prstGeom>
      </xdr:spPr>
    </xdr:pic>
    <xdr:clientData/>
  </xdr:twoCellAnchor>
  <xdr:twoCellAnchor editAs="oneCell">
    <xdr:from>
      <xdr:col>1</xdr:col>
      <xdr:colOff>25400</xdr:colOff>
      <xdr:row>58</xdr:row>
      <xdr:rowOff>25400</xdr:rowOff>
    </xdr:from>
    <xdr:to>
      <xdr:col>1</xdr:col>
      <xdr:colOff>604519</xdr:colOff>
      <xdr:row>58</xdr:row>
      <xdr:rowOff>406400</xdr:rowOff>
    </xdr:to>
    <xdr:pic>
      <xdr:nvPicPr>
        <xdr:cNvPr id="683" name="Subgraph-taraduveanu" descr="taraduveanu.png"/>
        <xdr:cNvPicPr>
          <a:picLocks/>
        </xdr:cNvPicPr>
      </xdr:nvPicPr>
      <xdr:blipFill>
        <a:blip xmlns:r="http://schemas.openxmlformats.org/officeDocument/2006/relationships" r:embed="rId476" cstate="print"/>
        <a:stretch>
          <a:fillRect/>
        </a:stretch>
      </xdr:blipFill>
      <xdr:spPr>
        <a:xfrm>
          <a:off x="650240" y="291185600"/>
          <a:ext cx="579119" cy="381000"/>
        </a:xfrm>
        <a:prstGeom prst="rect">
          <a:avLst/>
        </a:prstGeom>
      </xdr:spPr>
    </xdr:pic>
    <xdr:clientData/>
  </xdr:twoCellAnchor>
  <xdr:twoCellAnchor editAs="oneCell">
    <xdr:from>
      <xdr:col>1</xdr:col>
      <xdr:colOff>25400</xdr:colOff>
      <xdr:row>244</xdr:row>
      <xdr:rowOff>25395</xdr:rowOff>
    </xdr:from>
    <xdr:to>
      <xdr:col>1</xdr:col>
      <xdr:colOff>604519</xdr:colOff>
      <xdr:row>244</xdr:row>
      <xdr:rowOff>406395</xdr:rowOff>
    </xdr:to>
    <xdr:pic>
      <xdr:nvPicPr>
        <xdr:cNvPr id="684" name="Subgraph-mcdonald2009" descr="mcdonald2009.png"/>
        <xdr:cNvPicPr>
          <a:picLocks/>
        </xdr:cNvPicPr>
      </xdr:nvPicPr>
      <xdr:blipFill>
        <a:blip xmlns:r="http://schemas.openxmlformats.org/officeDocument/2006/relationships" r:embed="rId477" cstate="print"/>
        <a:stretch>
          <a:fillRect/>
        </a:stretch>
      </xdr:blipFill>
      <xdr:spPr>
        <a:xfrm>
          <a:off x="650240" y="291612315"/>
          <a:ext cx="579119" cy="381000"/>
        </a:xfrm>
        <a:prstGeom prst="rect">
          <a:avLst/>
        </a:prstGeom>
      </xdr:spPr>
    </xdr:pic>
    <xdr:clientData/>
  </xdr:twoCellAnchor>
  <xdr:twoCellAnchor editAs="oneCell">
    <xdr:from>
      <xdr:col>1</xdr:col>
      <xdr:colOff>25400</xdr:colOff>
      <xdr:row>258</xdr:row>
      <xdr:rowOff>25390</xdr:rowOff>
    </xdr:from>
    <xdr:to>
      <xdr:col>1</xdr:col>
      <xdr:colOff>604519</xdr:colOff>
      <xdr:row>258</xdr:row>
      <xdr:rowOff>406390</xdr:rowOff>
    </xdr:to>
    <xdr:pic>
      <xdr:nvPicPr>
        <xdr:cNvPr id="685" name="Subgraph-rumagin" descr="rumagin.png"/>
        <xdr:cNvPicPr>
          <a:picLocks/>
        </xdr:cNvPicPr>
      </xdr:nvPicPr>
      <xdr:blipFill>
        <a:blip xmlns:r="http://schemas.openxmlformats.org/officeDocument/2006/relationships" r:embed="rId478" cstate="print"/>
        <a:stretch>
          <a:fillRect/>
        </a:stretch>
      </xdr:blipFill>
      <xdr:spPr>
        <a:xfrm>
          <a:off x="650240" y="292039030"/>
          <a:ext cx="579119" cy="381000"/>
        </a:xfrm>
        <a:prstGeom prst="rect">
          <a:avLst/>
        </a:prstGeom>
      </xdr:spPr>
    </xdr:pic>
    <xdr:clientData/>
  </xdr:twoCellAnchor>
  <xdr:twoCellAnchor editAs="oneCell">
    <xdr:from>
      <xdr:col>1</xdr:col>
      <xdr:colOff>25400</xdr:colOff>
      <xdr:row>206</xdr:row>
      <xdr:rowOff>25409</xdr:rowOff>
    </xdr:from>
    <xdr:to>
      <xdr:col>1</xdr:col>
      <xdr:colOff>604519</xdr:colOff>
      <xdr:row>206</xdr:row>
      <xdr:rowOff>406409</xdr:rowOff>
    </xdr:to>
    <xdr:pic>
      <xdr:nvPicPr>
        <xdr:cNvPr id="686" name="Subgraph-americaneditor" descr="americaneditor.png"/>
        <xdr:cNvPicPr>
          <a:picLocks/>
        </xdr:cNvPicPr>
      </xdr:nvPicPr>
      <xdr:blipFill>
        <a:blip xmlns:r="http://schemas.openxmlformats.org/officeDocument/2006/relationships" r:embed="rId479" cstate="print"/>
        <a:stretch>
          <a:fillRect/>
        </a:stretch>
      </xdr:blipFill>
      <xdr:spPr>
        <a:xfrm>
          <a:off x="650240" y="292465769"/>
          <a:ext cx="579119" cy="381000"/>
        </a:xfrm>
        <a:prstGeom prst="rect">
          <a:avLst/>
        </a:prstGeom>
      </xdr:spPr>
    </xdr:pic>
    <xdr:clientData/>
  </xdr:twoCellAnchor>
  <xdr:twoCellAnchor editAs="oneCell">
    <xdr:from>
      <xdr:col>1</xdr:col>
      <xdr:colOff>25400</xdr:colOff>
      <xdr:row>374</xdr:row>
      <xdr:rowOff>25404</xdr:rowOff>
    </xdr:from>
    <xdr:to>
      <xdr:col>1</xdr:col>
      <xdr:colOff>604519</xdr:colOff>
      <xdr:row>374</xdr:row>
      <xdr:rowOff>406404</xdr:rowOff>
    </xdr:to>
    <xdr:pic>
      <xdr:nvPicPr>
        <xdr:cNvPr id="687" name="Subgraph-siriusblack9999" descr="siriusblack9999.png"/>
        <xdr:cNvPicPr>
          <a:picLocks/>
        </xdr:cNvPicPr>
      </xdr:nvPicPr>
      <xdr:blipFill>
        <a:blip xmlns:r="http://schemas.openxmlformats.org/officeDocument/2006/relationships" r:embed="rId174" cstate="print"/>
        <a:stretch>
          <a:fillRect/>
        </a:stretch>
      </xdr:blipFill>
      <xdr:spPr>
        <a:xfrm>
          <a:off x="650240" y="292892484"/>
          <a:ext cx="579119" cy="381000"/>
        </a:xfrm>
        <a:prstGeom prst="rect">
          <a:avLst/>
        </a:prstGeom>
      </xdr:spPr>
    </xdr:pic>
    <xdr:clientData/>
  </xdr:twoCellAnchor>
  <xdr:twoCellAnchor editAs="oneCell">
    <xdr:from>
      <xdr:col>1</xdr:col>
      <xdr:colOff>25400</xdr:colOff>
      <xdr:row>380</xdr:row>
      <xdr:rowOff>25400</xdr:rowOff>
    </xdr:from>
    <xdr:to>
      <xdr:col>1</xdr:col>
      <xdr:colOff>604519</xdr:colOff>
      <xdr:row>380</xdr:row>
      <xdr:rowOff>406400</xdr:rowOff>
    </xdr:to>
    <xdr:pic>
      <xdr:nvPicPr>
        <xdr:cNvPr id="688" name="Subgraph-trishaabel" descr="trishaabel.png"/>
        <xdr:cNvPicPr>
          <a:picLocks/>
        </xdr:cNvPicPr>
      </xdr:nvPicPr>
      <xdr:blipFill>
        <a:blip xmlns:r="http://schemas.openxmlformats.org/officeDocument/2006/relationships" r:embed="rId480" cstate="print"/>
        <a:stretch>
          <a:fillRect/>
        </a:stretch>
      </xdr:blipFill>
      <xdr:spPr>
        <a:xfrm>
          <a:off x="650240" y="293319200"/>
          <a:ext cx="579119" cy="381000"/>
        </a:xfrm>
        <a:prstGeom prst="rect">
          <a:avLst/>
        </a:prstGeom>
      </xdr:spPr>
    </xdr:pic>
    <xdr:clientData/>
  </xdr:twoCellAnchor>
  <xdr:twoCellAnchor editAs="oneCell">
    <xdr:from>
      <xdr:col>1</xdr:col>
      <xdr:colOff>25400</xdr:colOff>
      <xdr:row>728</xdr:row>
      <xdr:rowOff>25395</xdr:rowOff>
    </xdr:from>
    <xdr:to>
      <xdr:col>1</xdr:col>
      <xdr:colOff>604519</xdr:colOff>
      <xdr:row>728</xdr:row>
      <xdr:rowOff>406395</xdr:rowOff>
    </xdr:to>
    <xdr:pic>
      <xdr:nvPicPr>
        <xdr:cNvPr id="689" name="Subgraph-gerpancard" descr="gerpancard.png"/>
        <xdr:cNvPicPr>
          <a:picLocks/>
        </xdr:cNvPicPr>
      </xdr:nvPicPr>
      <xdr:blipFill>
        <a:blip xmlns:r="http://schemas.openxmlformats.org/officeDocument/2006/relationships" r:embed="rId73" cstate="print"/>
        <a:stretch>
          <a:fillRect/>
        </a:stretch>
      </xdr:blipFill>
      <xdr:spPr>
        <a:xfrm>
          <a:off x="650240" y="293745915"/>
          <a:ext cx="579119" cy="381000"/>
        </a:xfrm>
        <a:prstGeom prst="rect">
          <a:avLst/>
        </a:prstGeom>
      </xdr:spPr>
    </xdr:pic>
    <xdr:clientData/>
  </xdr:twoCellAnchor>
  <xdr:twoCellAnchor editAs="oneCell">
    <xdr:from>
      <xdr:col>1</xdr:col>
      <xdr:colOff>25400</xdr:colOff>
      <xdr:row>135</xdr:row>
      <xdr:rowOff>25390</xdr:rowOff>
    </xdr:from>
    <xdr:to>
      <xdr:col>1</xdr:col>
      <xdr:colOff>604519</xdr:colOff>
      <xdr:row>135</xdr:row>
      <xdr:rowOff>406390</xdr:rowOff>
    </xdr:to>
    <xdr:pic>
      <xdr:nvPicPr>
        <xdr:cNvPr id="690" name="Subgraph-siavogel" descr="siavogel.png"/>
        <xdr:cNvPicPr>
          <a:picLocks/>
        </xdr:cNvPicPr>
      </xdr:nvPicPr>
      <xdr:blipFill>
        <a:blip xmlns:r="http://schemas.openxmlformats.org/officeDocument/2006/relationships" r:embed="rId481" cstate="print"/>
        <a:stretch>
          <a:fillRect/>
        </a:stretch>
      </xdr:blipFill>
      <xdr:spPr>
        <a:xfrm>
          <a:off x="650240" y="294172630"/>
          <a:ext cx="579119" cy="381000"/>
        </a:xfrm>
        <a:prstGeom prst="rect">
          <a:avLst/>
        </a:prstGeom>
      </xdr:spPr>
    </xdr:pic>
    <xdr:clientData/>
  </xdr:twoCellAnchor>
  <xdr:twoCellAnchor editAs="oneCell">
    <xdr:from>
      <xdr:col>1</xdr:col>
      <xdr:colOff>25400</xdr:colOff>
      <xdr:row>729</xdr:row>
      <xdr:rowOff>25409</xdr:rowOff>
    </xdr:from>
    <xdr:to>
      <xdr:col>1</xdr:col>
      <xdr:colOff>604519</xdr:colOff>
      <xdr:row>729</xdr:row>
      <xdr:rowOff>406409</xdr:rowOff>
    </xdr:to>
    <xdr:pic>
      <xdr:nvPicPr>
        <xdr:cNvPr id="691" name="Subgraph-thorsonb" descr="thorsonb.png"/>
        <xdr:cNvPicPr>
          <a:picLocks/>
        </xdr:cNvPicPr>
      </xdr:nvPicPr>
      <xdr:blipFill>
        <a:blip xmlns:r="http://schemas.openxmlformats.org/officeDocument/2006/relationships" r:embed="rId482" cstate="print"/>
        <a:stretch>
          <a:fillRect/>
        </a:stretch>
      </xdr:blipFill>
      <xdr:spPr>
        <a:xfrm>
          <a:off x="650240" y="294599369"/>
          <a:ext cx="579119" cy="381000"/>
        </a:xfrm>
        <a:prstGeom prst="rect">
          <a:avLst/>
        </a:prstGeom>
      </xdr:spPr>
    </xdr:pic>
    <xdr:clientData/>
  </xdr:twoCellAnchor>
  <xdr:twoCellAnchor editAs="oneCell">
    <xdr:from>
      <xdr:col>1</xdr:col>
      <xdr:colOff>25400</xdr:colOff>
      <xdr:row>309</xdr:row>
      <xdr:rowOff>25404</xdr:rowOff>
    </xdr:from>
    <xdr:to>
      <xdr:col>1</xdr:col>
      <xdr:colOff>604519</xdr:colOff>
      <xdr:row>309</xdr:row>
      <xdr:rowOff>406404</xdr:rowOff>
    </xdr:to>
    <xdr:pic>
      <xdr:nvPicPr>
        <xdr:cNvPr id="692" name="Subgraph-_farflungphil" descr="_farflungphil.png"/>
        <xdr:cNvPicPr>
          <a:picLocks/>
        </xdr:cNvPicPr>
      </xdr:nvPicPr>
      <xdr:blipFill>
        <a:blip xmlns:r="http://schemas.openxmlformats.org/officeDocument/2006/relationships" r:embed="rId483" cstate="print"/>
        <a:stretch>
          <a:fillRect/>
        </a:stretch>
      </xdr:blipFill>
      <xdr:spPr>
        <a:xfrm>
          <a:off x="650240" y="295026084"/>
          <a:ext cx="579119" cy="381000"/>
        </a:xfrm>
        <a:prstGeom prst="rect">
          <a:avLst/>
        </a:prstGeom>
      </xdr:spPr>
    </xdr:pic>
    <xdr:clientData/>
  </xdr:twoCellAnchor>
  <xdr:twoCellAnchor editAs="oneCell">
    <xdr:from>
      <xdr:col>1</xdr:col>
      <xdr:colOff>25400</xdr:colOff>
      <xdr:row>730</xdr:row>
      <xdr:rowOff>25400</xdr:rowOff>
    </xdr:from>
    <xdr:to>
      <xdr:col>1</xdr:col>
      <xdr:colOff>604519</xdr:colOff>
      <xdr:row>730</xdr:row>
      <xdr:rowOff>406400</xdr:rowOff>
    </xdr:to>
    <xdr:pic>
      <xdr:nvPicPr>
        <xdr:cNvPr id="693" name="Subgraph-bobmackin" descr="bobmackin.png"/>
        <xdr:cNvPicPr>
          <a:picLocks/>
        </xdr:cNvPicPr>
      </xdr:nvPicPr>
      <xdr:blipFill>
        <a:blip xmlns:r="http://schemas.openxmlformats.org/officeDocument/2006/relationships" r:embed="rId19" cstate="print"/>
        <a:stretch>
          <a:fillRect/>
        </a:stretch>
      </xdr:blipFill>
      <xdr:spPr>
        <a:xfrm>
          <a:off x="650240" y="295452800"/>
          <a:ext cx="579119" cy="381000"/>
        </a:xfrm>
        <a:prstGeom prst="rect">
          <a:avLst/>
        </a:prstGeom>
      </xdr:spPr>
    </xdr:pic>
    <xdr:clientData/>
  </xdr:twoCellAnchor>
  <xdr:twoCellAnchor editAs="oneCell">
    <xdr:from>
      <xdr:col>1</xdr:col>
      <xdr:colOff>25400</xdr:colOff>
      <xdr:row>731</xdr:row>
      <xdr:rowOff>25395</xdr:rowOff>
    </xdr:from>
    <xdr:to>
      <xdr:col>1</xdr:col>
      <xdr:colOff>604519</xdr:colOff>
      <xdr:row>731</xdr:row>
      <xdr:rowOff>406395</xdr:rowOff>
    </xdr:to>
    <xdr:pic>
      <xdr:nvPicPr>
        <xdr:cNvPr id="694" name="Subgraph-senarijit" descr="senarijit.png"/>
        <xdr:cNvPicPr>
          <a:picLocks/>
        </xdr:cNvPicPr>
      </xdr:nvPicPr>
      <xdr:blipFill>
        <a:blip xmlns:r="http://schemas.openxmlformats.org/officeDocument/2006/relationships" r:embed="rId78" cstate="print"/>
        <a:stretch>
          <a:fillRect/>
        </a:stretch>
      </xdr:blipFill>
      <xdr:spPr>
        <a:xfrm>
          <a:off x="650240" y="295879515"/>
          <a:ext cx="579119" cy="381000"/>
        </a:xfrm>
        <a:prstGeom prst="rect">
          <a:avLst/>
        </a:prstGeom>
      </xdr:spPr>
    </xdr:pic>
    <xdr:clientData/>
  </xdr:twoCellAnchor>
  <xdr:twoCellAnchor editAs="oneCell">
    <xdr:from>
      <xdr:col>1</xdr:col>
      <xdr:colOff>25400</xdr:colOff>
      <xdr:row>732</xdr:row>
      <xdr:rowOff>25390</xdr:rowOff>
    </xdr:from>
    <xdr:to>
      <xdr:col>1</xdr:col>
      <xdr:colOff>604519</xdr:colOff>
      <xdr:row>732</xdr:row>
      <xdr:rowOff>406390</xdr:rowOff>
    </xdr:to>
    <xdr:pic>
      <xdr:nvPicPr>
        <xdr:cNvPr id="695" name="Subgraph-anonsoul" descr="anonsoul.png"/>
        <xdr:cNvPicPr>
          <a:picLocks/>
        </xdr:cNvPicPr>
      </xdr:nvPicPr>
      <xdr:blipFill>
        <a:blip xmlns:r="http://schemas.openxmlformats.org/officeDocument/2006/relationships" r:embed="rId1" cstate="print"/>
        <a:stretch>
          <a:fillRect/>
        </a:stretch>
      </xdr:blipFill>
      <xdr:spPr>
        <a:xfrm>
          <a:off x="650240" y="296306230"/>
          <a:ext cx="579119" cy="381000"/>
        </a:xfrm>
        <a:prstGeom prst="rect">
          <a:avLst/>
        </a:prstGeom>
      </xdr:spPr>
    </xdr:pic>
    <xdr:clientData/>
  </xdr:twoCellAnchor>
  <xdr:twoCellAnchor editAs="oneCell">
    <xdr:from>
      <xdr:col>1</xdr:col>
      <xdr:colOff>25400</xdr:colOff>
      <xdr:row>733</xdr:row>
      <xdr:rowOff>25409</xdr:rowOff>
    </xdr:from>
    <xdr:to>
      <xdr:col>1</xdr:col>
      <xdr:colOff>604519</xdr:colOff>
      <xdr:row>733</xdr:row>
      <xdr:rowOff>406409</xdr:rowOff>
    </xdr:to>
    <xdr:pic>
      <xdr:nvPicPr>
        <xdr:cNvPr id="696" name="Subgraph-hintsandspices" descr="hintsandspices.png"/>
        <xdr:cNvPicPr>
          <a:picLocks/>
        </xdr:cNvPicPr>
      </xdr:nvPicPr>
      <xdr:blipFill>
        <a:blip xmlns:r="http://schemas.openxmlformats.org/officeDocument/2006/relationships" r:embed="rId484" cstate="print"/>
        <a:stretch>
          <a:fillRect/>
        </a:stretch>
      </xdr:blipFill>
      <xdr:spPr>
        <a:xfrm>
          <a:off x="650240" y="296732969"/>
          <a:ext cx="579119" cy="381000"/>
        </a:xfrm>
        <a:prstGeom prst="rect">
          <a:avLst/>
        </a:prstGeom>
      </xdr:spPr>
    </xdr:pic>
    <xdr:clientData/>
  </xdr:twoCellAnchor>
  <xdr:twoCellAnchor editAs="oneCell">
    <xdr:from>
      <xdr:col>1</xdr:col>
      <xdr:colOff>25400</xdr:colOff>
      <xdr:row>252</xdr:row>
      <xdr:rowOff>25404</xdr:rowOff>
    </xdr:from>
    <xdr:to>
      <xdr:col>1</xdr:col>
      <xdr:colOff>604519</xdr:colOff>
      <xdr:row>252</xdr:row>
      <xdr:rowOff>406404</xdr:rowOff>
    </xdr:to>
    <xdr:pic>
      <xdr:nvPicPr>
        <xdr:cNvPr id="697" name="Subgraph-cmdln" descr="cmdln.png"/>
        <xdr:cNvPicPr>
          <a:picLocks/>
        </xdr:cNvPicPr>
      </xdr:nvPicPr>
      <xdr:blipFill>
        <a:blip xmlns:r="http://schemas.openxmlformats.org/officeDocument/2006/relationships" r:embed="rId485" cstate="print"/>
        <a:stretch>
          <a:fillRect/>
        </a:stretch>
      </xdr:blipFill>
      <xdr:spPr>
        <a:xfrm>
          <a:off x="650240" y="297159684"/>
          <a:ext cx="579119" cy="381000"/>
        </a:xfrm>
        <a:prstGeom prst="rect">
          <a:avLst/>
        </a:prstGeom>
      </xdr:spPr>
    </xdr:pic>
    <xdr:clientData/>
  </xdr:twoCellAnchor>
  <xdr:twoCellAnchor editAs="oneCell">
    <xdr:from>
      <xdr:col>1</xdr:col>
      <xdr:colOff>25400</xdr:colOff>
      <xdr:row>222</xdr:row>
      <xdr:rowOff>25400</xdr:rowOff>
    </xdr:from>
    <xdr:to>
      <xdr:col>1</xdr:col>
      <xdr:colOff>604519</xdr:colOff>
      <xdr:row>222</xdr:row>
      <xdr:rowOff>406400</xdr:rowOff>
    </xdr:to>
    <xdr:pic>
      <xdr:nvPicPr>
        <xdr:cNvPr id="698" name="Subgraph-anne_roth" descr="anne_roth.png"/>
        <xdr:cNvPicPr>
          <a:picLocks/>
        </xdr:cNvPicPr>
      </xdr:nvPicPr>
      <xdr:blipFill>
        <a:blip xmlns:r="http://schemas.openxmlformats.org/officeDocument/2006/relationships" r:embed="rId486" cstate="print"/>
        <a:stretch>
          <a:fillRect/>
        </a:stretch>
      </xdr:blipFill>
      <xdr:spPr>
        <a:xfrm>
          <a:off x="650240" y="297586400"/>
          <a:ext cx="579119" cy="381000"/>
        </a:xfrm>
        <a:prstGeom prst="rect">
          <a:avLst/>
        </a:prstGeom>
      </xdr:spPr>
    </xdr:pic>
    <xdr:clientData/>
  </xdr:twoCellAnchor>
  <xdr:twoCellAnchor editAs="oneCell">
    <xdr:from>
      <xdr:col>1</xdr:col>
      <xdr:colOff>25400</xdr:colOff>
      <xdr:row>188</xdr:row>
      <xdr:rowOff>25395</xdr:rowOff>
    </xdr:from>
    <xdr:to>
      <xdr:col>1</xdr:col>
      <xdr:colOff>604519</xdr:colOff>
      <xdr:row>188</xdr:row>
      <xdr:rowOff>406395</xdr:rowOff>
    </xdr:to>
    <xdr:pic>
      <xdr:nvPicPr>
        <xdr:cNvPr id="699" name="Subgraph-hclemenceau" descr="hclemenceau.png"/>
        <xdr:cNvPicPr>
          <a:picLocks/>
        </xdr:cNvPicPr>
      </xdr:nvPicPr>
      <xdr:blipFill>
        <a:blip xmlns:r="http://schemas.openxmlformats.org/officeDocument/2006/relationships" r:embed="rId487" cstate="print"/>
        <a:stretch>
          <a:fillRect/>
        </a:stretch>
      </xdr:blipFill>
      <xdr:spPr>
        <a:xfrm>
          <a:off x="650240" y="298013115"/>
          <a:ext cx="579119" cy="381000"/>
        </a:xfrm>
        <a:prstGeom prst="rect">
          <a:avLst/>
        </a:prstGeom>
      </xdr:spPr>
    </xdr:pic>
    <xdr:clientData/>
  </xdr:twoCellAnchor>
  <xdr:twoCellAnchor editAs="oneCell">
    <xdr:from>
      <xdr:col>1</xdr:col>
      <xdr:colOff>25400</xdr:colOff>
      <xdr:row>734</xdr:row>
      <xdr:rowOff>25390</xdr:rowOff>
    </xdr:from>
    <xdr:to>
      <xdr:col>1</xdr:col>
      <xdr:colOff>604519</xdr:colOff>
      <xdr:row>734</xdr:row>
      <xdr:rowOff>406390</xdr:rowOff>
    </xdr:to>
    <xdr:pic>
      <xdr:nvPicPr>
        <xdr:cNvPr id="700" name="Subgraph-rad1xs" descr="rad1xs.png"/>
        <xdr:cNvPicPr>
          <a:picLocks/>
        </xdr:cNvPicPr>
      </xdr:nvPicPr>
      <xdr:blipFill>
        <a:blip xmlns:r="http://schemas.openxmlformats.org/officeDocument/2006/relationships" r:embed="rId1" cstate="print"/>
        <a:stretch>
          <a:fillRect/>
        </a:stretch>
      </xdr:blipFill>
      <xdr:spPr>
        <a:xfrm>
          <a:off x="650240" y="298439830"/>
          <a:ext cx="579119" cy="381000"/>
        </a:xfrm>
        <a:prstGeom prst="rect">
          <a:avLst/>
        </a:prstGeom>
      </xdr:spPr>
    </xdr:pic>
    <xdr:clientData/>
  </xdr:twoCellAnchor>
  <xdr:twoCellAnchor editAs="oneCell">
    <xdr:from>
      <xdr:col>1</xdr:col>
      <xdr:colOff>25400</xdr:colOff>
      <xdr:row>735</xdr:row>
      <xdr:rowOff>25409</xdr:rowOff>
    </xdr:from>
    <xdr:to>
      <xdr:col>1</xdr:col>
      <xdr:colOff>604519</xdr:colOff>
      <xdr:row>735</xdr:row>
      <xdr:rowOff>406409</xdr:rowOff>
    </xdr:to>
    <xdr:pic>
      <xdr:nvPicPr>
        <xdr:cNvPr id="701" name="Subgraph-merryfellowtb" descr="merryfellowtb.png"/>
        <xdr:cNvPicPr>
          <a:picLocks/>
        </xdr:cNvPicPr>
      </xdr:nvPicPr>
      <xdr:blipFill>
        <a:blip xmlns:r="http://schemas.openxmlformats.org/officeDocument/2006/relationships" r:embed="rId78" cstate="print"/>
        <a:stretch>
          <a:fillRect/>
        </a:stretch>
      </xdr:blipFill>
      <xdr:spPr>
        <a:xfrm>
          <a:off x="650240" y="298866569"/>
          <a:ext cx="579119" cy="381000"/>
        </a:xfrm>
        <a:prstGeom prst="rect">
          <a:avLst/>
        </a:prstGeom>
      </xdr:spPr>
    </xdr:pic>
    <xdr:clientData/>
  </xdr:twoCellAnchor>
  <xdr:twoCellAnchor editAs="oneCell">
    <xdr:from>
      <xdr:col>1</xdr:col>
      <xdr:colOff>25400</xdr:colOff>
      <xdr:row>278</xdr:row>
      <xdr:rowOff>25404</xdr:rowOff>
    </xdr:from>
    <xdr:to>
      <xdr:col>1</xdr:col>
      <xdr:colOff>604519</xdr:colOff>
      <xdr:row>278</xdr:row>
      <xdr:rowOff>406404</xdr:rowOff>
    </xdr:to>
    <xdr:pic>
      <xdr:nvPicPr>
        <xdr:cNvPr id="702" name="Subgraph-eric_andersen" descr="eric_andersen.png"/>
        <xdr:cNvPicPr>
          <a:picLocks/>
        </xdr:cNvPicPr>
      </xdr:nvPicPr>
      <xdr:blipFill>
        <a:blip xmlns:r="http://schemas.openxmlformats.org/officeDocument/2006/relationships" r:embed="rId488" cstate="print"/>
        <a:stretch>
          <a:fillRect/>
        </a:stretch>
      </xdr:blipFill>
      <xdr:spPr>
        <a:xfrm>
          <a:off x="650240" y="299293284"/>
          <a:ext cx="579119" cy="381000"/>
        </a:xfrm>
        <a:prstGeom prst="rect">
          <a:avLst/>
        </a:prstGeom>
      </xdr:spPr>
    </xdr:pic>
    <xdr:clientData/>
  </xdr:twoCellAnchor>
  <xdr:twoCellAnchor editAs="oneCell">
    <xdr:from>
      <xdr:col>1</xdr:col>
      <xdr:colOff>25400</xdr:colOff>
      <xdr:row>282</xdr:row>
      <xdr:rowOff>25400</xdr:rowOff>
    </xdr:from>
    <xdr:to>
      <xdr:col>1</xdr:col>
      <xdr:colOff>604519</xdr:colOff>
      <xdr:row>282</xdr:row>
      <xdr:rowOff>406400</xdr:rowOff>
    </xdr:to>
    <xdr:pic>
      <xdr:nvPicPr>
        <xdr:cNvPr id="703" name="Subgraph-bobmorse" descr="bobmorse.png"/>
        <xdr:cNvPicPr>
          <a:picLocks/>
        </xdr:cNvPicPr>
      </xdr:nvPicPr>
      <xdr:blipFill>
        <a:blip xmlns:r="http://schemas.openxmlformats.org/officeDocument/2006/relationships" r:embed="rId489" cstate="print"/>
        <a:stretch>
          <a:fillRect/>
        </a:stretch>
      </xdr:blipFill>
      <xdr:spPr>
        <a:xfrm>
          <a:off x="650240" y="299720000"/>
          <a:ext cx="579119" cy="381000"/>
        </a:xfrm>
        <a:prstGeom prst="rect">
          <a:avLst/>
        </a:prstGeom>
      </xdr:spPr>
    </xdr:pic>
    <xdr:clientData/>
  </xdr:twoCellAnchor>
  <xdr:twoCellAnchor editAs="oneCell">
    <xdr:from>
      <xdr:col>1</xdr:col>
      <xdr:colOff>25400</xdr:colOff>
      <xdr:row>736</xdr:row>
      <xdr:rowOff>25395</xdr:rowOff>
    </xdr:from>
    <xdr:to>
      <xdr:col>1</xdr:col>
      <xdr:colOff>604519</xdr:colOff>
      <xdr:row>736</xdr:row>
      <xdr:rowOff>406395</xdr:rowOff>
    </xdr:to>
    <xdr:pic>
      <xdr:nvPicPr>
        <xdr:cNvPr id="704" name="Subgraph-mrpacomurillo" descr="mrpacomurillo.png"/>
        <xdr:cNvPicPr>
          <a:picLocks/>
        </xdr:cNvPicPr>
      </xdr:nvPicPr>
      <xdr:blipFill>
        <a:blip xmlns:r="http://schemas.openxmlformats.org/officeDocument/2006/relationships" r:embed="rId490" cstate="print"/>
        <a:stretch>
          <a:fillRect/>
        </a:stretch>
      </xdr:blipFill>
      <xdr:spPr>
        <a:xfrm>
          <a:off x="650240" y="300146715"/>
          <a:ext cx="579119" cy="381000"/>
        </a:xfrm>
        <a:prstGeom prst="rect">
          <a:avLst/>
        </a:prstGeom>
      </xdr:spPr>
    </xdr:pic>
    <xdr:clientData/>
  </xdr:twoCellAnchor>
  <xdr:twoCellAnchor editAs="oneCell">
    <xdr:from>
      <xdr:col>1</xdr:col>
      <xdr:colOff>25400</xdr:colOff>
      <xdr:row>737</xdr:row>
      <xdr:rowOff>25390</xdr:rowOff>
    </xdr:from>
    <xdr:to>
      <xdr:col>1</xdr:col>
      <xdr:colOff>604519</xdr:colOff>
      <xdr:row>737</xdr:row>
      <xdr:rowOff>406390</xdr:rowOff>
    </xdr:to>
    <xdr:pic>
      <xdr:nvPicPr>
        <xdr:cNvPr id="705" name="Subgraph-stanbright" descr="stanbright.png"/>
        <xdr:cNvPicPr>
          <a:picLocks/>
        </xdr:cNvPicPr>
      </xdr:nvPicPr>
      <xdr:blipFill>
        <a:blip xmlns:r="http://schemas.openxmlformats.org/officeDocument/2006/relationships" r:embed="rId81" cstate="print"/>
        <a:stretch>
          <a:fillRect/>
        </a:stretch>
      </xdr:blipFill>
      <xdr:spPr>
        <a:xfrm>
          <a:off x="650240" y="300573430"/>
          <a:ext cx="579119" cy="381000"/>
        </a:xfrm>
        <a:prstGeom prst="rect">
          <a:avLst/>
        </a:prstGeom>
      </xdr:spPr>
    </xdr:pic>
    <xdr:clientData/>
  </xdr:twoCellAnchor>
  <xdr:twoCellAnchor editAs="oneCell">
    <xdr:from>
      <xdr:col>1</xdr:col>
      <xdr:colOff>25400</xdr:colOff>
      <xdr:row>738</xdr:row>
      <xdr:rowOff>25409</xdr:rowOff>
    </xdr:from>
    <xdr:to>
      <xdr:col>1</xdr:col>
      <xdr:colOff>604519</xdr:colOff>
      <xdr:row>738</xdr:row>
      <xdr:rowOff>406409</xdr:rowOff>
    </xdr:to>
    <xdr:pic>
      <xdr:nvPicPr>
        <xdr:cNvPr id="706" name="Subgraph-caiotlandrade" descr="caiotlandrade.png"/>
        <xdr:cNvPicPr>
          <a:picLocks/>
        </xdr:cNvPicPr>
      </xdr:nvPicPr>
      <xdr:blipFill>
        <a:blip xmlns:r="http://schemas.openxmlformats.org/officeDocument/2006/relationships" r:embed="rId78" cstate="print"/>
        <a:stretch>
          <a:fillRect/>
        </a:stretch>
      </xdr:blipFill>
      <xdr:spPr>
        <a:xfrm>
          <a:off x="650240" y="301000169"/>
          <a:ext cx="579119" cy="381000"/>
        </a:xfrm>
        <a:prstGeom prst="rect">
          <a:avLst/>
        </a:prstGeom>
      </xdr:spPr>
    </xdr:pic>
    <xdr:clientData/>
  </xdr:twoCellAnchor>
  <xdr:twoCellAnchor editAs="oneCell">
    <xdr:from>
      <xdr:col>1</xdr:col>
      <xdr:colOff>25400</xdr:colOff>
      <xdr:row>225</xdr:row>
      <xdr:rowOff>25404</xdr:rowOff>
    </xdr:from>
    <xdr:to>
      <xdr:col>1</xdr:col>
      <xdr:colOff>604519</xdr:colOff>
      <xdr:row>225</xdr:row>
      <xdr:rowOff>406404</xdr:rowOff>
    </xdr:to>
    <xdr:pic>
      <xdr:nvPicPr>
        <xdr:cNvPr id="707" name="Subgraph-philip_95" descr="philip_95.png"/>
        <xdr:cNvPicPr>
          <a:picLocks/>
        </xdr:cNvPicPr>
      </xdr:nvPicPr>
      <xdr:blipFill>
        <a:blip xmlns:r="http://schemas.openxmlformats.org/officeDocument/2006/relationships" r:embed="rId491" cstate="print"/>
        <a:stretch>
          <a:fillRect/>
        </a:stretch>
      </xdr:blipFill>
      <xdr:spPr>
        <a:xfrm>
          <a:off x="650240" y="301426884"/>
          <a:ext cx="579119" cy="381000"/>
        </a:xfrm>
        <a:prstGeom prst="rect">
          <a:avLst/>
        </a:prstGeom>
      </xdr:spPr>
    </xdr:pic>
    <xdr:clientData/>
  </xdr:twoCellAnchor>
  <xdr:twoCellAnchor editAs="oneCell">
    <xdr:from>
      <xdr:col>1</xdr:col>
      <xdr:colOff>25400</xdr:colOff>
      <xdr:row>739</xdr:row>
      <xdr:rowOff>25400</xdr:rowOff>
    </xdr:from>
    <xdr:to>
      <xdr:col>1</xdr:col>
      <xdr:colOff>604519</xdr:colOff>
      <xdr:row>739</xdr:row>
      <xdr:rowOff>406400</xdr:rowOff>
    </xdr:to>
    <xdr:pic>
      <xdr:nvPicPr>
        <xdr:cNvPr id="708" name="Subgraph-seprogerio" descr="seprogerio.png"/>
        <xdr:cNvPicPr>
          <a:picLocks/>
        </xdr:cNvPicPr>
      </xdr:nvPicPr>
      <xdr:blipFill>
        <a:blip xmlns:r="http://schemas.openxmlformats.org/officeDocument/2006/relationships" r:embed="rId492" cstate="print"/>
        <a:stretch>
          <a:fillRect/>
        </a:stretch>
      </xdr:blipFill>
      <xdr:spPr>
        <a:xfrm>
          <a:off x="650240" y="301853600"/>
          <a:ext cx="579119" cy="381000"/>
        </a:xfrm>
        <a:prstGeom prst="rect">
          <a:avLst/>
        </a:prstGeom>
      </xdr:spPr>
    </xdr:pic>
    <xdr:clientData/>
  </xdr:twoCellAnchor>
  <xdr:twoCellAnchor editAs="oneCell">
    <xdr:from>
      <xdr:col>1</xdr:col>
      <xdr:colOff>25400</xdr:colOff>
      <xdr:row>375</xdr:row>
      <xdr:rowOff>25395</xdr:rowOff>
    </xdr:from>
    <xdr:to>
      <xdr:col>1</xdr:col>
      <xdr:colOff>604519</xdr:colOff>
      <xdr:row>375</xdr:row>
      <xdr:rowOff>406395</xdr:rowOff>
    </xdr:to>
    <xdr:pic>
      <xdr:nvPicPr>
        <xdr:cNvPr id="709" name="Subgraph-leakysearch" descr="leakysearch.png"/>
        <xdr:cNvPicPr>
          <a:picLocks/>
        </xdr:cNvPicPr>
      </xdr:nvPicPr>
      <xdr:blipFill>
        <a:blip xmlns:r="http://schemas.openxmlformats.org/officeDocument/2006/relationships" r:embed="rId493" cstate="print"/>
        <a:stretch>
          <a:fillRect/>
        </a:stretch>
      </xdr:blipFill>
      <xdr:spPr>
        <a:xfrm>
          <a:off x="650240" y="302280315"/>
          <a:ext cx="579119" cy="381000"/>
        </a:xfrm>
        <a:prstGeom prst="rect">
          <a:avLst/>
        </a:prstGeom>
      </xdr:spPr>
    </xdr:pic>
    <xdr:clientData/>
  </xdr:twoCellAnchor>
  <xdr:twoCellAnchor editAs="oneCell">
    <xdr:from>
      <xdr:col>1</xdr:col>
      <xdr:colOff>25400</xdr:colOff>
      <xdr:row>740</xdr:row>
      <xdr:rowOff>25390</xdr:rowOff>
    </xdr:from>
    <xdr:to>
      <xdr:col>1</xdr:col>
      <xdr:colOff>604519</xdr:colOff>
      <xdr:row>740</xdr:row>
      <xdr:rowOff>406390</xdr:rowOff>
    </xdr:to>
    <xdr:pic>
      <xdr:nvPicPr>
        <xdr:cNvPr id="710" name="Subgraph-sonyelm" descr="sonyelm.png"/>
        <xdr:cNvPicPr>
          <a:picLocks/>
        </xdr:cNvPicPr>
      </xdr:nvPicPr>
      <xdr:blipFill>
        <a:blip xmlns:r="http://schemas.openxmlformats.org/officeDocument/2006/relationships" r:embed="rId41" cstate="print"/>
        <a:stretch>
          <a:fillRect/>
        </a:stretch>
      </xdr:blipFill>
      <xdr:spPr>
        <a:xfrm>
          <a:off x="650240" y="302707030"/>
          <a:ext cx="579119" cy="381000"/>
        </a:xfrm>
        <a:prstGeom prst="rect">
          <a:avLst/>
        </a:prstGeom>
      </xdr:spPr>
    </xdr:pic>
    <xdr:clientData/>
  </xdr:twoCellAnchor>
  <xdr:twoCellAnchor editAs="oneCell">
    <xdr:from>
      <xdr:col>1</xdr:col>
      <xdr:colOff>25400</xdr:colOff>
      <xdr:row>741</xdr:row>
      <xdr:rowOff>25409</xdr:rowOff>
    </xdr:from>
    <xdr:to>
      <xdr:col>1</xdr:col>
      <xdr:colOff>604519</xdr:colOff>
      <xdr:row>741</xdr:row>
      <xdr:rowOff>406409</xdr:rowOff>
    </xdr:to>
    <xdr:pic>
      <xdr:nvPicPr>
        <xdr:cNvPr id="711" name="Subgraph-patrickkaine" descr="patrickkaine.png"/>
        <xdr:cNvPicPr>
          <a:picLocks/>
        </xdr:cNvPicPr>
      </xdr:nvPicPr>
      <xdr:blipFill>
        <a:blip xmlns:r="http://schemas.openxmlformats.org/officeDocument/2006/relationships" r:embed="rId41" cstate="print"/>
        <a:stretch>
          <a:fillRect/>
        </a:stretch>
      </xdr:blipFill>
      <xdr:spPr>
        <a:xfrm>
          <a:off x="650240" y="303133769"/>
          <a:ext cx="579119" cy="381000"/>
        </a:xfrm>
        <a:prstGeom prst="rect">
          <a:avLst/>
        </a:prstGeom>
      </xdr:spPr>
    </xdr:pic>
    <xdr:clientData/>
  </xdr:twoCellAnchor>
  <xdr:twoCellAnchor editAs="oneCell">
    <xdr:from>
      <xdr:col>1</xdr:col>
      <xdr:colOff>25400</xdr:colOff>
      <xdr:row>385</xdr:row>
      <xdr:rowOff>25404</xdr:rowOff>
    </xdr:from>
    <xdr:to>
      <xdr:col>1</xdr:col>
      <xdr:colOff>604519</xdr:colOff>
      <xdr:row>385</xdr:row>
      <xdr:rowOff>406404</xdr:rowOff>
    </xdr:to>
    <xdr:pic>
      <xdr:nvPicPr>
        <xdr:cNvPr id="712" name="Subgraph-scosteloe" descr="scosteloe.png"/>
        <xdr:cNvPicPr>
          <a:picLocks/>
        </xdr:cNvPicPr>
      </xdr:nvPicPr>
      <xdr:blipFill>
        <a:blip xmlns:r="http://schemas.openxmlformats.org/officeDocument/2006/relationships" r:embed="rId494" cstate="print"/>
        <a:stretch>
          <a:fillRect/>
        </a:stretch>
      </xdr:blipFill>
      <xdr:spPr>
        <a:xfrm>
          <a:off x="650240" y="303560484"/>
          <a:ext cx="579119" cy="381000"/>
        </a:xfrm>
        <a:prstGeom prst="rect">
          <a:avLst/>
        </a:prstGeom>
      </xdr:spPr>
    </xdr:pic>
    <xdr:clientData/>
  </xdr:twoCellAnchor>
  <xdr:twoCellAnchor editAs="oneCell">
    <xdr:from>
      <xdr:col>1</xdr:col>
      <xdr:colOff>25400</xdr:colOff>
      <xdr:row>275</xdr:row>
      <xdr:rowOff>25400</xdr:rowOff>
    </xdr:from>
    <xdr:to>
      <xdr:col>1</xdr:col>
      <xdr:colOff>604519</xdr:colOff>
      <xdr:row>275</xdr:row>
      <xdr:rowOff>406400</xdr:rowOff>
    </xdr:to>
    <xdr:pic>
      <xdr:nvPicPr>
        <xdr:cNvPr id="713" name="Subgraph-trishanderton" descr="trishanderton.png"/>
        <xdr:cNvPicPr>
          <a:picLocks/>
        </xdr:cNvPicPr>
      </xdr:nvPicPr>
      <xdr:blipFill>
        <a:blip xmlns:r="http://schemas.openxmlformats.org/officeDocument/2006/relationships" r:embed="rId495" cstate="print"/>
        <a:stretch>
          <a:fillRect/>
        </a:stretch>
      </xdr:blipFill>
      <xdr:spPr>
        <a:xfrm>
          <a:off x="650240" y="303987200"/>
          <a:ext cx="579119" cy="381000"/>
        </a:xfrm>
        <a:prstGeom prst="rect">
          <a:avLst/>
        </a:prstGeom>
      </xdr:spPr>
    </xdr:pic>
    <xdr:clientData/>
  </xdr:twoCellAnchor>
  <xdr:twoCellAnchor editAs="oneCell">
    <xdr:from>
      <xdr:col>1</xdr:col>
      <xdr:colOff>25400</xdr:colOff>
      <xdr:row>80</xdr:row>
      <xdr:rowOff>25395</xdr:rowOff>
    </xdr:from>
    <xdr:to>
      <xdr:col>1</xdr:col>
      <xdr:colOff>604519</xdr:colOff>
      <xdr:row>80</xdr:row>
      <xdr:rowOff>406395</xdr:rowOff>
    </xdr:to>
    <xdr:pic>
      <xdr:nvPicPr>
        <xdr:cNvPr id="714" name="Subgraph-baileymcc" descr="baileymcc.png"/>
        <xdr:cNvPicPr>
          <a:picLocks/>
        </xdr:cNvPicPr>
      </xdr:nvPicPr>
      <xdr:blipFill>
        <a:blip xmlns:r="http://schemas.openxmlformats.org/officeDocument/2006/relationships" r:embed="rId496" cstate="print"/>
        <a:stretch>
          <a:fillRect/>
        </a:stretch>
      </xdr:blipFill>
      <xdr:spPr>
        <a:xfrm>
          <a:off x="650240" y="304413915"/>
          <a:ext cx="579119" cy="381000"/>
        </a:xfrm>
        <a:prstGeom prst="rect">
          <a:avLst/>
        </a:prstGeom>
      </xdr:spPr>
    </xdr:pic>
    <xdr:clientData/>
  </xdr:twoCellAnchor>
  <xdr:twoCellAnchor editAs="oneCell">
    <xdr:from>
      <xdr:col>1</xdr:col>
      <xdr:colOff>25400</xdr:colOff>
      <xdr:row>143</xdr:row>
      <xdr:rowOff>25390</xdr:rowOff>
    </xdr:from>
    <xdr:to>
      <xdr:col>1</xdr:col>
      <xdr:colOff>604519</xdr:colOff>
      <xdr:row>143</xdr:row>
      <xdr:rowOff>406390</xdr:rowOff>
    </xdr:to>
    <xdr:pic>
      <xdr:nvPicPr>
        <xdr:cNvPr id="715" name="Subgraph-jkerrstevens" descr="jkerrstevens.png"/>
        <xdr:cNvPicPr>
          <a:picLocks/>
        </xdr:cNvPicPr>
      </xdr:nvPicPr>
      <xdr:blipFill>
        <a:blip xmlns:r="http://schemas.openxmlformats.org/officeDocument/2006/relationships" r:embed="rId497" cstate="print"/>
        <a:stretch>
          <a:fillRect/>
        </a:stretch>
      </xdr:blipFill>
      <xdr:spPr>
        <a:xfrm>
          <a:off x="650240" y="304840630"/>
          <a:ext cx="579119" cy="381000"/>
        </a:xfrm>
        <a:prstGeom prst="rect">
          <a:avLst/>
        </a:prstGeom>
      </xdr:spPr>
    </xdr:pic>
    <xdr:clientData/>
  </xdr:twoCellAnchor>
  <xdr:twoCellAnchor editAs="oneCell">
    <xdr:from>
      <xdr:col>1</xdr:col>
      <xdr:colOff>25400</xdr:colOff>
      <xdr:row>742</xdr:row>
      <xdr:rowOff>25409</xdr:rowOff>
    </xdr:from>
    <xdr:to>
      <xdr:col>1</xdr:col>
      <xdr:colOff>604519</xdr:colOff>
      <xdr:row>742</xdr:row>
      <xdr:rowOff>406409</xdr:rowOff>
    </xdr:to>
    <xdr:pic>
      <xdr:nvPicPr>
        <xdr:cNvPr id="716" name="Subgraph-k1llerzero" descr="k1llerzero.png"/>
        <xdr:cNvPicPr>
          <a:picLocks/>
        </xdr:cNvPicPr>
      </xdr:nvPicPr>
      <xdr:blipFill>
        <a:blip xmlns:r="http://schemas.openxmlformats.org/officeDocument/2006/relationships" r:embed="rId498" cstate="print"/>
        <a:stretch>
          <a:fillRect/>
        </a:stretch>
      </xdr:blipFill>
      <xdr:spPr>
        <a:xfrm>
          <a:off x="650240" y="305267369"/>
          <a:ext cx="579119" cy="381000"/>
        </a:xfrm>
        <a:prstGeom prst="rect">
          <a:avLst/>
        </a:prstGeom>
      </xdr:spPr>
    </xdr:pic>
    <xdr:clientData/>
  </xdr:twoCellAnchor>
  <xdr:twoCellAnchor editAs="oneCell">
    <xdr:from>
      <xdr:col>1</xdr:col>
      <xdr:colOff>25400</xdr:colOff>
      <xdr:row>313</xdr:row>
      <xdr:rowOff>25404</xdr:rowOff>
    </xdr:from>
    <xdr:to>
      <xdr:col>1</xdr:col>
      <xdr:colOff>604519</xdr:colOff>
      <xdr:row>313</xdr:row>
      <xdr:rowOff>406404</xdr:rowOff>
    </xdr:to>
    <xdr:pic>
      <xdr:nvPicPr>
        <xdr:cNvPr id="717" name="Subgraph-issis" descr="issis.png"/>
        <xdr:cNvPicPr>
          <a:picLocks/>
        </xdr:cNvPicPr>
      </xdr:nvPicPr>
      <xdr:blipFill>
        <a:blip xmlns:r="http://schemas.openxmlformats.org/officeDocument/2006/relationships" r:embed="rId499" cstate="print"/>
        <a:stretch>
          <a:fillRect/>
        </a:stretch>
      </xdr:blipFill>
      <xdr:spPr>
        <a:xfrm>
          <a:off x="650240" y="305694084"/>
          <a:ext cx="579119" cy="381000"/>
        </a:xfrm>
        <a:prstGeom prst="rect">
          <a:avLst/>
        </a:prstGeom>
      </xdr:spPr>
    </xdr:pic>
    <xdr:clientData/>
  </xdr:twoCellAnchor>
  <xdr:twoCellAnchor editAs="oneCell">
    <xdr:from>
      <xdr:col>1</xdr:col>
      <xdr:colOff>25400</xdr:colOff>
      <xdr:row>165</xdr:row>
      <xdr:rowOff>25400</xdr:rowOff>
    </xdr:from>
    <xdr:to>
      <xdr:col>1</xdr:col>
      <xdr:colOff>604519</xdr:colOff>
      <xdr:row>165</xdr:row>
      <xdr:rowOff>406400</xdr:rowOff>
    </xdr:to>
    <xdr:pic>
      <xdr:nvPicPr>
        <xdr:cNvPr id="718" name="Subgraph-prothmann" descr="prothmann.png"/>
        <xdr:cNvPicPr>
          <a:picLocks/>
        </xdr:cNvPicPr>
      </xdr:nvPicPr>
      <xdr:blipFill>
        <a:blip xmlns:r="http://schemas.openxmlformats.org/officeDocument/2006/relationships" r:embed="rId500" cstate="print"/>
        <a:stretch>
          <a:fillRect/>
        </a:stretch>
      </xdr:blipFill>
      <xdr:spPr>
        <a:xfrm>
          <a:off x="650240" y="306120800"/>
          <a:ext cx="579119" cy="381000"/>
        </a:xfrm>
        <a:prstGeom prst="rect">
          <a:avLst/>
        </a:prstGeom>
      </xdr:spPr>
    </xdr:pic>
    <xdr:clientData/>
  </xdr:twoCellAnchor>
  <xdr:twoCellAnchor editAs="oneCell">
    <xdr:from>
      <xdr:col>1</xdr:col>
      <xdr:colOff>25400</xdr:colOff>
      <xdr:row>86</xdr:row>
      <xdr:rowOff>25395</xdr:rowOff>
    </xdr:from>
    <xdr:to>
      <xdr:col>1</xdr:col>
      <xdr:colOff>604519</xdr:colOff>
      <xdr:row>86</xdr:row>
      <xdr:rowOff>406395</xdr:rowOff>
    </xdr:to>
    <xdr:pic>
      <xdr:nvPicPr>
        <xdr:cNvPr id="719" name="Subgraph-muschelschloss" descr="muschelschloss.png"/>
        <xdr:cNvPicPr>
          <a:picLocks/>
        </xdr:cNvPicPr>
      </xdr:nvPicPr>
      <xdr:blipFill>
        <a:blip xmlns:r="http://schemas.openxmlformats.org/officeDocument/2006/relationships" r:embed="rId501" cstate="print"/>
        <a:stretch>
          <a:fillRect/>
        </a:stretch>
      </xdr:blipFill>
      <xdr:spPr>
        <a:xfrm>
          <a:off x="650240" y="306547515"/>
          <a:ext cx="579119" cy="381000"/>
        </a:xfrm>
        <a:prstGeom prst="rect">
          <a:avLst/>
        </a:prstGeom>
      </xdr:spPr>
    </xdr:pic>
    <xdr:clientData/>
  </xdr:twoCellAnchor>
  <xdr:twoCellAnchor editAs="oneCell">
    <xdr:from>
      <xdr:col>1</xdr:col>
      <xdr:colOff>25400</xdr:colOff>
      <xdr:row>743</xdr:row>
      <xdr:rowOff>25390</xdr:rowOff>
    </xdr:from>
    <xdr:to>
      <xdr:col>1</xdr:col>
      <xdr:colOff>604519</xdr:colOff>
      <xdr:row>743</xdr:row>
      <xdr:rowOff>406390</xdr:rowOff>
    </xdr:to>
    <xdr:pic>
      <xdr:nvPicPr>
        <xdr:cNvPr id="720" name="Subgraph-joneireis" descr="joneireis.png"/>
        <xdr:cNvPicPr>
          <a:picLocks/>
        </xdr:cNvPicPr>
      </xdr:nvPicPr>
      <xdr:blipFill>
        <a:blip xmlns:r="http://schemas.openxmlformats.org/officeDocument/2006/relationships" r:embed="rId78" cstate="print"/>
        <a:stretch>
          <a:fillRect/>
        </a:stretch>
      </xdr:blipFill>
      <xdr:spPr>
        <a:xfrm>
          <a:off x="650240" y="306974230"/>
          <a:ext cx="579119" cy="381000"/>
        </a:xfrm>
        <a:prstGeom prst="rect">
          <a:avLst/>
        </a:prstGeom>
      </xdr:spPr>
    </xdr:pic>
    <xdr:clientData/>
  </xdr:twoCellAnchor>
  <xdr:twoCellAnchor editAs="oneCell">
    <xdr:from>
      <xdr:col>1</xdr:col>
      <xdr:colOff>25400</xdr:colOff>
      <xdr:row>172</xdr:row>
      <xdr:rowOff>25409</xdr:rowOff>
    </xdr:from>
    <xdr:to>
      <xdr:col>1</xdr:col>
      <xdr:colOff>604519</xdr:colOff>
      <xdr:row>172</xdr:row>
      <xdr:rowOff>406409</xdr:rowOff>
    </xdr:to>
    <xdr:pic>
      <xdr:nvPicPr>
        <xdr:cNvPr id="721" name="Subgraph-nichole_lindsey" descr="nichole_lindsey.png"/>
        <xdr:cNvPicPr>
          <a:picLocks/>
        </xdr:cNvPicPr>
      </xdr:nvPicPr>
      <xdr:blipFill>
        <a:blip xmlns:r="http://schemas.openxmlformats.org/officeDocument/2006/relationships" r:embed="rId502" cstate="print"/>
        <a:stretch>
          <a:fillRect/>
        </a:stretch>
      </xdr:blipFill>
      <xdr:spPr>
        <a:xfrm>
          <a:off x="650240" y="307400969"/>
          <a:ext cx="579119" cy="381000"/>
        </a:xfrm>
        <a:prstGeom prst="rect">
          <a:avLst/>
        </a:prstGeom>
      </xdr:spPr>
    </xdr:pic>
    <xdr:clientData/>
  </xdr:twoCellAnchor>
  <xdr:twoCellAnchor editAs="oneCell">
    <xdr:from>
      <xdr:col>1</xdr:col>
      <xdr:colOff>25400</xdr:colOff>
      <xdr:row>181</xdr:row>
      <xdr:rowOff>25404</xdr:rowOff>
    </xdr:from>
    <xdr:to>
      <xdr:col>1</xdr:col>
      <xdr:colOff>604519</xdr:colOff>
      <xdr:row>181</xdr:row>
      <xdr:rowOff>406404</xdr:rowOff>
    </xdr:to>
    <xdr:pic>
      <xdr:nvPicPr>
        <xdr:cNvPr id="722" name="Subgraph-rar624" descr="rar624.png"/>
        <xdr:cNvPicPr>
          <a:picLocks/>
        </xdr:cNvPicPr>
      </xdr:nvPicPr>
      <xdr:blipFill>
        <a:blip xmlns:r="http://schemas.openxmlformats.org/officeDocument/2006/relationships" r:embed="rId503" cstate="print"/>
        <a:stretch>
          <a:fillRect/>
        </a:stretch>
      </xdr:blipFill>
      <xdr:spPr>
        <a:xfrm>
          <a:off x="650240" y="307827684"/>
          <a:ext cx="579119" cy="381000"/>
        </a:xfrm>
        <a:prstGeom prst="rect">
          <a:avLst/>
        </a:prstGeom>
      </xdr:spPr>
    </xdr:pic>
    <xdr:clientData/>
  </xdr:twoCellAnchor>
  <xdr:twoCellAnchor editAs="oneCell">
    <xdr:from>
      <xdr:col>1</xdr:col>
      <xdr:colOff>25400</xdr:colOff>
      <xdr:row>744</xdr:row>
      <xdr:rowOff>25400</xdr:rowOff>
    </xdr:from>
    <xdr:to>
      <xdr:col>1</xdr:col>
      <xdr:colOff>604519</xdr:colOff>
      <xdr:row>744</xdr:row>
      <xdr:rowOff>406400</xdr:rowOff>
    </xdr:to>
    <xdr:pic>
      <xdr:nvPicPr>
        <xdr:cNvPr id="723" name="Subgraph-welovewikileaks" descr="welovewikileaks.png"/>
        <xdr:cNvPicPr>
          <a:picLocks/>
        </xdr:cNvPicPr>
      </xdr:nvPicPr>
      <xdr:blipFill>
        <a:blip xmlns:r="http://schemas.openxmlformats.org/officeDocument/2006/relationships" r:embed="rId504" cstate="print"/>
        <a:stretch>
          <a:fillRect/>
        </a:stretch>
      </xdr:blipFill>
      <xdr:spPr>
        <a:xfrm>
          <a:off x="650240" y="308254400"/>
          <a:ext cx="579119" cy="381000"/>
        </a:xfrm>
        <a:prstGeom prst="rect">
          <a:avLst/>
        </a:prstGeom>
      </xdr:spPr>
    </xdr:pic>
    <xdr:clientData/>
  </xdr:twoCellAnchor>
  <xdr:twoCellAnchor editAs="oneCell">
    <xdr:from>
      <xdr:col>1</xdr:col>
      <xdr:colOff>25400</xdr:colOff>
      <xdr:row>373</xdr:row>
      <xdr:rowOff>25395</xdr:rowOff>
    </xdr:from>
    <xdr:to>
      <xdr:col>1</xdr:col>
      <xdr:colOff>604519</xdr:colOff>
      <xdr:row>373</xdr:row>
      <xdr:rowOff>406395</xdr:rowOff>
    </xdr:to>
    <xdr:pic>
      <xdr:nvPicPr>
        <xdr:cNvPr id="724" name="Subgraph-dekrazee1" descr="dekrazee1.png"/>
        <xdr:cNvPicPr>
          <a:picLocks/>
        </xdr:cNvPicPr>
      </xdr:nvPicPr>
      <xdr:blipFill>
        <a:blip xmlns:r="http://schemas.openxmlformats.org/officeDocument/2006/relationships" r:embed="rId505" cstate="print"/>
        <a:stretch>
          <a:fillRect/>
        </a:stretch>
      </xdr:blipFill>
      <xdr:spPr>
        <a:xfrm>
          <a:off x="650240" y="308681115"/>
          <a:ext cx="579119" cy="381000"/>
        </a:xfrm>
        <a:prstGeom prst="rect">
          <a:avLst/>
        </a:prstGeom>
      </xdr:spPr>
    </xdr:pic>
    <xdr:clientData/>
  </xdr:twoCellAnchor>
  <xdr:twoCellAnchor editAs="oneCell">
    <xdr:from>
      <xdr:col>1</xdr:col>
      <xdr:colOff>25400</xdr:colOff>
      <xdr:row>76</xdr:row>
      <xdr:rowOff>25390</xdr:rowOff>
    </xdr:from>
    <xdr:to>
      <xdr:col>1</xdr:col>
      <xdr:colOff>604519</xdr:colOff>
      <xdr:row>76</xdr:row>
      <xdr:rowOff>406390</xdr:rowOff>
    </xdr:to>
    <xdr:pic>
      <xdr:nvPicPr>
        <xdr:cNvPr id="725" name="Subgraph-kcarruthers" descr="kcarruthers.png"/>
        <xdr:cNvPicPr>
          <a:picLocks/>
        </xdr:cNvPicPr>
      </xdr:nvPicPr>
      <xdr:blipFill>
        <a:blip xmlns:r="http://schemas.openxmlformats.org/officeDocument/2006/relationships" r:embed="rId506" cstate="print"/>
        <a:stretch>
          <a:fillRect/>
        </a:stretch>
      </xdr:blipFill>
      <xdr:spPr>
        <a:xfrm>
          <a:off x="650240" y="309107830"/>
          <a:ext cx="579119" cy="381000"/>
        </a:xfrm>
        <a:prstGeom prst="rect">
          <a:avLst/>
        </a:prstGeom>
      </xdr:spPr>
    </xdr:pic>
    <xdr:clientData/>
  </xdr:twoCellAnchor>
  <xdr:twoCellAnchor editAs="oneCell">
    <xdr:from>
      <xdr:col>1</xdr:col>
      <xdr:colOff>25400</xdr:colOff>
      <xdr:row>343</xdr:row>
      <xdr:rowOff>25409</xdr:rowOff>
    </xdr:from>
    <xdr:to>
      <xdr:col>1</xdr:col>
      <xdr:colOff>604519</xdr:colOff>
      <xdr:row>343</xdr:row>
      <xdr:rowOff>406409</xdr:rowOff>
    </xdr:to>
    <xdr:pic>
      <xdr:nvPicPr>
        <xdr:cNvPr id="726" name="Subgraph-capricastar" descr="capricastar.png"/>
        <xdr:cNvPicPr>
          <a:picLocks/>
        </xdr:cNvPicPr>
      </xdr:nvPicPr>
      <xdr:blipFill>
        <a:blip xmlns:r="http://schemas.openxmlformats.org/officeDocument/2006/relationships" r:embed="rId507" cstate="print"/>
        <a:stretch>
          <a:fillRect/>
        </a:stretch>
      </xdr:blipFill>
      <xdr:spPr>
        <a:xfrm>
          <a:off x="650240" y="309534569"/>
          <a:ext cx="579119" cy="381000"/>
        </a:xfrm>
        <a:prstGeom prst="rect">
          <a:avLst/>
        </a:prstGeom>
      </xdr:spPr>
    </xdr:pic>
    <xdr:clientData/>
  </xdr:twoCellAnchor>
  <xdr:twoCellAnchor editAs="oneCell">
    <xdr:from>
      <xdr:col>1</xdr:col>
      <xdr:colOff>25400</xdr:colOff>
      <xdr:row>259</xdr:row>
      <xdr:rowOff>25404</xdr:rowOff>
    </xdr:from>
    <xdr:to>
      <xdr:col>1</xdr:col>
      <xdr:colOff>604519</xdr:colOff>
      <xdr:row>259</xdr:row>
      <xdr:rowOff>406404</xdr:rowOff>
    </xdr:to>
    <xdr:pic>
      <xdr:nvPicPr>
        <xdr:cNvPr id="727" name="Subgraph-collinvanuden" descr="collinvanuden.png"/>
        <xdr:cNvPicPr>
          <a:picLocks/>
        </xdr:cNvPicPr>
      </xdr:nvPicPr>
      <xdr:blipFill>
        <a:blip xmlns:r="http://schemas.openxmlformats.org/officeDocument/2006/relationships" r:embed="rId508" cstate="print"/>
        <a:stretch>
          <a:fillRect/>
        </a:stretch>
      </xdr:blipFill>
      <xdr:spPr>
        <a:xfrm>
          <a:off x="650240" y="309961284"/>
          <a:ext cx="579119" cy="381000"/>
        </a:xfrm>
        <a:prstGeom prst="rect">
          <a:avLst/>
        </a:prstGeom>
      </xdr:spPr>
    </xdr:pic>
    <xdr:clientData/>
  </xdr:twoCellAnchor>
  <xdr:twoCellAnchor editAs="oneCell">
    <xdr:from>
      <xdr:col>1</xdr:col>
      <xdr:colOff>25400</xdr:colOff>
      <xdr:row>745</xdr:row>
      <xdr:rowOff>25400</xdr:rowOff>
    </xdr:from>
    <xdr:to>
      <xdr:col>1</xdr:col>
      <xdr:colOff>604519</xdr:colOff>
      <xdr:row>745</xdr:row>
      <xdr:rowOff>406400</xdr:rowOff>
    </xdr:to>
    <xdr:pic>
      <xdr:nvPicPr>
        <xdr:cNvPr id="728" name="Subgraph-vladnastasiu" descr="vladnastasiu.png"/>
        <xdr:cNvPicPr>
          <a:picLocks/>
        </xdr:cNvPicPr>
      </xdr:nvPicPr>
      <xdr:blipFill>
        <a:blip xmlns:r="http://schemas.openxmlformats.org/officeDocument/2006/relationships" r:embed="rId509" cstate="print"/>
        <a:stretch>
          <a:fillRect/>
        </a:stretch>
      </xdr:blipFill>
      <xdr:spPr>
        <a:xfrm>
          <a:off x="650240" y="310388000"/>
          <a:ext cx="579119" cy="381000"/>
        </a:xfrm>
        <a:prstGeom prst="rect">
          <a:avLst/>
        </a:prstGeom>
      </xdr:spPr>
    </xdr:pic>
    <xdr:clientData/>
  </xdr:twoCellAnchor>
  <xdr:twoCellAnchor editAs="oneCell">
    <xdr:from>
      <xdr:col>1</xdr:col>
      <xdr:colOff>25400</xdr:colOff>
      <xdr:row>152</xdr:row>
      <xdr:rowOff>25395</xdr:rowOff>
    </xdr:from>
    <xdr:to>
      <xdr:col>1</xdr:col>
      <xdr:colOff>604519</xdr:colOff>
      <xdr:row>152</xdr:row>
      <xdr:rowOff>406395</xdr:rowOff>
    </xdr:to>
    <xdr:pic>
      <xdr:nvPicPr>
        <xdr:cNvPr id="729" name="Subgraph-goldentent" descr="goldentent.png"/>
        <xdr:cNvPicPr>
          <a:picLocks/>
        </xdr:cNvPicPr>
      </xdr:nvPicPr>
      <xdr:blipFill>
        <a:blip xmlns:r="http://schemas.openxmlformats.org/officeDocument/2006/relationships" r:embed="rId510" cstate="print"/>
        <a:stretch>
          <a:fillRect/>
        </a:stretch>
      </xdr:blipFill>
      <xdr:spPr>
        <a:xfrm>
          <a:off x="650240" y="310814715"/>
          <a:ext cx="579119" cy="381000"/>
        </a:xfrm>
        <a:prstGeom prst="rect">
          <a:avLst/>
        </a:prstGeom>
      </xdr:spPr>
    </xdr:pic>
    <xdr:clientData/>
  </xdr:twoCellAnchor>
  <xdr:twoCellAnchor editAs="oneCell">
    <xdr:from>
      <xdr:col>1</xdr:col>
      <xdr:colOff>25400</xdr:colOff>
      <xdr:row>281</xdr:row>
      <xdr:rowOff>25390</xdr:rowOff>
    </xdr:from>
    <xdr:to>
      <xdr:col>1</xdr:col>
      <xdr:colOff>604519</xdr:colOff>
      <xdr:row>281</xdr:row>
      <xdr:rowOff>406390</xdr:rowOff>
    </xdr:to>
    <xdr:pic>
      <xdr:nvPicPr>
        <xdr:cNvPr id="730" name="Subgraph-abegaza" descr="abegaza.png"/>
        <xdr:cNvPicPr>
          <a:picLocks/>
        </xdr:cNvPicPr>
      </xdr:nvPicPr>
      <xdr:blipFill>
        <a:blip xmlns:r="http://schemas.openxmlformats.org/officeDocument/2006/relationships" r:embed="rId511" cstate="print"/>
        <a:stretch>
          <a:fillRect/>
        </a:stretch>
      </xdr:blipFill>
      <xdr:spPr>
        <a:xfrm>
          <a:off x="650240" y="311241430"/>
          <a:ext cx="579119" cy="381000"/>
        </a:xfrm>
        <a:prstGeom prst="rect">
          <a:avLst/>
        </a:prstGeom>
      </xdr:spPr>
    </xdr:pic>
    <xdr:clientData/>
  </xdr:twoCellAnchor>
  <xdr:twoCellAnchor editAs="oneCell">
    <xdr:from>
      <xdr:col>1</xdr:col>
      <xdr:colOff>25400</xdr:colOff>
      <xdr:row>236</xdr:row>
      <xdr:rowOff>25409</xdr:rowOff>
    </xdr:from>
    <xdr:to>
      <xdr:col>1</xdr:col>
      <xdr:colOff>604519</xdr:colOff>
      <xdr:row>236</xdr:row>
      <xdr:rowOff>406409</xdr:rowOff>
    </xdr:to>
    <xdr:pic>
      <xdr:nvPicPr>
        <xdr:cNvPr id="731" name="Subgraph-kihang" descr="kihang.png"/>
        <xdr:cNvPicPr>
          <a:picLocks/>
        </xdr:cNvPicPr>
      </xdr:nvPicPr>
      <xdr:blipFill>
        <a:blip xmlns:r="http://schemas.openxmlformats.org/officeDocument/2006/relationships" r:embed="rId512" cstate="print"/>
        <a:stretch>
          <a:fillRect/>
        </a:stretch>
      </xdr:blipFill>
      <xdr:spPr>
        <a:xfrm>
          <a:off x="650240" y="311668169"/>
          <a:ext cx="579119" cy="381000"/>
        </a:xfrm>
        <a:prstGeom prst="rect">
          <a:avLst/>
        </a:prstGeom>
      </xdr:spPr>
    </xdr:pic>
    <xdr:clientData/>
  </xdr:twoCellAnchor>
  <xdr:twoCellAnchor editAs="oneCell">
    <xdr:from>
      <xdr:col>1</xdr:col>
      <xdr:colOff>25400</xdr:colOff>
      <xdr:row>746</xdr:row>
      <xdr:rowOff>25404</xdr:rowOff>
    </xdr:from>
    <xdr:to>
      <xdr:col>1</xdr:col>
      <xdr:colOff>604519</xdr:colOff>
      <xdr:row>746</xdr:row>
      <xdr:rowOff>406404</xdr:rowOff>
    </xdr:to>
    <xdr:pic>
      <xdr:nvPicPr>
        <xdr:cNvPr id="732" name="Subgraph-lkzzang" descr="lkzzang.png"/>
        <xdr:cNvPicPr>
          <a:picLocks/>
        </xdr:cNvPicPr>
      </xdr:nvPicPr>
      <xdr:blipFill>
        <a:blip xmlns:r="http://schemas.openxmlformats.org/officeDocument/2006/relationships" r:embed="rId513" cstate="print"/>
        <a:stretch>
          <a:fillRect/>
        </a:stretch>
      </xdr:blipFill>
      <xdr:spPr>
        <a:xfrm>
          <a:off x="650240" y="312094884"/>
          <a:ext cx="579119" cy="381000"/>
        </a:xfrm>
        <a:prstGeom prst="rect">
          <a:avLst/>
        </a:prstGeom>
      </xdr:spPr>
    </xdr:pic>
    <xdr:clientData/>
  </xdr:twoCellAnchor>
  <xdr:twoCellAnchor editAs="oneCell">
    <xdr:from>
      <xdr:col>1</xdr:col>
      <xdr:colOff>25400</xdr:colOff>
      <xdr:row>747</xdr:row>
      <xdr:rowOff>25400</xdr:rowOff>
    </xdr:from>
    <xdr:to>
      <xdr:col>1</xdr:col>
      <xdr:colOff>604519</xdr:colOff>
      <xdr:row>747</xdr:row>
      <xdr:rowOff>406400</xdr:rowOff>
    </xdr:to>
    <xdr:pic>
      <xdr:nvPicPr>
        <xdr:cNvPr id="733" name="Subgraph-matt_bleak" descr="matt_bleak.png"/>
        <xdr:cNvPicPr>
          <a:picLocks/>
        </xdr:cNvPicPr>
      </xdr:nvPicPr>
      <xdr:blipFill>
        <a:blip xmlns:r="http://schemas.openxmlformats.org/officeDocument/2006/relationships" r:embed="rId8" cstate="print"/>
        <a:stretch>
          <a:fillRect/>
        </a:stretch>
      </xdr:blipFill>
      <xdr:spPr>
        <a:xfrm>
          <a:off x="650240" y="312521600"/>
          <a:ext cx="579119" cy="381000"/>
        </a:xfrm>
        <a:prstGeom prst="rect">
          <a:avLst/>
        </a:prstGeom>
      </xdr:spPr>
    </xdr:pic>
    <xdr:clientData/>
  </xdr:twoCellAnchor>
  <xdr:twoCellAnchor editAs="oneCell">
    <xdr:from>
      <xdr:col>1</xdr:col>
      <xdr:colOff>25400</xdr:colOff>
      <xdr:row>748</xdr:row>
      <xdr:rowOff>25395</xdr:rowOff>
    </xdr:from>
    <xdr:to>
      <xdr:col>1</xdr:col>
      <xdr:colOff>604519</xdr:colOff>
      <xdr:row>748</xdr:row>
      <xdr:rowOff>406395</xdr:rowOff>
    </xdr:to>
    <xdr:pic>
      <xdr:nvPicPr>
        <xdr:cNvPr id="734" name="Subgraph-kauecosta" descr="kauecosta.png"/>
        <xdr:cNvPicPr>
          <a:picLocks/>
        </xdr:cNvPicPr>
      </xdr:nvPicPr>
      <xdr:blipFill>
        <a:blip xmlns:r="http://schemas.openxmlformats.org/officeDocument/2006/relationships" r:embed="rId81" cstate="print"/>
        <a:stretch>
          <a:fillRect/>
        </a:stretch>
      </xdr:blipFill>
      <xdr:spPr>
        <a:xfrm>
          <a:off x="650240" y="312948315"/>
          <a:ext cx="579119" cy="381000"/>
        </a:xfrm>
        <a:prstGeom prst="rect">
          <a:avLst/>
        </a:prstGeom>
      </xdr:spPr>
    </xdr:pic>
    <xdr:clientData/>
  </xdr:twoCellAnchor>
  <xdr:twoCellAnchor editAs="oneCell">
    <xdr:from>
      <xdr:col>1</xdr:col>
      <xdr:colOff>25400</xdr:colOff>
      <xdr:row>749</xdr:row>
      <xdr:rowOff>25390</xdr:rowOff>
    </xdr:from>
    <xdr:to>
      <xdr:col>1</xdr:col>
      <xdr:colOff>604519</xdr:colOff>
      <xdr:row>749</xdr:row>
      <xdr:rowOff>406390</xdr:rowOff>
    </xdr:to>
    <xdr:pic>
      <xdr:nvPicPr>
        <xdr:cNvPr id="735" name="Subgraph-jasonchesworth" descr="jasonchesworth.png"/>
        <xdr:cNvPicPr>
          <a:picLocks/>
        </xdr:cNvPicPr>
      </xdr:nvPicPr>
      <xdr:blipFill>
        <a:blip xmlns:r="http://schemas.openxmlformats.org/officeDocument/2006/relationships" r:embed="rId41" cstate="print"/>
        <a:stretch>
          <a:fillRect/>
        </a:stretch>
      </xdr:blipFill>
      <xdr:spPr>
        <a:xfrm>
          <a:off x="650240" y="313375030"/>
          <a:ext cx="579119" cy="381000"/>
        </a:xfrm>
        <a:prstGeom prst="rect">
          <a:avLst/>
        </a:prstGeom>
      </xdr:spPr>
    </xdr:pic>
    <xdr:clientData/>
  </xdr:twoCellAnchor>
  <xdr:twoCellAnchor editAs="oneCell">
    <xdr:from>
      <xdr:col>1</xdr:col>
      <xdr:colOff>25400</xdr:colOff>
      <xdr:row>750</xdr:row>
      <xdr:rowOff>25409</xdr:rowOff>
    </xdr:from>
    <xdr:to>
      <xdr:col>1</xdr:col>
      <xdr:colOff>604519</xdr:colOff>
      <xdr:row>750</xdr:row>
      <xdr:rowOff>406409</xdr:rowOff>
    </xdr:to>
    <xdr:pic>
      <xdr:nvPicPr>
        <xdr:cNvPr id="736" name="Subgraph-iphonefreakzz" descr="iphonefreakzz.png"/>
        <xdr:cNvPicPr>
          <a:picLocks/>
        </xdr:cNvPicPr>
      </xdr:nvPicPr>
      <xdr:blipFill>
        <a:blip xmlns:r="http://schemas.openxmlformats.org/officeDocument/2006/relationships" r:embed="rId41" cstate="print"/>
        <a:stretch>
          <a:fillRect/>
        </a:stretch>
      </xdr:blipFill>
      <xdr:spPr>
        <a:xfrm>
          <a:off x="650240" y="313801769"/>
          <a:ext cx="579119" cy="381000"/>
        </a:xfrm>
        <a:prstGeom prst="rect">
          <a:avLst/>
        </a:prstGeom>
      </xdr:spPr>
    </xdr:pic>
    <xdr:clientData/>
  </xdr:twoCellAnchor>
  <xdr:twoCellAnchor editAs="oneCell">
    <xdr:from>
      <xdr:col>1</xdr:col>
      <xdr:colOff>25400</xdr:colOff>
      <xdr:row>351</xdr:row>
      <xdr:rowOff>25404</xdr:rowOff>
    </xdr:from>
    <xdr:to>
      <xdr:col>1</xdr:col>
      <xdr:colOff>604519</xdr:colOff>
      <xdr:row>351</xdr:row>
      <xdr:rowOff>406404</xdr:rowOff>
    </xdr:to>
    <xdr:pic>
      <xdr:nvPicPr>
        <xdr:cNvPr id="737" name="Subgraph-adelaidemoura" descr="adelaidemoura.png"/>
        <xdr:cNvPicPr>
          <a:picLocks/>
        </xdr:cNvPicPr>
      </xdr:nvPicPr>
      <xdr:blipFill>
        <a:blip xmlns:r="http://schemas.openxmlformats.org/officeDocument/2006/relationships" r:embed="rId514" cstate="print"/>
        <a:stretch>
          <a:fillRect/>
        </a:stretch>
      </xdr:blipFill>
      <xdr:spPr>
        <a:xfrm>
          <a:off x="650240" y="314228484"/>
          <a:ext cx="579119" cy="381000"/>
        </a:xfrm>
        <a:prstGeom prst="rect">
          <a:avLst/>
        </a:prstGeom>
      </xdr:spPr>
    </xdr:pic>
    <xdr:clientData/>
  </xdr:twoCellAnchor>
  <xdr:twoCellAnchor editAs="oneCell">
    <xdr:from>
      <xdr:col>1</xdr:col>
      <xdr:colOff>25400</xdr:colOff>
      <xdr:row>751</xdr:row>
      <xdr:rowOff>25400</xdr:rowOff>
    </xdr:from>
    <xdr:to>
      <xdr:col>1</xdr:col>
      <xdr:colOff>604519</xdr:colOff>
      <xdr:row>751</xdr:row>
      <xdr:rowOff>406400</xdr:rowOff>
    </xdr:to>
    <xdr:pic>
      <xdr:nvPicPr>
        <xdr:cNvPr id="738" name="Subgraph-jordancdarwin" descr="jordancdarwin.png"/>
        <xdr:cNvPicPr>
          <a:picLocks/>
        </xdr:cNvPicPr>
      </xdr:nvPicPr>
      <xdr:blipFill>
        <a:blip xmlns:r="http://schemas.openxmlformats.org/officeDocument/2006/relationships" r:embed="rId515" cstate="print"/>
        <a:stretch>
          <a:fillRect/>
        </a:stretch>
      </xdr:blipFill>
      <xdr:spPr>
        <a:xfrm>
          <a:off x="650240" y="314655200"/>
          <a:ext cx="579119" cy="381000"/>
        </a:xfrm>
        <a:prstGeom prst="rect">
          <a:avLst/>
        </a:prstGeom>
      </xdr:spPr>
    </xdr:pic>
    <xdr:clientData/>
  </xdr:twoCellAnchor>
  <xdr:twoCellAnchor editAs="oneCell">
    <xdr:from>
      <xdr:col>1</xdr:col>
      <xdr:colOff>25400</xdr:colOff>
      <xdr:row>192</xdr:row>
      <xdr:rowOff>25395</xdr:rowOff>
    </xdr:from>
    <xdr:to>
      <xdr:col>1</xdr:col>
      <xdr:colOff>604519</xdr:colOff>
      <xdr:row>192</xdr:row>
      <xdr:rowOff>406395</xdr:rowOff>
    </xdr:to>
    <xdr:pic>
      <xdr:nvPicPr>
        <xdr:cNvPr id="739" name="Subgraph-dmiller23" descr="dmiller23.png"/>
        <xdr:cNvPicPr>
          <a:picLocks/>
        </xdr:cNvPicPr>
      </xdr:nvPicPr>
      <xdr:blipFill>
        <a:blip xmlns:r="http://schemas.openxmlformats.org/officeDocument/2006/relationships" r:embed="rId516" cstate="print"/>
        <a:stretch>
          <a:fillRect/>
        </a:stretch>
      </xdr:blipFill>
      <xdr:spPr>
        <a:xfrm>
          <a:off x="650240" y="315081915"/>
          <a:ext cx="579119" cy="381000"/>
        </a:xfrm>
        <a:prstGeom prst="rect">
          <a:avLst/>
        </a:prstGeom>
      </xdr:spPr>
    </xdr:pic>
    <xdr:clientData/>
  </xdr:twoCellAnchor>
  <xdr:twoCellAnchor editAs="oneCell">
    <xdr:from>
      <xdr:col>1</xdr:col>
      <xdr:colOff>25400</xdr:colOff>
      <xdr:row>292</xdr:row>
      <xdr:rowOff>25390</xdr:rowOff>
    </xdr:from>
    <xdr:to>
      <xdr:col>1</xdr:col>
      <xdr:colOff>604519</xdr:colOff>
      <xdr:row>292</xdr:row>
      <xdr:rowOff>406390</xdr:rowOff>
    </xdr:to>
    <xdr:pic>
      <xdr:nvPicPr>
        <xdr:cNvPr id="740" name="Subgraph-phillipanderson" descr="phillipanderson.png"/>
        <xdr:cNvPicPr>
          <a:picLocks/>
        </xdr:cNvPicPr>
      </xdr:nvPicPr>
      <xdr:blipFill>
        <a:blip xmlns:r="http://schemas.openxmlformats.org/officeDocument/2006/relationships" r:embed="rId517" cstate="print"/>
        <a:stretch>
          <a:fillRect/>
        </a:stretch>
      </xdr:blipFill>
      <xdr:spPr>
        <a:xfrm>
          <a:off x="650240" y="315508630"/>
          <a:ext cx="579119" cy="381000"/>
        </a:xfrm>
        <a:prstGeom prst="rect">
          <a:avLst/>
        </a:prstGeom>
      </xdr:spPr>
    </xdr:pic>
    <xdr:clientData/>
  </xdr:twoCellAnchor>
  <xdr:twoCellAnchor editAs="oneCell">
    <xdr:from>
      <xdr:col>1</xdr:col>
      <xdr:colOff>25400</xdr:colOff>
      <xdr:row>752</xdr:row>
      <xdr:rowOff>25409</xdr:rowOff>
    </xdr:from>
    <xdr:to>
      <xdr:col>1</xdr:col>
      <xdr:colOff>604519</xdr:colOff>
      <xdr:row>752</xdr:row>
      <xdr:rowOff>406409</xdr:rowOff>
    </xdr:to>
    <xdr:pic>
      <xdr:nvPicPr>
        <xdr:cNvPr id="741" name="Subgraph-mx510" descr="mx510.png"/>
        <xdr:cNvPicPr>
          <a:picLocks/>
        </xdr:cNvPicPr>
      </xdr:nvPicPr>
      <xdr:blipFill>
        <a:blip xmlns:r="http://schemas.openxmlformats.org/officeDocument/2006/relationships" r:embed="rId78" cstate="print"/>
        <a:stretch>
          <a:fillRect/>
        </a:stretch>
      </xdr:blipFill>
      <xdr:spPr>
        <a:xfrm>
          <a:off x="650240" y="315935369"/>
          <a:ext cx="579119" cy="381000"/>
        </a:xfrm>
        <a:prstGeom prst="rect">
          <a:avLst/>
        </a:prstGeom>
      </xdr:spPr>
    </xdr:pic>
    <xdr:clientData/>
  </xdr:twoCellAnchor>
  <xdr:twoCellAnchor editAs="oneCell">
    <xdr:from>
      <xdr:col>1</xdr:col>
      <xdr:colOff>25400</xdr:colOff>
      <xdr:row>324</xdr:row>
      <xdr:rowOff>25404</xdr:rowOff>
    </xdr:from>
    <xdr:to>
      <xdr:col>1</xdr:col>
      <xdr:colOff>604519</xdr:colOff>
      <xdr:row>324</xdr:row>
      <xdr:rowOff>406404</xdr:rowOff>
    </xdr:to>
    <xdr:pic>
      <xdr:nvPicPr>
        <xdr:cNvPr id="742" name="Subgraph-ban_hammer" descr="ban_hammer.png"/>
        <xdr:cNvPicPr>
          <a:picLocks/>
        </xdr:cNvPicPr>
      </xdr:nvPicPr>
      <xdr:blipFill>
        <a:blip xmlns:r="http://schemas.openxmlformats.org/officeDocument/2006/relationships" r:embed="rId518" cstate="print"/>
        <a:stretch>
          <a:fillRect/>
        </a:stretch>
      </xdr:blipFill>
      <xdr:spPr>
        <a:xfrm>
          <a:off x="650240" y="316362084"/>
          <a:ext cx="579119" cy="381000"/>
        </a:xfrm>
        <a:prstGeom prst="rect">
          <a:avLst/>
        </a:prstGeom>
      </xdr:spPr>
    </xdr:pic>
    <xdr:clientData/>
  </xdr:twoCellAnchor>
  <xdr:twoCellAnchor editAs="oneCell">
    <xdr:from>
      <xdr:col>1</xdr:col>
      <xdr:colOff>25400</xdr:colOff>
      <xdr:row>98</xdr:row>
      <xdr:rowOff>25400</xdr:rowOff>
    </xdr:from>
    <xdr:to>
      <xdr:col>1</xdr:col>
      <xdr:colOff>604519</xdr:colOff>
      <xdr:row>98</xdr:row>
      <xdr:rowOff>406400</xdr:rowOff>
    </xdr:to>
    <xdr:pic>
      <xdr:nvPicPr>
        <xdr:cNvPr id="743" name="Subgraph-alangrabinsky" descr="alangrabinsky.png"/>
        <xdr:cNvPicPr>
          <a:picLocks/>
        </xdr:cNvPicPr>
      </xdr:nvPicPr>
      <xdr:blipFill>
        <a:blip xmlns:r="http://schemas.openxmlformats.org/officeDocument/2006/relationships" r:embed="rId519" cstate="print"/>
        <a:stretch>
          <a:fillRect/>
        </a:stretch>
      </xdr:blipFill>
      <xdr:spPr>
        <a:xfrm>
          <a:off x="650240" y="316788800"/>
          <a:ext cx="579119" cy="381000"/>
        </a:xfrm>
        <a:prstGeom prst="rect">
          <a:avLst/>
        </a:prstGeom>
      </xdr:spPr>
    </xdr:pic>
    <xdr:clientData/>
  </xdr:twoCellAnchor>
  <xdr:twoCellAnchor editAs="oneCell">
    <xdr:from>
      <xdr:col>1</xdr:col>
      <xdr:colOff>25400</xdr:colOff>
      <xdr:row>186</xdr:row>
      <xdr:rowOff>25395</xdr:rowOff>
    </xdr:from>
    <xdr:to>
      <xdr:col>1</xdr:col>
      <xdr:colOff>604519</xdr:colOff>
      <xdr:row>186</xdr:row>
      <xdr:rowOff>406395</xdr:rowOff>
    </xdr:to>
    <xdr:pic>
      <xdr:nvPicPr>
        <xdr:cNvPr id="744" name="Subgraph-fonstuinstra" descr="fonstuinstra.png"/>
        <xdr:cNvPicPr>
          <a:picLocks/>
        </xdr:cNvPicPr>
      </xdr:nvPicPr>
      <xdr:blipFill>
        <a:blip xmlns:r="http://schemas.openxmlformats.org/officeDocument/2006/relationships" r:embed="rId520" cstate="print"/>
        <a:stretch>
          <a:fillRect/>
        </a:stretch>
      </xdr:blipFill>
      <xdr:spPr>
        <a:xfrm>
          <a:off x="650240" y="317215515"/>
          <a:ext cx="579119" cy="381000"/>
        </a:xfrm>
        <a:prstGeom prst="rect">
          <a:avLst/>
        </a:prstGeom>
      </xdr:spPr>
    </xdr:pic>
    <xdr:clientData/>
  </xdr:twoCellAnchor>
  <xdr:twoCellAnchor editAs="oneCell">
    <xdr:from>
      <xdr:col>1</xdr:col>
      <xdr:colOff>25400</xdr:colOff>
      <xdr:row>248</xdr:row>
      <xdr:rowOff>25390</xdr:rowOff>
    </xdr:from>
    <xdr:to>
      <xdr:col>1</xdr:col>
      <xdr:colOff>604519</xdr:colOff>
      <xdr:row>248</xdr:row>
      <xdr:rowOff>406390</xdr:rowOff>
    </xdr:to>
    <xdr:pic>
      <xdr:nvPicPr>
        <xdr:cNvPr id="745" name="Subgraph-teawithcarl" descr="teawithcarl.png"/>
        <xdr:cNvPicPr>
          <a:picLocks/>
        </xdr:cNvPicPr>
      </xdr:nvPicPr>
      <xdr:blipFill>
        <a:blip xmlns:r="http://schemas.openxmlformats.org/officeDocument/2006/relationships" r:embed="rId521" cstate="print"/>
        <a:stretch>
          <a:fillRect/>
        </a:stretch>
      </xdr:blipFill>
      <xdr:spPr>
        <a:xfrm>
          <a:off x="650240" y="317642230"/>
          <a:ext cx="579119" cy="381000"/>
        </a:xfrm>
        <a:prstGeom prst="rect">
          <a:avLst/>
        </a:prstGeom>
      </xdr:spPr>
    </xdr:pic>
    <xdr:clientData/>
  </xdr:twoCellAnchor>
  <xdr:twoCellAnchor editAs="oneCell">
    <xdr:from>
      <xdr:col>1</xdr:col>
      <xdr:colOff>25400</xdr:colOff>
      <xdr:row>296</xdr:row>
      <xdr:rowOff>25409</xdr:rowOff>
    </xdr:from>
    <xdr:to>
      <xdr:col>1</xdr:col>
      <xdr:colOff>604519</xdr:colOff>
      <xdr:row>296</xdr:row>
      <xdr:rowOff>406409</xdr:rowOff>
    </xdr:to>
    <xdr:pic>
      <xdr:nvPicPr>
        <xdr:cNvPr id="746" name="Subgraph-murat_gulsacan" descr="murat_gulsacan.png"/>
        <xdr:cNvPicPr>
          <a:picLocks/>
        </xdr:cNvPicPr>
      </xdr:nvPicPr>
      <xdr:blipFill>
        <a:blip xmlns:r="http://schemas.openxmlformats.org/officeDocument/2006/relationships" r:embed="rId522" cstate="print"/>
        <a:stretch>
          <a:fillRect/>
        </a:stretch>
      </xdr:blipFill>
      <xdr:spPr>
        <a:xfrm>
          <a:off x="650240" y="318068969"/>
          <a:ext cx="579119" cy="381000"/>
        </a:xfrm>
        <a:prstGeom prst="rect">
          <a:avLst/>
        </a:prstGeom>
      </xdr:spPr>
    </xdr:pic>
    <xdr:clientData/>
  </xdr:twoCellAnchor>
  <xdr:twoCellAnchor editAs="oneCell">
    <xdr:from>
      <xdr:col>1</xdr:col>
      <xdr:colOff>25400</xdr:colOff>
      <xdr:row>79</xdr:row>
      <xdr:rowOff>25404</xdr:rowOff>
    </xdr:from>
    <xdr:to>
      <xdr:col>1</xdr:col>
      <xdr:colOff>604519</xdr:colOff>
      <xdr:row>79</xdr:row>
      <xdr:rowOff>406404</xdr:rowOff>
    </xdr:to>
    <xdr:pic>
      <xdr:nvPicPr>
        <xdr:cNvPr id="747" name="Subgraph-omangen" descr="omangen.png"/>
        <xdr:cNvPicPr>
          <a:picLocks/>
        </xdr:cNvPicPr>
      </xdr:nvPicPr>
      <xdr:blipFill>
        <a:blip xmlns:r="http://schemas.openxmlformats.org/officeDocument/2006/relationships" r:embed="rId523" cstate="print"/>
        <a:stretch>
          <a:fillRect/>
        </a:stretch>
      </xdr:blipFill>
      <xdr:spPr>
        <a:xfrm>
          <a:off x="650240" y="318495684"/>
          <a:ext cx="579119" cy="381000"/>
        </a:xfrm>
        <a:prstGeom prst="rect">
          <a:avLst/>
        </a:prstGeom>
      </xdr:spPr>
    </xdr:pic>
    <xdr:clientData/>
  </xdr:twoCellAnchor>
  <xdr:twoCellAnchor editAs="oneCell">
    <xdr:from>
      <xdr:col>1</xdr:col>
      <xdr:colOff>25400</xdr:colOff>
      <xdr:row>357</xdr:row>
      <xdr:rowOff>25400</xdr:rowOff>
    </xdr:from>
    <xdr:to>
      <xdr:col>1</xdr:col>
      <xdr:colOff>604519</xdr:colOff>
      <xdr:row>357</xdr:row>
      <xdr:rowOff>406400</xdr:rowOff>
    </xdr:to>
    <xdr:pic>
      <xdr:nvPicPr>
        <xdr:cNvPr id="748" name="Subgraph-andicat" descr="andicat.png"/>
        <xdr:cNvPicPr>
          <a:picLocks/>
        </xdr:cNvPicPr>
      </xdr:nvPicPr>
      <xdr:blipFill>
        <a:blip xmlns:r="http://schemas.openxmlformats.org/officeDocument/2006/relationships" r:embed="rId524" cstate="print"/>
        <a:stretch>
          <a:fillRect/>
        </a:stretch>
      </xdr:blipFill>
      <xdr:spPr>
        <a:xfrm>
          <a:off x="650240" y="318922400"/>
          <a:ext cx="579119" cy="381000"/>
        </a:xfrm>
        <a:prstGeom prst="rect">
          <a:avLst/>
        </a:prstGeom>
      </xdr:spPr>
    </xdr:pic>
    <xdr:clientData/>
  </xdr:twoCellAnchor>
  <xdr:twoCellAnchor editAs="oneCell">
    <xdr:from>
      <xdr:col>1</xdr:col>
      <xdr:colOff>25400</xdr:colOff>
      <xdr:row>255</xdr:row>
      <xdr:rowOff>25395</xdr:rowOff>
    </xdr:from>
    <xdr:to>
      <xdr:col>1</xdr:col>
      <xdr:colOff>604519</xdr:colOff>
      <xdr:row>255</xdr:row>
      <xdr:rowOff>406395</xdr:rowOff>
    </xdr:to>
    <xdr:pic>
      <xdr:nvPicPr>
        <xdr:cNvPr id="749" name="Subgraph-hoenikker" descr="hoenikker.png"/>
        <xdr:cNvPicPr>
          <a:picLocks/>
        </xdr:cNvPicPr>
      </xdr:nvPicPr>
      <xdr:blipFill>
        <a:blip xmlns:r="http://schemas.openxmlformats.org/officeDocument/2006/relationships" r:embed="rId525" cstate="print"/>
        <a:stretch>
          <a:fillRect/>
        </a:stretch>
      </xdr:blipFill>
      <xdr:spPr>
        <a:xfrm>
          <a:off x="650240" y="319349115"/>
          <a:ext cx="579119" cy="381000"/>
        </a:xfrm>
        <a:prstGeom prst="rect">
          <a:avLst/>
        </a:prstGeom>
      </xdr:spPr>
    </xdr:pic>
    <xdr:clientData/>
  </xdr:twoCellAnchor>
  <xdr:twoCellAnchor editAs="oneCell">
    <xdr:from>
      <xdr:col>1</xdr:col>
      <xdr:colOff>25400</xdr:colOff>
      <xdr:row>753</xdr:row>
      <xdr:rowOff>25390</xdr:rowOff>
    </xdr:from>
    <xdr:to>
      <xdr:col>1</xdr:col>
      <xdr:colOff>604519</xdr:colOff>
      <xdr:row>753</xdr:row>
      <xdr:rowOff>406390</xdr:rowOff>
    </xdr:to>
    <xdr:pic>
      <xdr:nvPicPr>
        <xdr:cNvPr id="750" name="Subgraph-9er0" descr="9er0.png"/>
        <xdr:cNvPicPr>
          <a:picLocks/>
        </xdr:cNvPicPr>
      </xdr:nvPicPr>
      <xdr:blipFill>
        <a:blip xmlns:r="http://schemas.openxmlformats.org/officeDocument/2006/relationships" r:embed="rId526" cstate="print"/>
        <a:stretch>
          <a:fillRect/>
        </a:stretch>
      </xdr:blipFill>
      <xdr:spPr>
        <a:xfrm>
          <a:off x="650240" y="319775830"/>
          <a:ext cx="579119" cy="381000"/>
        </a:xfrm>
        <a:prstGeom prst="rect">
          <a:avLst/>
        </a:prstGeom>
      </xdr:spPr>
    </xdr:pic>
    <xdr:clientData/>
  </xdr:twoCellAnchor>
  <xdr:twoCellAnchor editAs="oneCell">
    <xdr:from>
      <xdr:col>1</xdr:col>
      <xdr:colOff>25400</xdr:colOff>
      <xdr:row>96</xdr:row>
      <xdr:rowOff>25409</xdr:rowOff>
    </xdr:from>
    <xdr:to>
      <xdr:col>1</xdr:col>
      <xdr:colOff>604519</xdr:colOff>
      <xdr:row>96</xdr:row>
      <xdr:rowOff>406409</xdr:rowOff>
    </xdr:to>
    <xdr:pic>
      <xdr:nvPicPr>
        <xdr:cNvPr id="751" name="Subgraph-carlacasilli" descr="carlacasilli.png"/>
        <xdr:cNvPicPr>
          <a:picLocks/>
        </xdr:cNvPicPr>
      </xdr:nvPicPr>
      <xdr:blipFill>
        <a:blip xmlns:r="http://schemas.openxmlformats.org/officeDocument/2006/relationships" r:embed="rId527" cstate="print"/>
        <a:stretch>
          <a:fillRect/>
        </a:stretch>
      </xdr:blipFill>
      <xdr:spPr>
        <a:xfrm>
          <a:off x="650240" y="320202569"/>
          <a:ext cx="579119" cy="381000"/>
        </a:xfrm>
        <a:prstGeom prst="rect">
          <a:avLst/>
        </a:prstGeom>
      </xdr:spPr>
    </xdr:pic>
    <xdr:clientData/>
  </xdr:twoCellAnchor>
  <xdr:twoCellAnchor editAs="oneCell">
    <xdr:from>
      <xdr:col>1</xdr:col>
      <xdr:colOff>25400</xdr:colOff>
      <xdr:row>754</xdr:row>
      <xdr:rowOff>25404</xdr:rowOff>
    </xdr:from>
    <xdr:to>
      <xdr:col>1</xdr:col>
      <xdr:colOff>604519</xdr:colOff>
      <xdr:row>754</xdr:row>
      <xdr:rowOff>406404</xdr:rowOff>
    </xdr:to>
    <xdr:pic>
      <xdr:nvPicPr>
        <xdr:cNvPr id="752" name="Subgraph-beautyon_" descr="beautyon_.png"/>
        <xdr:cNvPicPr>
          <a:picLocks/>
        </xdr:cNvPicPr>
      </xdr:nvPicPr>
      <xdr:blipFill>
        <a:blip xmlns:r="http://schemas.openxmlformats.org/officeDocument/2006/relationships" r:embed="rId528" cstate="print"/>
        <a:stretch>
          <a:fillRect/>
        </a:stretch>
      </xdr:blipFill>
      <xdr:spPr>
        <a:xfrm>
          <a:off x="650240" y="320629284"/>
          <a:ext cx="579119" cy="381000"/>
        </a:xfrm>
        <a:prstGeom prst="rect">
          <a:avLst/>
        </a:prstGeom>
      </xdr:spPr>
    </xdr:pic>
    <xdr:clientData/>
  </xdr:twoCellAnchor>
  <xdr:twoCellAnchor editAs="oneCell">
    <xdr:from>
      <xdr:col>1</xdr:col>
      <xdr:colOff>25400</xdr:colOff>
      <xdr:row>755</xdr:row>
      <xdr:rowOff>25400</xdr:rowOff>
    </xdr:from>
    <xdr:to>
      <xdr:col>1</xdr:col>
      <xdr:colOff>604519</xdr:colOff>
      <xdr:row>755</xdr:row>
      <xdr:rowOff>406400</xdr:rowOff>
    </xdr:to>
    <xdr:pic>
      <xdr:nvPicPr>
        <xdr:cNvPr id="753" name="Subgraph-signsofbrian" descr="signsofbrian.png"/>
        <xdr:cNvPicPr>
          <a:picLocks/>
        </xdr:cNvPicPr>
      </xdr:nvPicPr>
      <xdr:blipFill>
        <a:blip xmlns:r="http://schemas.openxmlformats.org/officeDocument/2006/relationships" r:embed="rId529" cstate="print"/>
        <a:stretch>
          <a:fillRect/>
        </a:stretch>
      </xdr:blipFill>
      <xdr:spPr>
        <a:xfrm>
          <a:off x="650240" y="321056000"/>
          <a:ext cx="579119" cy="381000"/>
        </a:xfrm>
        <a:prstGeom prst="rect">
          <a:avLst/>
        </a:prstGeom>
      </xdr:spPr>
    </xdr:pic>
    <xdr:clientData/>
  </xdr:twoCellAnchor>
  <xdr:twoCellAnchor editAs="oneCell">
    <xdr:from>
      <xdr:col>1</xdr:col>
      <xdr:colOff>25400</xdr:colOff>
      <xdr:row>756</xdr:row>
      <xdr:rowOff>25395</xdr:rowOff>
    </xdr:from>
    <xdr:to>
      <xdr:col>1</xdr:col>
      <xdr:colOff>604519</xdr:colOff>
      <xdr:row>756</xdr:row>
      <xdr:rowOff>406395</xdr:rowOff>
    </xdr:to>
    <xdr:pic>
      <xdr:nvPicPr>
        <xdr:cNvPr id="754" name="Subgraph-mimadrenomedeja" descr="mimadrenomedeja.png"/>
        <xdr:cNvPicPr>
          <a:picLocks/>
        </xdr:cNvPicPr>
      </xdr:nvPicPr>
      <xdr:blipFill>
        <a:blip xmlns:r="http://schemas.openxmlformats.org/officeDocument/2006/relationships" r:embed="rId41" cstate="print"/>
        <a:stretch>
          <a:fillRect/>
        </a:stretch>
      </xdr:blipFill>
      <xdr:spPr>
        <a:xfrm>
          <a:off x="650240" y="321482715"/>
          <a:ext cx="579119" cy="381000"/>
        </a:xfrm>
        <a:prstGeom prst="rect">
          <a:avLst/>
        </a:prstGeom>
      </xdr:spPr>
    </xdr:pic>
    <xdr:clientData/>
  </xdr:twoCellAnchor>
  <xdr:twoCellAnchor editAs="oneCell">
    <xdr:from>
      <xdr:col>1</xdr:col>
      <xdr:colOff>25400</xdr:colOff>
      <xdr:row>344</xdr:row>
      <xdr:rowOff>25390</xdr:rowOff>
    </xdr:from>
    <xdr:to>
      <xdr:col>1</xdr:col>
      <xdr:colOff>604519</xdr:colOff>
      <xdr:row>344</xdr:row>
      <xdr:rowOff>406390</xdr:rowOff>
    </xdr:to>
    <xdr:pic>
      <xdr:nvPicPr>
        <xdr:cNvPr id="755" name="Subgraph-arnica2007" descr="arnica2007.png"/>
        <xdr:cNvPicPr>
          <a:picLocks/>
        </xdr:cNvPicPr>
      </xdr:nvPicPr>
      <xdr:blipFill>
        <a:blip xmlns:r="http://schemas.openxmlformats.org/officeDocument/2006/relationships" r:embed="rId530" cstate="print"/>
        <a:stretch>
          <a:fillRect/>
        </a:stretch>
      </xdr:blipFill>
      <xdr:spPr>
        <a:xfrm>
          <a:off x="650240" y="321909430"/>
          <a:ext cx="579119" cy="381000"/>
        </a:xfrm>
        <a:prstGeom prst="rect">
          <a:avLst/>
        </a:prstGeom>
      </xdr:spPr>
    </xdr:pic>
    <xdr:clientData/>
  </xdr:twoCellAnchor>
  <xdr:twoCellAnchor editAs="oneCell">
    <xdr:from>
      <xdr:col>1</xdr:col>
      <xdr:colOff>25400</xdr:colOff>
      <xdr:row>757</xdr:row>
      <xdr:rowOff>25409</xdr:rowOff>
    </xdr:from>
    <xdr:to>
      <xdr:col>1</xdr:col>
      <xdr:colOff>604519</xdr:colOff>
      <xdr:row>757</xdr:row>
      <xdr:rowOff>406409</xdr:rowOff>
    </xdr:to>
    <xdr:pic>
      <xdr:nvPicPr>
        <xdr:cNvPr id="756" name="Subgraph-_deadreckoning_" descr="_deadreckoning_.png"/>
        <xdr:cNvPicPr>
          <a:picLocks/>
        </xdr:cNvPicPr>
      </xdr:nvPicPr>
      <xdr:blipFill>
        <a:blip xmlns:r="http://schemas.openxmlformats.org/officeDocument/2006/relationships" r:embed="rId531" cstate="print"/>
        <a:stretch>
          <a:fillRect/>
        </a:stretch>
      </xdr:blipFill>
      <xdr:spPr>
        <a:xfrm>
          <a:off x="650240" y="322336169"/>
          <a:ext cx="579119" cy="381000"/>
        </a:xfrm>
        <a:prstGeom prst="rect">
          <a:avLst/>
        </a:prstGeom>
      </xdr:spPr>
    </xdr:pic>
    <xdr:clientData/>
  </xdr:twoCellAnchor>
  <xdr:twoCellAnchor editAs="oneCell">
    <xdr:from>
      <xdr:col>1</xdr:col>
      <xdr:colOff>25400</xdr:colOff>
      <xdr:row>758</xdr:row>
      <xdr:rowOff>25404</xdr:rowOff>
    </xdr:from>
    <xdr:to>
      <xdr:col>1</xdr:col>
      <xdr:colOff>604519</xdr:colOff>
      <xdr:row>758</xdr:row>
      <xdr:rowOff>406404</xdr:rowOff>
    </xdr:to>
    <xdr:pic>
      <xdr:nvPicPr>
        <xdr:cNvPr id="757" name="Subgraph-surveyork" descr="surveyork.png"/>
        <xdr:cNvPicPr>
          <a:picLocks/>
        </xdr:cNvPicPr>
      </xdr:nvPicPr>
      <xdr:blipFill>
        <a:blip xmlns:r="http://schemas.openxmlformats.org/officeDocument/2006/relationships" r:embed="rId532" cstate="print"/>
        <a:stretch>
          <a:fillRect/>
        </a:stretch>
      </xdr:blipFill>
      <xdr:spPr>
        <a:xfrm>
          <a:off x="650240" y="322762884"/>
          <a:ext cx="579119" cy="381000"/>
        </a:xfrm>
        <a:prstGeom prst="rect">
          <a:avLst/>
        </a:prstGeom>
      </xdr:spPr>
    </xdr:pic>
    <xdr:clientData/>
  </xdr:twoCellAnchor>
  <xdr:twoCellAnchor editAs="oneCell">
    <xdr:from>
      <xdr:col>1</xdr:col>
      <xdr:colOff>25400</xdr:colOff>
      <xdr:row>759</xdr:row>
      <xdr:rowOff>25400</xdr:rowOff>
    </xdr:from>
    <xdr:to>
      <xdr:col>1</xdr:col>
      <xdr:colOff>604519</xdr:colOff>
      <xdr:row>759</xdr:row>
      <xdr:rowOff>406400</xdr:rowOff>
    </xdr:to>
    <xdr:pic>
      <xdr:nvPicPr>
        <xdr:cNvPr id="758" name="Subgraph-gdesouzaf" descr="gdesouzaf.png"/>
        <xdr:cNvPicPr>
          <a:picLocks/>
        </xdr:cNvPicPr>
      </xdr:nvPicPr>
      <xdr:blipFill>
        <a:blip xmlns:r="http://schemas.openxmlformats.org/officeDocument/2006/relationships" r:embed="rId81" cstate="print"/>
        <a:stretch>
          <a:fillRect/>
        </a:stretch>
      </xdr:blipFill>
      <xdr:spPr>
        <a:xfrm>
          <a:off x="650240" y="323189600"/>
          <a:ext cx="579119" cy="381000"/>
        </a:xfrm>
        <a:prstGeom prst="rect">
          <a:avLst/>
        </a:prstGeom>
      </xdr:spPr>
    </xdr:pic>
    <xdr:clientData/>
  </xdr:twoCellAnchor>
  <xdr:twoCellAnchor editAs="oneCell">
    <xdr:from>
      <xdr:col>1</xdr:col>
      <xdr:colOff>25400</xdr:colOff>
      <xdr:row>378</xdr:row>
      <xdr:rowOff>25395</xdr:rowOff>
    </xdr:from>
    <xdr:to>
      <xdr:col>1</xdr:col>
      <xdr:colOff>604519</xdr:colOff>
      <xdr:row>378</xdr:row>
      <xdr:rowOff>406395</xdr:rowOff>
    </xdr:to>
    <xdr:pic>
      <xdr:nvPicPr>
        <xdr:cNvPr id="759" name="Subgraph-jeanrognetta" descr="jeanrognetta.png"/>
        <xdr:cNvPicPr>
          <a:picLocks/>
        </xdr:cNvPicPr>
      </xdr:nvPicPr>
      <xdr:blipFill>
        <a:blip xmlns:r="http://schemas.openxmlformats.org/officeDocument/2006/relationships" r:embed="rId533" cstate="print"/>
        <a:stretch>
          <a:fillRect/>
        </a:stretch>
      </xdr:blipFill>
      <xdr:spPr>
        <a:xfrm>
          <a:off x="650240" y="323616315"/>
          <a:ext cx="579119" cy="381000"/>
        </a:xfrm>
        <a:prstGeom prst="rect">
          <a:avLst/>
        </a:prstGeom>
      </xdr:spPr>
    </xdr:pic>
    <xdr:clientData/>
  </xdr:twoCellAnchor>
  <xdr:twoCellAnchor editAs="oneCell">
    <xdr:from>
      <xdr:col>1</xdr:col>
      <xdr:colOff>25400</xdr:colOff>
      <xdr:row>760</xdr:row>
      <xdr:rowOff>25390</xdr:rowOff>
    </xdr:from>
    <xdr:to>
      <xdr:col>1</xdr:col>
      <xdr:colOff>604519</xdr:colOff>
      <xdr:row>760</xdr:row>
      <xdr:rowOff>406390</xdr:rowOff>
    </xdr:to>
    <xdr:pic>
      <xdr:nvPicPr>
        <xdr:cNvPr id="760" name="Subgraph-joepie91" descr="joepie91.png"/>
        <xdr:cNvPicPr>
          <a:picLocks/>
        </xdr:cNvPicPr>
      </xdr:nvPicPr>
      <xdr:blipFill>
        <a:blip xmlns:r="http://schemas.openxmlformats.org/officeDocument/2006/relationships" r:embed="rId534" cstate="print"/>
        <a:stretch>
          <a:fillRect/>
        </a:stretch>
      </xdr:blipFill>
      <xdr:spPr>
        <a:xfrm>
          <a:off x="650240" y="324043030"/>
          <a:ext cx="579119" cy="381000"/>
        </a:xfrm>
        <a:prstGeom prst="rect">
          <a:avLst/>
        </a:prstGeom>
      </xdr:spPr>
    </xdr:pic>
    <xdr:clientData/>
  </xdr:twoCellAnchor>
  <xdr:twoCellAnchor editAs="oneCell">
    <xdr:from>
      <xdr:col>1</xdr:col>
      <xdr:colOff>25400</xdr:colOff>
      <xdr:row>761</xdr:row>
      <xdr:rowOff>25409</xdr:rowOff>
    </xdr:from>
    <xdr:to>
      <xdr:col>1</xdr:col>
      <xdr:colOff>604519</xdr:colOff>
      <xdr:row>761</xdr:row>
      <xdr:rowOff>406409</xdr:rowOff>
    </xdr:to>
    <xdr:pic>
      <xdr:nvPicPr>
        <xdr:cNvPr id="761" name="Subgraph-bobcalo" descr="bobcalo.png"/>
        <xdr:cNvPicPr>
          <a:picLocks/>
        </xdr:cNvPicPr>
      </xdr:nvPicPr>
      <xdr:blipFill>
        <a:blip xmlns:r="http://schemas.openxmlformats.org/officeDocument/2006/relationships" r:embed="rId534" cstate="print"/>
        <a:stretch>
          <a:fillRect/>
        </a:stretch>
      </xdr:blipFill>
      <xdr:spPr>
        <a:xfrm>
          <a:off x="650240" y="324469769"/>
          <a:ext cx="579119" cy="381000"/>
        </a:xfrm>
        <a:prstGeom prst="rect">
          <a:avLst/>
        </a:prstGeom>
      </xdr:spPr>
    </xdr:pic>
    <xdr:clientData/>
  </xdr:twoCellAnchor>
  <xdr:twoCellAnchor editAs="oneCell">
    <xdr:from>
      <xdr:col>1</xdr:col>
      <xdr:colOff>25400</xdr:colOff>
      <xdr:row>762</xdr:row>
      <xdr:rowOff>25404</xdr:rowOff>
    </xdr:from>
    <xdr:to>
      <xdr:col>1</xdr:col>
      <xdr:colOff>604519</xdr:colOff>
      <xdr:row>762</xdr:row>
      <xdr:rowOff>406404</xdr:rowOff>
    </xdr:to>
    <xdr:pic>
      <xdr:nvPicPr>
        <xdr:cNvPr id="762" name="Subgraph-mikhail_bak" descr="mikhail_bak.png"/>
        <xdr:cNvPicPr>
          <a:picLocks/>
        </xdr:cNvPicPr>
      </xdr:nvPicPr>
      <xdr:blipFill>
        <a:blip xmlns:r="http://schemas.openxmlformats.org/officeDocument/2006/relationships" r:embed="rId534" cstate="print"/>
        <a:stretch>
          <a:fillRect/>
        </a:stretch>
      </xdr:blipFill>
      <xdr:spPr>
        <a:xfrm>
          <a:off x="650240" y="324896484"/>
          <a:ext cx="579119" cy="381000"/>
        </a:xfrm>
        <a:prstGeom prst="rect">
          <a:avLst/>
        </a:prstGeom>
      </xdr:spPr>
    </xdr:pic>
    <xdr:clientData/>
  </xdr:twoCellAnchor>
  <xdr:twoCellAnchor editAs="oneCell">
    <xdr:from>
      <xdr:col>1</xdr:col>
      <xdr:colOff>25400</xdr:colOff>
      <xdr:row>763</xdr:row>
      <xdr:rowOff>25400</xdr:rowOff>
    </xdr:from>
    <xdr:to>
      <xdr:col>1</xdr:col>
      <xdr:colOff>604519</xdr:colOff>
      <xdr:row>763</xdr:row>
      <xdr:rowOff>406400</xdr:rowOff>
    </xdr:to>
    <xdr:pic>
      <xdr:nvPicPr>
        <xdr:cNvPr id="763" name="Subgraph-top_tw_tech" descr="top_tw_tech.png"/>
        <xdr:cNvPicPr>
          <a:picLocks/>
        </xdr:cNvPicPr>
      </xdr:nvPicPr>
      <xdr:blipFill>
        <a:blip xmlns:r="http://schemas.openxmlformats.org/officeDocument/2006/relationships" r:embed="rId534" cstate="print"/>
        <a:stretch>
          <a:fillRect/>
        </a:stretch>
      </xdr:blipFill>
      <xdr:spPr>
        <a:xfrm>
          <a:off x="650240" y="325323200"/>
          <a:ext cx="579119" cy="381000"/>
        </a:xfrm>
        <a:prstGeom prst="rect">
          <a:avLst/>
        </a:prstGeom>
      </xdr:spPr>
    </xdr:pic>
    <xdr:clientData/>
  </xdr:twoCellAnchor>
  <xdr:twoCellAnchor editAs="oneCell">
    <xdr:from>
      <xdr:col>1</xdr:col>
      <xdr:colOff>25400</xdr:colOff>
      <xdr:row>764</xdr:row>
      <xdr:rowOff>25395</xdr:rowOff>
    </xdr:from>
    <xdr:to>
      <xdr:col>1</xdr:col>
      <xdr:colOff>604519</xdr:colOff>
      <xdr:row>764</xdr:row>
      <xdr:rowOff>406395</xdr:rowOff>
    </xdr:to>
    <xdr:pic>
      <xdr:nvPicPr>
        <xdr:cNvPr id="764" name="Subgraph-subbu_ss" descr="subbu_ss.png"/>
        <xdr:cNvPicPr>
          <a:picLocks/>
        </xdr:cNvPicPr>
      </xdr:nvPicPr>
      <xdr:blipFill>
        <a:blip xmlns:r="http://schemas.openxmlformats.org/officeDocument/2006/relationships" r:embed="rId534" cstate="print"/>
        <a:stretch>
          <a:fillRect/>
        </a:stretch>
      </xdr:blipFill>
      <xdr:spPr>
        <a:xfrm>
          <a:off x="650240" y="325749915"/>
          <a:ext cx="579119" cy="381000"/>
        </a:xfrm>
        <a:prstGeom prst="rect">
          <a:avLst/>
        </a:prstGeom>
      </xdr:spPr>
    </xdr:pic>
    <xdr:clientData/>
  </xdr:twoCellAnchor>
  <xdr:twoCellAnchor editAs="oneCell">
    <xdr:from>
      <xdr:col>1</xdr:col>
      <xdr:colOff>25400</xdr:colOff>
      <xdr:row>765</xdr:row>
      <xdr:rowOff>25390</xdr:rowOff>
    </xdr:from>
    <xdr:to>
      <xdr:col>1</xdr:col>
      <xdr:colOff>604519</xdr:colOff>
      <xdr:row>765</xdr:row>
      <xdr:rowOff>406390</xdr:rowOff>
    </xdr:to>
    <xdr:pic>
      <xdr:nvPicPr>
        <xdr:cNvPr id="765" name="Subgraph-nikglavin" descr="nikglavin.png"/>
        <xdr:cNvPicPr>
          <a:picLocks/>
        </xdr:cNvPicPr>
      </xdr:nvPicPr>
      <xdr:blipFill>
        <a:blip xmlns:r="http://schemas.openxmlformats.org/officeDocument/2006/relationships" r:embed="rId534" cstate="print"/>
        <a:stretch>
          <a:fillRect/>
        </a:stretch>
      </xdr:blipFill>
      <xdr:spPr>
        <a:xfrm>
          <a:off x="650240" y="326176630"/>
          <a:ext cx="579119" cy="381000"/>
        </a:xfrm>
        <a:prstGeom prst="rect">
          <a:avLst/>
        </a:prstGeom>
      </xdr:spPr>
    </xdr:pic>
    <xdr:clientData/>
  </xdr:twoCellAnchor>
  <xdr:twoCellAnchor editAs="oneCell">
    <xdr:from>
      <xdr:col>1</xdr:col>
      <xdr:colOff>25400</xdr:colOff>
      <xdr:row>766</xdr:row>
      <xdr:rowOff>25409</xdr:rowOff>
    </xdr:from>
    <xdr:to>
      <xdr:col>1</xdr:col>
      <xdr:colOff>604519</xdr:colOff>
      <xdr:row>766</xdr:row>
      <xdr:rowOff>406409</xdr:rowOff>
    </xdr:to>
    <xdr:pic>
      <xdr:nvPicPr>
        <xdr:cNvPr id="766" name="Subgraph-georginanet" descr="georginanet.png"/>
        <xdr:cNvPicPr>
          <a:picLocks/>
        </xdr:cNvPicPr>
      </xdr:nvPicPr>
      <xdr:blipFill>
        <a:blip xmlns:r="http://schemas.openxmlformats.org/officeDocument/2006/relationships" r:embed="rId534" cstate="print"/>
        <a:stretch>
          <a:fillRect/>
        </a:stretch>
      </xdr:blipFill>
      <xdr:spPr>
        <a:xfrm>
          <a:off x="650240" y="326603369"/>
          <a:ext cx="579119" cy="381000"/>
        </a:xfrm>
        <a:prstGeom prst="rect">
          <a:avLst/>
        </a:prstGeom>
      </xdr:spPr>
    </xdr:pic>
    <xdr:clientData/>
  </xdr:twoCellAnchor>
  <xdr:twoCellAnchor editAs="oneCell">
    <xdr:from>
      <xdr:col>1</xdr:col>
      <xdr:colOff>25400</xdr:colOff>
      <xdr:row>767</xdr:row>
      <xdr:rowOff>25404</xdr:rowOff>
    </xdr:from>
    <xdr:to>
      <xdr:col>1</xdr:col>
      <xdr:colOff>604519</xdr:colOff>
      <xdr:row>767</xdr:row>
      <xdr:rowOff>406404</xdr:rowOff>
    </xdr:to>
    <xdr:pic>
      <xdr:nvPicPr>
        <xdr:cNvPr id="767" name="Subgraph-juliaaloft" descr="juliaaloft.png"/>
        <xdr:cNvPicPr>
          <a:picLocks/>
        </xdr:cNvPicPr>
      </xdr:nvPicPr>
      <xdr:blipFill>
        <a:blip xmlns:r="http://schemas.openxmlformats.org/officeDocument/2006/relationships" r:embed="rId534" cstate="print"/>
        <a:stretch>
          <a:fillRect/>
        </a:stretch>
      </xdr:blipFill>
      <xdr:spPr>
        <a:xfrm>
          <a:off x="650240" y="327030084"/>
          <a:ext cx="579119" cy="381000"/>
        </a:xfrm>
        <a:prstGeom prst="rect">
          <a:avLst/>
        </a:prstGeom>
      </xdr:spPr>
    </xdr:pic>
    <xdr:clientData/>
  </xdr:twoCellAnchor>
  <xdr:twoCellAnchor editAs="oneCell">
    <xdr:from>
      <xdr:col>1</xdr:col>
      <xdr:colOff>25400</xdr:colOff>
      <xdr:row>768</xdr:row>
      <xdr:rowOff>25400</xdr:rowOff>
    </xdr:from>
    <xdr:to>
      <xdr:col>1</xdr:col>
      <xdr:colOff>604519</xdr:colOff>
      <xdr:row>768</xdr:row>
      <xdr:rowOff>406400</xdr:rowOff>
    </xdr:to>
    <xdr:pic>
      <xdr:nvPicPr>
        <xdr:cNvPr id="768" name="Subgraph-millsclear" descr="millsclear.png"/>
        <xdr:cNvPicPr>
          <a:picLocks/>
        </xdr:cNvPicPr>
      </xdr:nvPicPr>
      <xdr:blipFill>
        <a:blip xmlns:r="http://schemas.openxmlformats.org/officeDocument/2006/relationships" r:embed="rId534" cstate="print"/>
        <a:stretch>
          <a:fillRect/>
        </a:stretch>
      </xdr:blipFill>
      <xdr:spPr>
        <a:xfrm>
          <a:off x="650240" y="327456800"/>
          <a:ext cx="579119" cy="381000"/>
        </a:xfrm>
        <a:prstGeom prst="rect">
          <a:avLst/>
        </a:prstGeom>
      </xdr:spPr>
    </xdr:pic>
    <xdr:clientData/>
  </xdr:twoCellAnchor>
  <xdr:twoCellAnchor editAs="oneCell">
    <xdr:from>
      <xdr:col>1</xdr:col>
      <xdr:colOff>25400</xdr:colOff>
      <xdr:row>769</xdr:row>
      <xdr:rowOff>25395</xdr:rowOff>
    </xdr:from>
    <xdr:to>
      <xdr:col>1</xdr:col>
      <xdr:colOff>604519</xdr:colOff>
      <xdr:row>769</xdr:row>
      <xdr:rowOff>406395</xdr:rowOff>
    </xdr:to>
    <xdr:pic>
      <xdr:nvPicPr>
        <xdr:cNvPr id="769" name="Subgraph-trdeghett" descr="trdeghett.png"/>
        <xdr:cNvPicPr>
          <a:picLocks/>
        </xdr:cNvPicPr>
      </xdr:nvPicPr>
      <xdr:blipFill>
        <a:blip xmlns:r="http://schemas.openxmlformats.org/officeDocument/2006/relationships" r:embed="rId534" cstate="print"/>
        <a:stretch>
          <a:fillRect/>
        </a:stretch>
      </xdr:blipFill>
      <xdr:spPr>
        <a:xfrm>
          <a:off x="650240" y="327883515"/>
          <a:ext cx="579119" cy="381000"/>
        </a:xfrm>
        <a:prstGeom prst="rect">
          <a:avLst/>
        </a:prstGeom>
      </xdr:spPr>
    </xdr:pic>
    <xdr:clientData/>
  </xdr:twoCellAnchor>
  <xdr:twoCellAnchor editAs="oneCell">
    <xdr:from>
      <xdr:col>1</xdr:col>
      <xdr:colOff>25400</xdr:colOff>
      <xdr:row>770</xdr:row>
      <xdr:rowOff>25390</xdr:rowOff>
    </xdr:from>
    <xdr:to>
      <xdr:col>1</xdr:col>
      <xdr:colOff>604519</xdr:colOff>
      <xdr:row>770</xdr:row>
      <xdr:rowOff>406390</xdr:rowOff>
    </xdr:to>
    <xdr:pic>
      <xdr:nvPicPr>
        <xdr:cNvPr id="770" name="Subgraph-pzilla" descr="pzilla.png"/>
        <xdr:cNvPicPr>
          <a:picLocks/>
        </xdr:cNvPicPr>
      </xdr:nvPicPr>
      <xdr:blipFill>
        <a:blip xmlns:r="http://schemas.openxmlformats.org/officeDocument/2006/relationships" r:embed="rId534" cstate="print"/>
        <a:stretch>
          <a:fillRect/>
        </a:stretch>
      </xdr:blipFill>
      <xdr:spPr>
        <a:xfrm>
          <a:off x="650240" y="328310230"/>
          <a:ext cx="579119" cy="381000"/>
        </a:xfrm>
        <a:prstGeom prst="rect">
          <a:avLst/>
        </a:prstGeom>
      </xdr:spPr>
    </xdr:pic>
    <xdr:clientData/>
  </xdr:twoCellAnchor>
  <xdr:twoCellAnchor editAs="oneCell">
    <xdr:from>
      <xdr:col>1</xdr:col>
      <xdr:colOff>25400</xdr:colOff>
      <xdr:row>771</xdr:row>
      <xdr:rowOff>25409</xdr:rowOff>
    </xdr:from>
    <xdr:to>
      <xdr:col>1</xdr:col>
      <xdr:colOff>604519</xdr:colOff>
      <xdr:row>771</xdr:row>
      <xdr:rowOff>406409</xdr:rowOff>
    </xdr:to>
    <xdr:pic>
      <xdr:nvPicPr>
        <xdr:cNvPr id="771" name="Subgraph-nostradora" descr="nostradora.png"/>
        <xdr:cNvPicPr>
          <a:picLocks/>
        </xdr:cNvPicPr>
      </xdr:nvPicPr>
      <xdr:blipFill>
        <a:blip xmlns:r="http://schemas.openxmlformats.org/officeDocument/2006/relationships" r:embed="rId534" cstate="print"/>
        <a:stretch>
          <a:fillRect/>
        </a:stretch>
      </xdr:blipFill>
      <xdr:spPr>
        <a:xfrm>
          <a:off x="650240" y="328736969"/>
          <a:ext cx="579119" cy="381000"/>
        </a:xfrm>
        <a:prstGeom prst="rect">
          <a:avLst/>
        </a:prstGeom>
      </xdr:spPr>
    </xdr:pic>
    <xdr:clientData/>
  </xdr:twoCellAnchor>
  <xdr:twoCellAnchor editAs="oneCell">
    <xdr:from>
      <xdr:col>1</xdr:col>
      <xdr:colOff>25400</xdr:colOff>
      <xdr:row>772</xdr:row>
      <xdr:rowOff>25404</xdr:rowOff>
    </xdr:from>
    <xdr:to>
      <xdr:col>1</xdr:col>
      <xdr:colOff>604519</xdr:colOff>
      <xdr:row>772</xdr:row>
      <xdr:rowOff>406404</xdr:rowOff>
    </xdr:to>
    <xdr:pic>
      <xdr:nvPicPr>
        <xdr:cNvPr id="772" name="Subgraph-redixculous" descr="redixculous.png"/>
        <xdr:cNvPicPr>
          <a:picLocks/>
        </xdr:cNvPicPr>
      </xdr:nvPicPr>
      <xdr:blipFill>
        <a:blip xmlns:r="http://schemas.openxmlformats.org/officeDocument/2006/relationships" r:embed="rId534" cstate="print"/>
        <a:stretch>
          <a:fillRect/>
        </a:stretch>
      </xdr:blipFill>
      <xdr:spPr>
        <a:xfrm>
          <a:off x="650240" y="329163684"/>
          <a:ext cx="579119" cy="381000"/>
        </a:xfrm>
        <a:prstGeom prst="rect">
          <a:avLst/>
        </a:prstGeom>
      </xdr:spPr>
    </xdr:pic>
    <xdr:clientData/>
  </xdr:twoCellAnchor>
  <xdr:twoCellAnchor editAs="oneCell">
    <xdr:from>
      <xdr:col>1</xdr:col>
      <xdr:colOff>25400</xdr:colOff>
      <xdr:row>773</xdr:row>
      <xdr:rowOff>25400</xdr:rowOff>
    </xdr:from>
    <xdr:to>
      <xdr:col>1</xdr:col>
      <xdr:colOff>604519</xdr:colOff>
      <xdr:row>773</xdr:row>
      <xdr:rowOff>406400</xdr:rowOff>
    </xdr:to>
    <xdr:pic>
      <xdr:nvPicPr>
        <xdr:cNvPr id="773" name="Subgraph-blogger_tips" descr="blogger_tips.png"/>
        <xdr:cNvPicPr>
          <a:picLocks/>
        </xdr:cNvPicPr>
      </xdr:nvPicPr>
      <xdr:blipFill>
        <a:blip xmlns:r="http://schemas.openxmlformats.org/officeDocument/2006/relationships" r:embed="rId534" cstate="print"/>
        <a:stretch>
          <a:fillRect/>
        </a:stretch>
      </xdr:blipFill>
      <xdr:spPr>
        <a:xfrm>
          <a:off x="650240" y="329590400"/>
          <a:ext cx="579119" cy="381000"/>
        </a:xfrm>
        <a:prstGeom prst="rect">
          <a:avLst/>
        </a:prstGeom>
      </xdr:spPr>
    </xdr:pic>
    <xdr:clientData/>
  </xdr:twoCellAnchor>
  <xdr:twoCellAnchor editAs="oneCell">
    <xdr:from>
      <xdr:col>1</xdr:col>
      <xdr:colOff>25400</xdr:colOff>
      <xdr:row>774</xdr:row>
      <xdr:rowOff>25395</xdr:rowOff>
    </xdr:from>
    <xdr:to>
      <xdr:col>1</xdr:col>
      <xdr:colOff>604519</xdr:colOff>
      <xdr:row>774</xdr:row>
      <xdr:rowOff>406395</xdr:rowOff>
    </xdr:to>
    <xdr:pic>
      <xdr:nvPicPr>
        <xdr:cNvPr id="774" name="Subgraph-patratcan" descr="patratcan.png"/>
        <xdr:cNvPicPr>
          <a:picLocks/>
        </xdr:cNvPicPr>
      </xdr:nvPicPr>
      <xdr:blipFill>
        <a:blip xmlns:r="http://schemas.openxmlformats.org/officeDocument/2006/relationships" r:embed="rId534" cstate="print"/>
        <a:stretch>
          <a:fillRect/>
        </a:stretch>
      </xdr:blipFill>
      <xdr:spPr>
        <a:xfrm>
          <a:off x="650240" y="330017115"/>
          <a:ext cx="579119" cy="381000"/>
        </a:xfrm>
        <a:prstGeom prst="rect">
          <a:avLst/>
        </a:prstGeom>
      </xdr:spPr>
    </xdr:pic>
    <xdr:clientData/>
  </xdr:twoCellAnchor>
  <xdr:twoCellAnchor editAs="oneCell">
    <xdr:from>
      <xdr:col>1</xdr:col>
      <xdr:colOff>25400</xdr:colOff>
      <xdr:row>775</xdr:row>
      <xdr:rowOff>25390</xdr:rowOff>
    </xdr:from>
    <xdr:to>
      <xdr:col>1</xdr:col>
      <xdr:colOff>604519</xdr:colOff>
      <xdr:row>775</xdr:row>
      <xdr:rowOff>406390</xdr:rowOff>
    </xdr:to>
    <xdr:pic>
      <xdr:nvPicPr>
        <xdr:cNvPr id="775" name="Subgraph-thedextriarchy" descr="thedextriarchy.png"/>
        <xdr:cNvPicPr>
          <a:picLocks/>
        </xdr:cNvPicPr>
      </xdr:nvPicPr>
      <xdr:blipFill>
        <a:blip xmlns:r="http://schemas.openxmlformats.org/officeDocument/2006/relationships" r:embed="rId534" cstate="print"/>
        <a:stretch>
          <a:fillRect/>
        </a:stretch>
      </xdr:blipFill>
      <xdr:spPr>
        <a:xfrm>
          <a:off x="650240" y="330443830"/>
          <a:ext cx="579119" cy="381000"/>
        </a:xfrm>
        <a:prstGeom prst="rect">
          <a:avLst/>
        </a:prstGeom>
      </xdr:spPr>
    </xdr:pic>
    <xdr:clientData/>
  </xdr:twoCellAnchor>
  <xdr:twoCellAnchor editAs="oneCell">
    <xdr:from>
      <xdr:col>1</xdr:col>
      <xdr:colOff>25400</xdr:colOff>
      <xdr:row>776</xdr:row>
      <xdr:rowOff>25409</xdr:rowOff>
    </xdr:from>
    <xdr:to>
      <xdr:col>1</xdr:col>
      <xdr:colOff>604519</xdr:colOff>
      <xdr:row>776</xdr:row>
      <xdr:rowOff>406409</xdr:rowOff>
    </xdr:to>
    <xdr:pic>
      <xdr:nvPicPr>
        <xdr:cNvPr id="776" name="Subgraph-dawntweet" descr="dawntweet.png"/>
        <xdr:cNvPicPr>
          <a:picLocks/>
        </xdr:cNvPicPr>
      </xdr:nvPicPr>
      <xdr:blipFill>
        <a:blip xmlns:r="http://schemas.openxmlformats.org/officeDocument/2006/relationships" r:embed="rId534" cstate="print"/>
        <a:stretch>
          <a:fillRect/>
        </a:stretch>
      </xdr:blipFill>
      <xdr:spPr>
        <a:xfrm>
          <a:off x="650240" y="330870569"/>
          <a:ext cx="579119" cy="381000"/>
        </a:xfrm>
        <a:prstGeom prst="rect">
          <a:avLst/>
        </a:prstGeom>
      </xdr:spPr>
    </xdr:pic>
    <xdr:clientData/>
  </xdr:twoCellAnchor>
  <xdr:twoCellAnchor editAs="oneCell">
    <xdr:from>
      <xdr:col>1</xdr:col>
      <xdr:colOff>25400</xdr:colOff>
      <xdr:row>777</xdr:row>
      <xdr:rowOff>25404</xdr:rowOff>
    </xdr:from>
    <xdr:to>
      <xdr:col>1</xdr:col>
      <xdr:colOff>604519</xdr:colOff>
      <xdr:row>777</xdr:row>
      <xdr:rowOff>406404</xdr:rowOff>
    </xdr:to>
    <xdr:pic>
      <xdr:nvPicPr>
        <xdr:cNvPr id="777" name="Subgraph-anikaanand00" descr="anikaanand00.png"/>
        <xdr:cNvPicPr>
          <a:picLocks/>
        </xdr:cNvPicPr>
      </xdr:nvPicPr>
      <xdr:blipFill>
        <a:blip xmlns:r="http://schemas.openxmlformats.org/officeDocument/2006/relationships" r:embed="rId534" cstate="print"/>
        <a:stretch>
          <a:fillRect/>
        </a:stretch>
      </xdr:blipFill>
      <xdr:spPr>
        <a:xfrm>
          <a:off x="650240" y="331297284"/>
          <a:ext cx="579119" cy="381000"/>
        </a:xfrm>
        <a:prstGeom prst="rect">
          <a:avLst/>
        </a:prstGeom>
      </xdr:spPr>
    </xdr:pic>
    <xdr:clientData/>
  </xdr:twoCellAnchor>
  <xdr:twoCellAnchor editAs="oneCell">
    <xdr:from>
      <xdr:col>1</xdr:col>
      <xdr:colOff>25400</xdr:colOff>
      <xdr:row>778</xdr:row>
      <xdr:rowOff>25400</xdr:rowOff>
    </xdr:from>
    <xdr:to>
      <xdr:col>1</xdr:col>
      <xdr:colOff>604519</xdr:colOff>
      <xdr:row>778</xdr:row>
      <xdr:rowOff>406400</xdr:rowOff>
    </xdr:to>
    <xdr:pic>
      <xdr:nvPicPr>
        <xdr:cNvPr id="778" name="Subgraph-george_well" descr="george_well.png"/>
        <xdr:cNvPicPr>
          <a:picLocks/>
        </xdr:cNvPicPr>
      </xdr:nvPicPr>
      <xdr:blipFill>
        <a:blip xmlns:r="http://schemas.openxmlformats.org/officeDocument/2006/relationships" r:embed="rId534" cstate="print"/>
        <a:stretch>
          <a:fillRect/>
        </a:stretch>
      </xdr:blipFill>
      <xdr:spPr>
        <a:xfrm>
          <a:off x="650240" y="331724000"/>
          <a:ext cx="579119" cy="381000"/>
        </a:xfrm>
        <a:prstGeom prst="rect">
          <a:avLst/>
        </a:prstGeom>
      </xdr:spPr>
    </xdr:pic>
    <xdr:clientData/>
  </xdr:twoCellAnchor>
  <xdr:twoCellAnchor editAs="oneCell">
    <xdr:from>
      <xdr:col>1</xdr:col>
      <xdr:colOff>25400</xdr:colOff>
      <xdr:row>779</xdr:row>
      <xdr:rowOff>25395</xdr:rowOff>
    </xdr:from>
    <xdr:to>
      <xdr:col>1</xdr:col>
      <xdr:colOff>604519</xdr:colOff>
      <xdr:row>779</xdr:row>
      <xdr:rowOff>406395</xdr:rowOff>
    </xdr:to>
    <xdr:pic>
      <xdr:nvPicPr>
        <xdr:cNvPr id="779" name="Subgraph-monteriaoscura" descr="monteriaoscura.png"/>
        <xdr:cNvPicPr>
          <a:picLocks/>
        </xdr:cNvPicPr>
      </xdr:nvPicPr>
      <xdr:blipFill>
        <a:blip xmlns:r="http://schemas.openxmlformats.org/officeDocument/2006/relationships" r:embed="rId534" cstate="print"/>
        <a:stretch>
          <a:fillRect/>
        </a:stretch>
      </xdr:blipFill>
      <xdr:spPr>
        <a:xfrm>
          <a:off x="650240" y="332150715"/>
          <a:ext cx="579119" cy="381000"/>
        </a:xfrm>
        <a:prstGeom prst="rect">
          <a:avLst/>
        </a:prstGeom>
      </xdr:spPr>
    </xdr:pic>
    <xdr:clientData/>
  </xdr:twoCellAnchor>
  <xdr:twoCellAnchor editAs="oneCell">
    <xdr:from>
      <xdr:col>1</xdr:col>
      <xdr:colOff>25400</xdr:colOff>
      <xdr:row>780</xdr:row>
      <xdr:rowOff>25390</xdr:rowOff>
    </xdr:from>
    <xdr:to>
      <xdr:col>1</xdr:col>
      <xdr:colOff>604519</xdr:colOff>
      <xdr:row>780</xdr:row>
      <xdr:rowOff>406390</xdr:rowOff>
    </xdr:to>
    <xdr:pic>
      <xdr:nvPicPr>
        <xdr:cNvPr id="780" name="Subgraph-onecheer" descr="onecheer.png"/>
        <xdr:cNvPicPr>
          <a:picLocks/>
        </xdr:cNvPicPr>
      </xdr:nvPicPr>
      <xdr:blipFill>
        <a:blip xmlns:r="http://schemas.openxmlformats.org/officeDocument/2006/relationships" r:embed="rId534" cstate="print"/>
        <a:stretch>
          <a:fillRect/>
        </a:stretch>
      </xdr:blipFill>
      <xdr:spPr>
        <a:xfrm>
          <a:off x="650240" y="332577430"/>
          <a:ext cx="579119" cy="381000"/>
        </a:xfrm>
        <a:prstGeom prst="rect">
          <a:avLst/>
        </a:prstGeom>
      </xdr:spPr>
    </xdr:pic>
    <xdr:clientData/>
  </xdr:twoCellAnchor>
  <xdr:twoCellAnchor editAs="oneCell">
    <xdr:from>
      <xdr:col>1</xdr:col>
      <xdr:colOff>25400</xdr:colOff>
      <xdr:row>781</xdr:row>
      <xdr:rowOff>25409</xdr:rowOff>
    </xdr:from>
    <xdr:to>
      <xdr:col>1</xdr:col>
      <xdr:colOff>604519</xdr:colOff>
      <xdr:row>781</xdr:row>
      <xdr:rowOff>406409</xdr:rowOff>
    </xdr:to>
    <xdr:pic>
      <xdr:nvPicPr>
        <xdr:cNvPr id="781" name="Subgraph-bestofdansilver" descr="bestofdansilver.png"/>
        <xdr:cNvPicPr>
          <a:picLocks/>
        </xdr:cNvPicPr>
      </xdr:nvPicPr>
      <xdr:blipFill>
        <a:blip xmlns:r="http://schemas.openxmlformats.org/officeDocument/2006/relationships" r:embed="rId534" cstate="print"/>
        <a:stretch>
          <a:fillRect/>
        </a:stretch>
      </xdr:blipFill>
      <xdr:spPr>
        <a:xfrm>
          <a:off x="650240" y="333004169"/>
          <a:ext cx="579119"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24</xdr:row>
      <xdr:rowOff>38100</xdr:rowOff>
    </xdr:from>
    <xdr:to>
      <xdr:col>1</xdr:col>
      <xdr:colOff>918209</xdr:colOff>
      <xdr:row>31</xdr:row>
      <xdr:rowOff>180975</xdr:rowOff>
    </xdr:to>
    <xdr:graphicFrame macro="">
      <xdr:nvGraphicFramePr>
        <xdr:cNvPr id="2" name="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38</xdr:row>
      <xdr:rowOff>38100</xdr:rowOff>
    </xdr:from>
    <xdr:to>
      <xdr:col>1</xdr:col>
      <xdr:colOff>918209</xdr:colOff>
      <xdr:row>45</xdr:row>
      <xdr:rowOff>180975</xdr:rowOff>
    </xdr:to>
    <xdr:graphicFrame macro="">
      <xdr:nvGraphicFramePr>
        <xdr:cNvPr id="5" name="In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52</xdr:row>
      <xdr:rowOff>28575</xdr:rowOff>
    </xdr:from>
    <xdr:to>
      <xdr:col>1</xdr:col>
      <xdr:colOff>918209</xdr:colOff>
      <xdr:row>59</xdr:row>
      <xdr:rowOff>171450</xdr:rowOff>
    </xdr:to>
    <xdr:graphicFrame macro="">
      <xdr:nvGraphicFramePr>
        <xdr:cNvPr id="4" name="Out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66</xdr:row>
      <xdr:rowOff>9525</xdr:rowOff>
    </xdr:from>
    <xdr:to>
      <xdr:col>1</xdr:col>
      <xdr:colOff>918210</xdr:colOff>
      <xdr:row>73</xdr:row>
      <xdr:rowOff>152400</xdr:rowOff>
    </xdr:to>
    <xdr:graphicFrame macro="">
      <xdr:nvGraphicFramePr>
        <xdr:cNvPr id="6" name="Between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80</xdr:row>
      <xdr:rowOff>19050</xdr:rowOff>
    </xdr:from>
    <xdr:to>
      <xdr:col>2</xdr:col>
      <xdr:colOff>3810</xdr:colOff>
      <xdr:row>87</xdr:row>
      <xdr:rowOff>161925</xdr:rowOff>
    </xdr:to>
    <xdr:graphicFrame macro="">
      <xdr:nvGraphicFramePr>
        <xdr:cNvPr id="7" name="Close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94</xdr:row>
      <xdr:rowOff>19050</xdr:rowOff>
    </xdr:from>
    <xdr:to>
      <xdr:col>1</xdr:col>
      <xdr:colOff>918210</xdr:colOff>
      <xdr:row>101</xdr:row>
      <xdr:rowOff>161925</xdr:rowOff>
    </xdr:to>
    <xdr:graphicFrame macro="">
      <xdr:nvGraphicFramePr>
        <xdr:cNvPr id="8" name="Eigenvector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122</xdr:row>
      <xdr:rowOff>9525</xdr:rowOff>
    </xdr:from>
    <xdr:to>
      <xdr:col>1</xdr:col>
      <xdr:colOff>918210</xdr:colOff>
      <xdr:row>129</xdr:row>
      <xdr:rowOff>152400</xdr:rowOff>
    </xdr:to>
    <xdr:graphicFrame macro="">
      <xdr:nvGraphicFramePr>
        <xdr:cNvPr id="9"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108</xdr:row>
      <xdr:rowOff>0</xdr:rowOff>
    </xdr:from>
    <xdr:to>
      <xdr:col>1</xdr:col>
      <xdr:colOff>918210</xdr:colOff>
      <xdr:row>115</xdr:row>
      <xdr:rowOff>142875</xdr:rowOff>
    </xdr:to>
    <xdr:graphicFrame macro="">
      <xdr:nvGraphicFramePr>
        <xdr:cNvPr id="10"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xdr:row>
      <xdr:rowOff>0</xdr:rowOff>
    </xdr:from>
    <xdr:to>
      <xdr:col>20</xdr:col>
      <xdr:colOff>381000</xdr:colOff>
      <xdr:row>4</xdr:row>
      <xdr:rowOff>28575</xdr:rowOff>
    </xdr:to>
    <xdr:graphicFrame macro="">
      <xdr:nvGraphicFramePr>
        <xdr:cNvPr id="2" name="DynamicFilter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M3628" totalsRowShown="0">
  <autoFilter ref="A2:M3628">
    <filterColumn colId="3"/>
    <filterColumn colId="4"/>
    <filterColumn colId="5"/>
    <filterColumn colId="6"/>
    <filterColumn colId="7"/>
    <filterColumn colId="8"/>
    <filterColumn colId="9"/>
    <filterColumn colId="10"/>
    <filterColumn colId="11"/>
    <filterColumn colId="12"/>
  </autoFilter>
  <tableColumns count="13">
    <tableColumn id="1" name="Vertex 1" dataDxfId="52" dataCellStyle="NodeXL Required"/>
    <tableColumn id="2" name="Vertex 2" dataDxfId="50" dataCellStyle="NodeXL Required"/>
    <tableColumn id="3" name="Color" dataDxfId="51" dataCellStyle="NodeXL Visual Property"/>
    <tableColumn id="4" name="Width" dataDxfId="100" dataCellStyle="NodeXL Visual Property"/>
    <tableColumn id="11" name="Style" dataDxfId="99" dataCellStyle="NodeXL Visual Property"/>
    <tableColumn id="5" name="Opacity" dataDxfId="98" dataCellStyle="NodeXL Visual Property"/>
    <tableColumn id="6" name="Visibility" dataDxfId="97" dataCellStyle="NodeXL Visual Property"/>
    <tableColumn id="10" name="Label" dataDxfId="96" dataCellStyle="NodeXL Label"/>
    <tableColumn id="7" name="ID" dataDxfId="95" dataCellStyle="NodeXL Do Not Edit"/>
    <tableColumn id="9" name="Dynamic Filter" dataDxfId="94" dataCellStyle="NodeXL Do Not Edit">
      <calculatedColumnFormula xml:space="preserve"> IF(AND([Relationship Date (UTC)] &gt;= Misc!$M$3, [Relationship Date (UTC)] &lt;= Misc!$N$3,TRUE), TRUE, FALSE)</calculatedColumnFormula>
    </tableColumn>
    <tableColumn id="8" name="Add Your Own Columns Here" dataDxfId="49" dataCellStyle="NodeXL Other Column"/>
    <tableColumn id="12" name="Relationship" dataDxfId="48" dataCellStyle="Normal"/>
    <tableColumn id="13" name="Relationship Date (UTC)" dataDxfId="47" dataCellStyle="Normal"/>
  </tableColumns>
  <tableStyleInfo name="NodeXL Table" showFirstColumn="0" showLastColumn="0" showRowStripes="0" showColumnStripes="0"/>
</table>
</file>

<file path=xl/tables/table2.xml><?xml version="1.0" encoding="utf-8"?>
<table xmlns="http://schemas.openxmlformats.org/spreadsheetml/2006/main" id="2" name="Vertices" displayName="Vertices" ref="A2:AQ782" totalsRowShown="0" headerRowDxfId="93" dataDxfId="92">
  <autoFilter ref="A2:AQ782">
    <filterColumn colId="1"/>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filterColumn colId="16"/>
    <filterColumn colId="17"/>
    <filterColumn colId="18"/>
    <filterColumn colId="19"/>
    <filterColumn colId="20"/>
    <filterColumn colId="21"/>
    <filterColumn colId="22"/>
    <filterColumn colId="23"/>
    <filterColumn colId="24"/>
    <filterColumn colId="25"/>
    <filterColumn colId="26"/>
    <filterColumn colId="27"/>
    <filterColumn colId="28"/>
    <filterColumn colId="29"/>
    <filterColumn colId="30"/>
    <filterColumn colId="31"/>
    <filterColumn colId="32"/>
    <filterColumn colId="33"/>
    <filterColumn colId="34"/>
    <filterColumn colId="35"/>
    <filterColumn colId="36"/>
    <filterColumn colId="37"/>
    <filterColumn colId="38"/>
    <filterColumn colId="39"/>
    <filterColumn colId="40"/>
    <filterColumn colId="41"/>
    <filterColumn colId="42"/>
  </autoFilter>
  <sortState ref="A3:AR782">
    <sortCondition descending="1" ref="E2"/>
  </sortState>
  <tableColumns count="43">
    <tableColumn id="1" name="Vertex" dataDxfId="91" dataCellStyle="NodeXL Required"/>
    <tableColumn id="29" name="Subgraph" dataDxfId="90" dataCellStyle="NodeXL Required"/>
    <tableColumn id="22" name="In-Degree" dataDxfId="14" dataCellStyle="NodeXL Graph Metric"/>
    <tableColumn id="23" name="Out-Degree" dataDxfId="13" dataCellStyle="NodeXL Graph Metric"/>
    <tableColumn id="24" name="Betweenness Centrality" dataDxfId="12" dataCellStyle="NodeXL Graph Metric"/>
    <tableColumn id="25" name="Closeness Centrality" dataDxfId="11" dataCellStyle="NodeXL Graph Metric"/>
    <tableColumn id="26" name="Eigenvector Centrality" dataDxfId="10" dataCellStyle="NodeXL Graph Metric"/>
    <tableColumn id="15" name="PageRank" dataDxfId="8" dataCellStyle="NodeXL Graph Metric"/>
    <tableColumn id="27" name="Clustering Coefficient" dataDxfId="9" dataCellStyle="NodeXL Graph Metric"/>
    <tableColumn id="2" name="Color" dataDxfId="15" dataCellStyle="NodeXL Visual Property"/>
    <tableColumn id="5" name="Shape" dataDxfId="89" dataCellStyle="NodeXL Visual Property"/>
    <tableColumn id="6" name="Size" dataDxfId="88" dataCellStyle="NodeXL Visual Property"/>
    <tableColumn id="4" name="Opacity" dataDxfId="38" dataCellStyle="NodeXL Visual Property"/>
    <tableColumn id="7" name="Image File" dataDxfId="36" dataCellStyle="NodeXL Visual Property"/>
    <tableColumn id="3" name="Visibility" dataDxfId="37" dataCellStyle="NodeXL Visual Property"/>
    <tableColumn id="10" name="Label" dataDxfId="87" dataCellStyle="NodeXL Label"/>
    <tableColumn id="16" name="Label Fill Color" dataDxfId="86" dataCellStyle="NodeXL Label"/>
    <tableColumn id="9" name="Label Position" dataDxfId="85" dataCellStyle="NodeXL Label"/>
    <tableColumn id="8" name="Tooltip" dataDxfId="84" dataCellStyle="NodeXL Label"/>
    <tableColumn id="18" name="Layout Order" dataDxfId="83" dataCellStyle="NodeXL Layout"/>
    <tableColumn id="13" name="X" dataDxfId="82" dataCellStyle="NodeXL Layout"/>
    <tableColumn id="14" name="Y" dataDxfId="81" dataCellStyle="NodeXL Layout"/>
    <tableColumn id="12" name="Locked?" dataDxfId="80" dataCellStyle="NodeXL Layout"/>
    <tableColumn id="19" name="Polar R" dataDxfId="79" dataCellStyle="NodeXL Layout"/>
    <tableColumn id="20" name="Polar Angle" dataDxfId="78" dataCellStyle="NodeXL Layout"/>
    <tableColumn id="11" name="ID" dataDxfId="77" dataCellStyle="NodeXL Do Not Edit"/>
    <tableColumn id="28" name="Dynamic Filter" dataDxfId="76" dataCellStyle="NodeXL Do Not Edit">
      <calculatedColumnFormula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calculatedColumnFormula>
    </tableColumn>
    <tableColumn id="17" name="Add Your Own Columns Here" dataDxfId="46" dataCellStyle="NodeXL Other Column"/>
    <tableColumn id="30" name="Followed" dataDxfId="45" dataCellStyle="Normal"/>
    <tableColumn id="31" name="Followers" dataDxfId="44" dataCellStyle="Normal"/>
    <tableColumn id="32" name="Tweets" dataDxfId="43" dataCellStyle="Normal"/>
    <tableColumn id="33" name="Favorites" dataDxfId="42" dataCellStyle="Normal"/>
    <tableColumn id="34" name="Description" dataDxfId="41" dataCellStyle="Normal"/>
    <tableColumn id="35" name="Time Zone" dataDxfId="40" dataCellStyle="Normal"/>
    <tableColumn id="36" name="Time Zone UTC Offset (Seconds)" dataDxfId="39" dataCellStyle="Normal"/>
    <tableColumn id="37" name="Joined Twitter Date (UTC)" dataDxfId="35" dataCellStyle="Normal"/>
    <tableColumn id="38" name="Custom Menu Item Text" dataDxfId="34" dataCellStyle="Normal"/>
    <tableColumn id="39" name="Custom Menu Item Action" dataDxfId="33" dataCellStyle="Normal"/>
    <tableColumn id="40" name="Tweet" dataDxfId="32" dataCellStyle="Normal"/>
    <tableColumn id="41" name="Tweet Date (UTC)" dataDxfId="31" dataCellStyle="Normal"/>
    <tableColumn id="42" name="Latitude" dataDxfId="30" dataCellStyle="Normal"/>
    <tableColumn id="43" name="Longitude" dataDxfId="29" dataCellStyle="Normal"/>
    <tableColumn id="44" name="Marked?" dataCellStyle="Normal"/>
  </tableColumns>
  <tableStyleInfo name="NodeXL Table" showFirstColumn="0" showLastColumn="0" showRowStripes="0" showColumnStripes="0"/>
</table>
</file>

<file path=xl/tables/table3.xml><?xml version="1.0" encoding="utf-8"?>
<table xmlns="http://schemas.openxmlformats.org/spreadsheetml/2006/main" id="4" name="Groups" displayName="Groups" ref="A1:Q15" totalsRowShown="0">
  <autoFilter ref="A1:Q15">
    <filterColumn colId="1"/>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filterColumn colId="16"/>
  </autoFilter>
  <tableColumns count="17">
    <tableColumn id="1" name="Group" dataDxfId="7" dataCellStyle="NodeXL Required"/>
    <tableColumn id="2" name="Vertex Color" dataDxfId="6" dataCellStyle="NodeXL Visual Property"/>
    <tableColumn id="3" name="Vertex Shape" dataDxfId="5" dataCellStyle="NodeXL Visual Property"/>
    <tableColumn id="4" name="Vertices" dataDxfId="26" dataCellStyle="NodeXL Graph Metric"/>
    <tableColumn id="5" name="Unique Edges" dataDxfId="25" dataCellStyle="NodeXL Graph Metric"/>
    <tableColumn id="6" name="Edges With Duplicates" dataDxfId="24" dataCellStyle="NodeXL Graph Metric"/>
    <tableColumn id="7" name="Total Edges" dataDxfId="23" dataCellStyle="NodeXL Graph Metric"/>
    <tableColumn id="8" name="Self-Loops" dataDxfId="22" dataCellStyle="NodeXL Graph Metric"/>
    <tableColumn id="9" name="Connected Components" dataDxfId="21" dataCellStyle="NodeXL Graph Metric"/>
    <tableColumn id="10" name="Single-Vertex Connected Components" dataDxfId="20" dataCellStyle="NodeXL Graph Metric"/>
    <tableColumn id="11" name="Maximum Vertices in a Connected Component" dataDxfId="19" dataCellStyle="NodeXL Graph Metric"/>
    <tableColumn id="12" name="Maximum Edges in a Connected Component" dataDxfId="18" dataCellStyle="NodeXL Graph Metric"/>
    <tableColumn id="13" name="Maximum Geodesic Distance (Diameter)" dataDxfId="17" dataCellStyle="NodeXL Graph Metric"/>
    <tableColumn id="14" name="Average Geodesic Distance" dataDxfId="16" dataCellStyle="NodeXL Graph Metric"/>
    <tableColumn id="15" name="Graph Density" dataDxfId="4" dataCellStyle="NodeXL Graph Metric"/>
    <tableColumn id="16" name="Collapsed?" dataDxfId="3" dataCellStyle="NodeXL Visual Property"/>
    <tableColumn id="17" name="ID" dataCellStyle="Normal"/>
  </tableColumns>
  <tableStyleInfo name="TableStyleMedium9" showFirstColumn="0" showLastColumn="0" showRowStripes="1" showColumnStripes="0"/>
</table>
</file>

<file path=xl/tables/table4.xml><?xml version="1.0" encoding="utf-8"?>
<table xmlns="http://schemas.openxmlformats.org/spreadsheetml/2006/main" id="5" name="GroupVertices" displayName="GroupVertices" ref="A1:C759" totalsRowShown="0" headerRowDxfId="75" dataDxfId="74">
  <autoFilter ref="A1:C759">
    <filterColumn colId="2"/>
  </autoFilter>
  <tableColumns count="3">
    <tableColumn id="1" name="Group" dataDxfId="2" dataCellStyle="Normal"/>
    <tableColumn id="2" name="Vertex" dataDxfId="1" dataCellStyle="Normal"/>
    <tableColumn id="3" name="Vertex ID" dataDxfId="0" dataCellStyle="Normal">
      <calculatedColumnFormula>VLOOKUP(GroupVertices[[#This Row],[Vertex]], Vertices[], MATCH("ID", Vertices[#Headers], 0), FALSE)</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C22" totalsRowShown="0" dataCellStyle="NodeXL Graph Metric">
  <autoFilter ref="A1:C22">
    <filterColumn colId="2"/>
  </autoFilter>
  <tableColumns count="3">
    <tableColumn id="1" name="Metric" dataDxfId="28" dataCellStyle="NodeXL Graph Metric"/>
    <tableColumn id="2" name="Value" dataDxfId="27" dataCellStyle="NodeXL Graph Metric"/>
    <tableColumn id="3" name="Comments" dataDxfId="73"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E1:V45" totalsRowShown="0">
  <autoFilter ref="E1:V45">
    <filterColumn colId="2"/>
    <filterColumn colId="3"/>
    <filterColumn colId="4"/>
    <filterColumn colId="5"/>
    <filterColumn colId="6"/>
    <filterColumn colId="7"/>
    <filterColumn colId="8"/>
    <filterColumn colId="9"/>
    <filterColumn colId="10"/>
    <filterColumn colId="11"/>
    <filterColumn colId="12"/>
    <filterColumn colId="13"/>
    <filterColumn colId="14"/>
    <filterColumn colId="15"/>
    <filterColumn colId="16"/>
    <filterColumn colId="17"/>
  </autoFilter>
  <tableColumns count="18">
    <tableColumn id="1" name="Degree Bin" dataDxfId="72"/>
    <tableColumn id="2" name="Degree Frequency" dataDxfId="71">
      <calculatedColumnFormula>COUNTIF(#REF!, "&gt;= " &amp; E2) - COUNTIF(#REF!, "&gt;=" &amp; E3)</calculatedColumnFormula>
    </tableColumn>
    <tableColumn id="3" name="In-Degree Bin" dataDxfId="70"/>
    <tableColumn id="4" name="In-Degree Frequency" dataDxfId="69">
      <calculatedColumnFormula>COUNTIF(Vertices[In-Degree], "&gt;= " &amp; G2) - COUNTIF(Vertices[In-Degree], "&gt;=" &amp; G3)</calculatedColumnFormula>
    </tableColumn>
    <tableColumn id="5" name="Out-Degree Bin" dataDxfId="68"/>
    <tableColumn id="6" name="Out-Degree Frequency" dataDxfId="67">
      <calculatedColumnFormula>COUNTIF(Vertices[Out-Degree], "&gt;= " &amp; I2) - COUNTIF(Vertices[Out-Degree], "&gt;=" &amp; I3)</calculatedColumnFormula>
    </tableColumn>
    <tableColumn id="7" name="Betweenness Centrality Bin" dataDxfId="66"/>
    <tableColumn id="8" name="Betweenness Centrality Frequency" dataDxfId="65">
      <calculatedColumnFormula>COUNTIF(Vertices[Betweenness Centrality], "&gt;= " &amp; K2) - COUNTIF(Vertices[Betweenness Centrality], "&gt;=" &amp; K3)</calculatedColumnFormula>
    </tableColumn>
    <tableColumn id="9" name="Closeness Centrality Bin" dataDxfId="64"/>
    <tableColumn id="10" name="Closeness Centrality Frequency" dataDxfId="63">
      <calculatedColumnFormula>COUNTIF(Vertices[Closeness Centrality], "&gt;= " &amp; M2) - COUNTIF(Vertices[Closeness Centrality], "&gt;=" &amp; M3)</calculatedColumnFormula>
    </tableColumn>
    <tableColumn id="11" name="Eigenvector Centrality Bin" dataDxfId="62"/>
    <tableColumn id="12" name="Eigenvector Centrality Frequency" dataDxfId="61">
      <calculatedColumnFormula>COUNTIF(Vertices[Eigenvector Centrality], "&gt;= " &amp; O2) - COUNTIF(Vertices[Eigenvector Centrality], "&gt;=" &amp; O3)</calculatedColumnFormula>
    </tableColumn>
    <tableColumn id="18" name="PageRank Bin" dataDxfId="60"/>
    <tableColumn id="17" name="PageRank Frequency" dataDxfId="59">
      <calculatedColumnFormula>COUNTIF(Vertices[Eigenvector Centrality], "&gt;= " &amp; Q2) - COUNTIF(Vertices[Eigenvector Centrality], "&gt;=" &amp; Q3)</calculatedColumnFormula>
    </tableColumn>
    <tableColumn id="13" name="Clustering Coefficient Bin" dataDxfId="58"/>
    <tableColumn id="14" name="Clustering Coefficient Frequency" dataDxfId="57">
      <calculatedColumnFormula>COUNTIF(Vertices[Clustering Coefficient], "&gt;= " &amp; S2) - COUNTIF(Vertices[Clustering Coefficient], "&gt;=" &amp; S3)</calculatedColumnFormula>
    </tableColumn>
    <tableColumn id="15" name="Dynamic Filter Bin" dataDxfId="56"/>
    <tableColumn id="16" name="Dynamic Filter Frequency" dataDxfId="55">
      <calculatedColumnFormula>COUNTIF(Vertices[Clustering Coefficient], "&gt;= " &amp; U2) - COUNTIF(Vertices[Clustering Coefficient], "&gt;=" &amp; U3)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X1:Y4" totalsRowShown="0">
  <autoFilter ref="X1:Y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7" name="PerWorkbookSettings" displayName="PerWorkbookSettings" ref="H1:I18" totalsRowShown="0" headerRowDxfId="54">
  <autoFilter ref="H1:I18"/>
  <tableColumns count="2">
    <tableColumn id="1" name="Per-Workbook Setting"/>
    <tableColumn id="2" name="Value"/>
  </tableColumns>
  <tableStyleInfo name="TableStyleMedium9" showFirstColumn="0" showLastColumn="0" showRowStripes="1" showColumnStripes="0"/>
</table>
</file>

<file path=xl/tables/table9.xml><?xml version="1.0" encoding="utf-8"?>
<table xmlns="http://schemas.openxmlformats.org/spreadsheetml/2006/main" id="8" name="DynamicFilterSettings" displayName="DynamicFilterSettings" ref="K1:N22" totalsRowShown="0" headerRowDxfId="53">
  <autoFilter ref="K1:N22"/>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sheetPr codeName="Sheet1"/>
  <dimension ref="A1:M3628"/>
  <sheetViews>
    <sheetView workbookViewId="0">
      <pane xSplit="2" ySplit="2" topLeftCell="C3" activePane="bottomRight" state="frozen"/>
      <selection pane="topRight" activeCell="C1" sqref="C1"/>
      <selection pane="bottomLeft" activeCell="A3" sqref="A3"/>
      <selection pane="bottomRight" activeCell="A3" sqref="A3"/>
    </sheetView>
  </sheetViews>
  <sheetFormatPr defaultRowHeight="14.4"/>
  <cols>
    <col min="1" max="2" width="10.44140625" style="1" customWidth="1"/>
    <col min="3" max="3" width="7.88671875" style="3" bestFit="1" customWidth="1"/>
    <col min="4" max="4" width="8.6640625" style="2" bestFit="1" customWidth="1"/>
    <col min="5" max="5" width="7.6640625" style="2" bestFit="1" customWidth="1"/>
    <col min="6" max="6" width="9.88671875" style="2" bestFit="1" customWidth="1"/>
    <col min="7" max="7" width="11" style="3" bestFit="1" customWidth="1"/>
    <col min="8" max="8" width="7.88671875" style="1" customWidth="1"/>
    <col min="9" max="9" width="5" style="3" hidden="1" customWidth="1"/>
    <col min="10" max="10" width="16" style="3" hidden="1" customWidth="1"/>
    <col min="11" max="11" width="29.33203125" bestFit="1" customWidth="1"/>
    <col min="12" max="12" width="13.21875" bestFit="1" customWidth="1"/>
    <col min="13" max="13" width="22.77734375" bestFit="1" customWidth="1"/>
  </cols>
  <sheetData>
    <row r="1" spans="1:13">
      <c r="C1" s="28" t="s">
        <v>47</v>
      </c>
      <c r="D1" s="29"/>
      <c r="E1" s="29"/>
      <c r="F1" s="29"/>
      <c r="G1" s="28"/>
      <c r="H1" s="25" t="s">
        <v>54</v>
      </c>
      <c r="I1" s="30" t="s">
        <v>48</v>
      </c>
      <c r="J1" s="30"/>
      <c r="K1" s="27" t="s">
        <v>49</v>
      </c>
    </row>
    <row r="2" spans="1:13">
      <c r="A2" s="1" t="s">
        <v>0</v>
      </c>
      <c r="B2" s="1" t="s">
        <v>1</v>
      </c>
      <c r="C2" t="s">
        <v>2</v>
      </c>
      <c r="D2" t="s">
        <v>3</v>
      </c>
      <c r="E2" t="s">
        <v>141</v>
      </c>
      <c r="F2" t="s">
        <v>4</v>
      </c>
      <c r="G2" t="s">
        <v>11</v>
      </c>
      <c r="H2" s="1" t="s">
        <v>54</v>
      </c>
      <c r="I2" t="s">
        <v>12</v>
      </c>
      <c r="J2" t="s">
        <v>44</v>
      </c>
      <c r="K2" t="s">
        <v>27</v>
      </c>
      <c r="L2" t="s">
        <v>161</v>
      </c>
      <c r="M2" t="s">
        <v>162</v>
      </c>
    </row>
    <row r="3" spans="1:13" ht="15" customHeight="1">
      <c r="A3" s="69" t="s">
        <v>163</v>
      </c>
      <c r="B3" s="69" t="s">
        <v>837</v>
      </c>
      <c r="C3" s="18"/>
      <c r="D3" s="19"/>
      <c r="E3" s="18"/>
      <c r="F3" s="20"/>
      <c r="G3" s="18"/>
      <c r="H3" s="25"/>
      <c r="I3" s="15">
        <v>3</v>
      </c>
      <c r="J3" s="15" t="b">
        <f xml:space="preserve"> IF(AND([Relationship Date (UTC)] &gt;= Misc!$M$3, [Relationship Date (UTC)] &lt;= Misc!$N$3,TRUE), TRUE, FALSE)</f>
        <v>1</v>
      </c>
      <c r="K3" s="16"/>
      <c r="L3" s="71" t="s">
        <v>921</v>
      </c>
      <c r="M3" s="74">
        <v>40523.660775462966</v>
      </c>
    </row>
    <row r="4" spans="1:13" ht="15" customHeight="1">
      <c r="A4" s="69" t="s">
        <v>164</v>
      </c>
      <c r="B4" s="69" t="s">
        <v>916</v>
      </c>
      <c r="C4" s="18"/>
      <c r="D4" s="19"/>
      <c r="E4" s="60"/>
      <c r="F4" s="20"/>
      <c r="G4" s="18"/>
      <c r="H4" s="25"/>
      <c r="I4" s="15">
        <v>4</v>
      </c>
      <c r="J4" s="15" t="b">
        <f xml:space="preserve"> IF(AND([Relationship Date (UTC)] &gt;= Misc!$M$3, [Relationship Date (UTC)] &lt;= Misc!$N$3,TRUE), TRUE, FALSE)</f>
        <v>1</v>
      </c>
      <c r="K4" s="16"/>
      <c r="L4" s="72" t="s">
        <v>921</v>
      </c>
      <c r="M4" s="75">
        <v>40523.66369212963</v>
      </c>
    </row>
    <row r="5" spans="1:13">
      <c r="A5" s="69" t="s">
        <v>165</v>
      </c>
      <c r="B5" s="69" t="s">
        <v>916</v>
      </c>
      <c r="C5" s="18"/>
      <c r="D5" s="19"/>
      <c r="E5" s="60"/>
      <c r="F5" s="20"/>
      <c r="G5" s="18"/>
      <c r="H5" s="25"/>
      <c r="I5" s="15">
        <v>5</v>
      </c>
      <c r="J5" s="15" t="b">
        <f xml:space="preserve"> IF(AND([Relationship Date (UTC)] &gt;= Misc!$M$3, [Relationship Date (UTC)] &lt;= Misc!$N$3,TRUE), TRUE, FALSE)</f>
        <v>1</v>
      </c>
      <c r="K5" s="16"/>
      <c r="L5" s="72" t="s">
        <v>921</v>
      </c>
      <c r="M5" s="75">
        <v>40523.666030092594</v>
      </c>
    </row>
    <row r="6" spans="1:13">
      <c r="A6" s="69" t="s">
        <v>166</v>
      </c>
      <c r="B6" s="69" t="s">
        <v>671</v>
      </c>
      <c r="C6" s="18"/>
      <c r="D6" s="19"/>
      <c r="E6" s="60"/>
      <c r="F6" s="20"/>
      <c r="G6" s="18"/>
      <c r="H6" s="25"/>
      <c r="I6" s="15">
        <v>6</v>
      </c>
      <c r="J6" s="15" t="b">
        <f xml:space="preserve"> IF(AND([Relationship Date (UTC)] &gt;= Misc!$M$3, [Relationship Date (UTC)] &lt;= Misc!$N$3,TRUE), TRUE, FALSE)</f>
        <v>1</v>
      </c>
      <c r="K6" s="16"/>
      <c r="L6" s="72" t="s">
        <v>921</v>
      </c>
      <c r="M6" s="75">
        <v>40523.669039351851</v>
      </c>
    </row>
    <row r="7" spans="1:13">
      <c r="A7" s="69" t="s">
        <v>167</v>
      </c>
      <c r="B7" s="69" t="s">
        <v>917</v>
      </c>
      <c r="C7" s="18"/>
      <c r="D7" s="19"/>
      <c r="E7" s="60"/>
      <c r="F7" s="20"/>
      <c r="G7" s="18"/>
      <c r="H7" s="25"/>
      <c r="I7" s="15">
        <v>7</v>
      </c>
      <c r="J7" s="15" t="b">
        <f xml:space="preserve"> IF(AND([Relationship Date (UTC)] &gt;= Misc!$M$3, [Relationship Date (UTC)] &lt;= Misc!$N$3,TRUE), TRUE, FALSE)</f>
        <v>1</v>
      </c>
      <c r="K7" s="16"/>
      <c r="L7" s="72" t="s">
        <v>921</v>
      </c>
      <c r="M7" s="75">
        <v>40523.669456018521</v>
      </c>
    </row>
    <row r="8" spans="1:13">
      <c r="A8" s="69" t="s">
        <v>168</v>
      </c>
      <c r="B8" s="69" t="s">
        <v>769</v>
      </c>
      <c r="C8" s="18"/>
      <c r="D8" s="19"/>
      <c r="E8" s="60"/>
      <c r="F8" s="20"/>
      <c r="G8" s="18"/>
      <c r="H8" s="25"/>
      <c r="I8" s="15">
        <v>8</v>
      </c>
      <c r="J8" s="15" t="b">
        <f xml:space="preserve"> IF(AND([Relationship Date (UTC)] &gt;= Misc!$M$3, [Relationship Date (UTC)] &lt;= Misc!$N$3,TRUE), TRUE, FALSE)</f>
        <v>1</v>
      </c>
      <c r="K8" s="16"/>
      <c r="L8" s="72" t="s">
        <v>921</v>
      </c>
      <c r="M8" s="75">
        <v>40523.669560185182</v>
      </c>
    </row>
    <row r="9" spans="1:13">
      <c r="A9" s="69" t="s">
        <v>169</v>
      </c>
      <c r="B9" s="69" t="s">
        <v>676</v>
      </c>
      <c r="C9" s="18"/>
      <c r="D9" s="19"/>
      <c r="E9" s="60"/>
      <c r="F9" s="20"/>
      <c r="G9" s="18"/>
      <c r="H9" s="25"/>
      <c r="I9" s="15">
        <v>9</v>
      </c>
      <c r="J9" s="15" t="b">
        <f xml:space="preserve"> IF(AND([Relationship Date (UTC)] &gt;= Misc!$M$3, [Relationship Date (UTC)] &lt;= Misc!$N$3,TRUE), TRUE, FALSE)</f>
        <v>1</v>
      </c>
      <c r="K9" s="16"/>
      <c r="L9" s="72" t="s">
        <v>921</v>
      </c>
      <c r="M9" s="75">
        <v>40523.670312499999</v>
      </c>
    </row>
    <row r="10" spans="1:13">
      <c r="A10" s="69" t="s">
        <v>170</v>
      </c>
      <c r="B10" s="69" t="s">
        <v>730</v>
      </c>
      <c r="C10" s="18"/>
      <c r="D10" s="19"/>
      <c r="E10" s="60"/>
      <c r="F10" s="20"/>
      <c r="G10" s="18"/>
      <c r="H10" s="25"/>
      <c r="I10" s="15">
        <v>10</v>
      </c>
      <c r="J10" s="15" t="b">
        <f xml:space="preserve"> IF(AND([Relationship Date (UTC)] &gt;= Misc!$M$3, [Relationship Date (UTC)] &lt;= Misc!$N$3,TRUE), TRUE, FALSE)</f>
        <v>1</v>
      </c>
      <c r="K10" s="16"/>
      <c r="L10" s="72" t="s">
        <v>921</v>
      </c>
      <c r="M10" s="75">
        <v>40523.673668981479</v>
      </c>
    </row>
    <row r="11" spans="1:13">
      <c r="A11" s="69" t="s">
        <v>170</v>
      </c>
      <c r="B11" s="69" t="s">
        <v>505</v>
      </c>
      <c r="C11" s="18"/>
      <c r="D11" s="19"/>
      <c r="E11" s="60"/>
      <c r="F11" s="20"/>
      <c r="G11" s="18"/>
      <c r="H11" s="25"/>
      <c r="I11" s="15">
        <v>11</v>
      </c>
      <c r="J11" s="15" t="b">
        <f xml:space="preserve"> IF(AND([Relationship Date (UTC)] &gt;= Misc!$M$3, [Relationship Date (UTC)] &lt;= Misc!$N$3,TRUE), TRUE, FALSE)</f>
        <v>1</v>
      </c>
      <c r="K11" s="16"/>
      <c r="L11" s="72" t="s">
        <v>921</v>
      </c>
      <c r="M11" s="75">
        <v>40523.673668981479</v>
      </c>
    </row>
    <row r="12" spans="1:13">
      <c r="A12" s="69" t="s">
        <v>171</v>
      </c>
      <c r="B12" s="69" t="s">
        <v>916</v>
      </c>
      <c r="C12" s="18"/>
      <c r="D12" s="19"/>
      <c r="E12" s="60"/>
      <c r="F12" s="20"/>
      <c r="G12" s="18"/>
      <c r="H12" s="25"/>
      <c r="I12" s="15">
        <v>12</v>
      </c>
      <c r="J12" s="15" t="b">
        <f xml:space="preserve"> IF(AND([Relationship Date (UTC)] &gt;= Misc!$M$3, [Relationship Date (UTC)] &lt;= Misc!$N$3,TRUE), TRUE, FALSE)</f>
        <v>1</v>
      </c>
      <c r="K12" s="16"/>
      <c r="L12" s="72" t="s">
        <v>921</v>
      </c>
      <c r="M12" s="75">
        <v>40523.673703703702</v>
      </c>
    </row>
    <row r="13" spans="1:13">
      <c r="A13" s="69" t="s">
        <v>172</v>
      </c>
      <c r="B13" s="69" t="s">
        <v>671</v>
      </c>
      <c r="C13" s="18"/>
      <c r="D13" s="19"/>
      <c r="E13" s="60"/>
      <c r="F13" s="20"/>
      <c r="G13" s="18"/>
      <c r="H13" s="25"/>
      <c r="I13" s="15">
        <v>13</v>
      </c>
      <c r="J13" s="15" t="b">
        <f xml:space="preserve"> IF(AND([Relationship Date (UTC)] &gt;= Misc!$M$3, [Relationship Date (UTC)] &lt;= Misc!$N$3,TRUE), TRUE, FALSE)</f>
        <v>1</v>
      </c>
      <c r="K13" s="16"/>
      <c r="L13" s="72" t="s">
        <v>921</v>
      </c>
      <c r="M13" s="75">
        <v>40523.673738425925</v>
      </c>
    </row>
    <row r="14" spans="1:13">
      <c r="A14" s="69" t="s">
        <v>173</v>
      </c>
      <c r="B14" s="69" t="s">
        <v>916</v>
      </c>
      <c r="C14" s="18"/>
      <c r="D14" s="19"/>
      <c r="E14" s="60"/>
      <c r="F14" s="20"/>
      <c r="G14" s="18"/>
      <c r="H14" s="25"/>
      <c r="I14" s="15">
        <v>14</v>
      </c>
      <c r="J14" s="15" t="b">
        <f xml:space="preserve"> IF(AND([Relationship Date (UTC)] &gt;= Misc!$M$3, [Relationship Date (UTC)] &lt;= Misc!$N$3,TRUE), TRUE, FALSE)</f>
        <v>1</v>
      </c>
      <c r="K14" s="16"/>
      <c r="L14" s="72" t="s">
        <v>921</v>
      </c>
      <c r="M14" s="75">
        <v>40523.677037037036</v>
      </c>
    </row>
    <row r="15" spans="1:13">
      <c r="A15" s="69" t="s">
        <v>174</v>
      </c>
      <c r="B15" s="69" t="s">
        <v>916</v>
      </c>
      <c r="C15" s="18"/>
      <c r="D15" s="19"/>
      <c r="E15" s="60"/>
      <c r="F15" s="20"/>
      <c r="G15" s="18"/>
      <c r="H15" s="25"/>
      <c r="I15" s="15">
        <v>15</v>
      </c>
      <c r="J15" s="15" t="b">
        <f xml:space="preserve"> IF(AND([Relationship Date (UTC)] &gt;= Misc!$M$3, [Relationship Date (UTC)] &lt;= Misc!$N$3,TRUE), TRUE, FALSE)</f>
        <v>1</v>
      </c>
      <c r="K15" s="16"/>
      <c r="L15" s="72" t="s">
        <v>921</v>
      </c>
      <c r="M15" s="75">
        <v>40523.677569444444</v>
      </c>
    </row>
    <row r="16" spans="1:13">
      <c r="A16" s="69" t="s">
        <v>175</v>
      </c>
      <c r="B16" s="69" t="s">
        <v>552</v>
      </c>
      <c r="C16" s="18"/>
      <c r="D16" s="19"/>
      <c r="E16" s="60"/>
      <c r="F16" s="20"/>
      <c r="G16" s="18"/>
      <c r="H16" s="25"/>
      <c r="I16" s="15">
        <v>16</v>
      </c>
      <c r="J16" s="15" t="b">
        <f xml:space="preserve"> IF(AND([Relationship Date (UTC)] &gt;= Misc!$M$3, [Relationship Date (UTC)] &lt;= Misc!$N$3,TRUE), TRUE, FALSE)</f>
        <v>1</v>
      </c>
      <c r="K16" s="16"/>
      <c r="L16" s="72" t="s">
        <v>921</v>
      </c>
      <c r="M16" s="75">
        <v>40523.678877314815</v>
      </c>
    </row>
    <row r="17" spans="1:13">
      <c r="A17" s="69" t="s">
        <v>176</v>
      </c>
      <c r="B17" s="69" t="s">
        <v>552</v>
      </c>
      <c r="C17" s="18"/>
      <c r="D17" s="19"/>
      <c r="E17" s="60"/>
      <c r="F17" s="20"/>
      <c r="G17" s="18"/>
      <c r="H17" s="25"/>
      <c r="I17" s="15">
        <v>17</v>
      </c>
      <c r="J17" s="15" t="b">
        <f xml:space="preserve"> IF(AND([Relationship Date (UTC)] &gt;= Misc!$M$3, [Relationship Date (UTC)] &lt;= Misc!$N$3,TRUE), TRUE, FALSE)</f>
        <v>1</v>
      </c>
      <c r="K17" s="16"/>
      <c r="L17" s="72" t="s">
        <v>921</v>
      </c>
      <c r="M17" s="75">
        <v>40523.679027777776</v>
      </c>
    </row>
    <row r="18" spans="1:13">
      <c r="A18" s="69" t="s">
        <v>177</v>
      </c>
      <c r="B18" s="69" t="s">
        <v>589</v>
      </c>
      <c r="C18" s="18"/>
      <c r="D18" s="19"/>
      <c r="E18" s="60"/>
      <c r="F18" s="20"/>
      <c r="G18" s="18"/>
      <c r="H18" s="25"/>
      <c r="I18" s="15">
        <v>18</v>
      </c>
      <c r="J18" s="15" t="b">
        <f xml:space="preserve"> IF(AND([Relationship Date (UTC)] &gt;= Misc!$M$3, [Relationship Date (UTC)] &lt;= Misc!$N$3,TRUE), TRUE, FALSE)</f>
        <v>1</v>
      </c>
      <c r="K18" s="16"/>
      <c r="L18" s="72" t="s">
        <v>922</v>
      </c>
      <c r="M18" s="75">
        <v>40523.680902777778</v>
      </c>
    </row>
    <row r="19" spans="1:13">
      <c r="A19" s="69" t="s">
        <v>177</v>
      </c>
      <c r="B19" s="69" t="s">
        <v>916</v>
      </c>
      <c r="C19" s="18"/>
      <c r="D19" s="19"/>
      <c r="E19" s="60"/>
      <c r="F19" s="20"/>
      <c r="G19" s="18"/>
      <c r="H19" s="25"/>
      <c r="I19" s="15">
        <v>19</v>
      </c>
      <c r="J19" s="15" t="b">
        <f xml:space="preserve"> IF(AND([Relationship Date (UTC)] &gt;= Misc!$M$3, [Relationship Date (UTC)] &lt;= Misc!$N$3,TRUE), TRUE, FALSE)</f>
        <v>1</v>
      </c>
      <c r="K19" s="16"/>
      <c r="L19" s="72" t="s">
        <v>922</v>
      </c>
      <c r="M19" s="75">
        <v>40523.680902777778</v>
      </c>
    </row>
    <row r="20" spans="1:13">
      <c r="A20" s="69" t="s">
        <v>178</v>
      </c>
      <c r="B20" s="69" t="s">
        <v>894</v>
      </c>
      <c r="C20" s="18"/>
      <c r="D20" s="19"/>
      <c r="E20" s="60"/>
      <c r="F20" s="20"/>
      <c r="G20" s="18"/>
      <c r="H20" s="25"/>
      <c r="I20" s="15">
        <v>20</v>
      </c>
      <c r="J20" s="15" t="b">
        <f xml:space="preserve"> IF(AND([Relationship Date (UTC)] &gt;= Misc!$M$3, [Relationship Date (UTC)] &lt;= Misc!$N$3,TRUE), TRUE, FALSE)</f>
        <v>1</v>
      </c>
      <c r="K20" s="16"/>
      <c r="L20" s="72" t="s">
        <v>921</v>
      </c>
      <c r="M20" s="75">
        <v>40523.654270833336</v>
      </c>
    </row>
    <row r="21" spans="1:13">
      <c r="A21" s="69" t="s">
        <v>178</v>
      </c>
      <c r="B21" s="69" t="s">
        <v>894</v>
      </c>
      <c r="C21" s="18"/>
      <c r="D21" s="19"/>
      <c r="E21" s="60"/>
      <c r="F21" s="20"/>
      <c r="G21" s="18"/>
      <c r="H21" s="25"/>
      <c r="I21" s="15">
        <v>21</v>
      </c>
      <c r="J21" s="15" t="b">
        <f xml:space="preserve"> IF(AND([Relationship Date (UTC)] &gt;= Misc!$M$3, [Relationship Date (UTC)] &lt;= Misc!$N$3,TRUE), TRUE, FALSE)</f>
        <v>1</v>
      </c>
      <c r="K21" s="16"/>
      <c r="L21" s="72" t="s">
        <v>922</v>
      </c>
      <c r="M21" s="75">
        <v>40523.680902777778</v>
      </c>
    </row>
    <row r="22" spans="1:13">
      <c r="A22" s="69" t="s">
        <v>178</v>
      </c>
      <c r="B22" s="69" t="s">
        <v>916</v>
      </c>
      <c r="C22" s="18"/>
      <c r="D22" s="19"/>
      <c r="E22" s="60"/>
      <c r="F22" s="20"/>
      <c r="G22" s="18"/>
      <c r="H22" s="25"/>
      <c r="I22" s="15">
        <v>22</v>
      </c>
      <c r="J22" s="15" t="b">
        <f xml:space="preserve"> IF(AND([Relationship Date (UTC)] &gt;= Misc!$M$3, [Relationship Date (UTC)] &lt;= Misc!$N$3,TRUE), TRUE, FALSE)</f>
        <v>1</v>
      </c>
      <c r="K22" s="16"/>
      <c r="L22" s="72" t="s">
        <v>922</v>
      </c>
      <c r="M22" s="75">
        <v>40523.680902777778</v>
      </c>
    </row>
    <row r="23" spans="1:13">
      <c r="A23" s="69" t="s">
        <v>179</v>
      </c>
      <c r="B23" s="69" t="s">
        <v>730</v>
      </c>
      <c r="C23" s="18"/>
      <c r="D23" s="19"/>
      <c r="E23" s="60"/>
      <c r="F23" s="20"/>
      <c r="G23" s="18"/>
      <c r="H23" s="25"/>
      <c r="I23" s="15">
        <v>23</v>
      </c>
      <c r="J23" s="15" t="b">
        <f xml:space="preserve"> IF(AND([Relationship Date (UTC)] &gt;= Misc!$M$3, [Relationship Date (UTC)] &lt;= Misc!$N$3,TRUE), TRUE, FALSE)</f>
        <v>1</v>
      </c>
      <c r="K23" s="16"/>
      <c r="L23" s="72" t="s">
        <v>921</v>
      </c>
      <c r="M23" s="75">
        <v>40523.654328703706</v>
      </c>
    </row>
    <row r="24" spans="1:13">
      <c r="A24" s="69" t="s">
        <v>179</v>
      </c>
      <c r="B24" s="69" t="s">
        <v>730</v>
      </c>
      <c r="C24" s="18"/>
      <c r="D24" s="19"/>
      <c r="E24" s="60"/>
      <c r="F24" s="20"/>
      <c r="G24" s="18"/>
      <c r="H24" s="25"/>
      <c r="I24" s="15">
        <v>24</v>
      </c>
      <c r="J24" s="15" t="b">
        <f xml:space="preserve"> IF(AND([Relationship Date (UTC)] &gt;= Misc!$M$3, [Relationship Date (UTC)] &lt;= Misc!$N$3,TRUE), TRUE, FALSE)</f>
        <v>1</v>
      </c>
      <c r="K24" s="16"/>
      <c r="L24" s="72" t="s">
        <v>922</v>
      </c>
      <c r="M24" s="75">
        <v>40523.680902777778</v>
      </c>
    </row>
    <row r="25" spans="1:13">
      <c r="A25" s="69" t="s">
        <v>180</v>
      </c>
      <c r="B25" s="69" t="s">
        <v>225</v>
      </c>
      <c r="C25" s="18"/>
      <c r="D25" s="19"/>
      <c r="E25" s="60"/>
      <c r="F25" s="20"/>
      <c r="G25" s="18"/>
      <c r="H25" s="25"/>
      <c r="I25" s="15">
        <v>25</v>
      </c>
      <c r="J25" s="15" t="b">
        <f xml:space="preserve"> IF(AND([Relationship Date (UTC)] &gt;= Misc!$M$3, [Relationship Date (UTC)] &lt;= Misc!$N$3,TRUE), TRUE, FALSE)</f>
        <v>1</v>
      </c>
      <c r="K25" s="16"/>
      <c r="L25" s="72" t="s">
        <v>921</v>
      </c>
      <c r="M25" s="75">
        <v>40523.655173611114</v>
      </c>
    </row>
    <row r="26" spans="1:13">
      <c r="A26" s="69" t="s">
        <v>180</v>
      </c>
      <c r="B26" s="69" t="s">
        <v>545</v>
      </c>
      <c r="C26" s="18"/>
      <c r="D26" s="19"/>
      <c r="E26" s="60"/>
      <c r="F26" s="20"/>
      <c r="G26" s="18"/>
      <c r="H26" s="25"/>
      <c r="I26" s="15">
        <v>26</v>
      </c>
      <c r="J26" s="15" t="b">
        <f xml:space="preserve"> IF(AND([Relationship Date (UTC)] &gt;= Misc!$M$3, [Relationship Date (UTC)] &lt;= Misc!$N$3,TRUE), TRUE, FALSE)</f>
        <v>1</v>
      </c>
      <c r="K26" s="16"/>
      <c r="L26" s="72" t="s">
        <v>922</v>
      </c>
      <c r="M26" s="75">
        <v>40523.680902777778</v>
      </c>
    </row>
    <row r="27" spans="1:13">
      <c r="A27" s="69" t="s">
        <v>181</v>
      </c>
      <c r="B27" s="69" t="s">
        <v>658</v>
      </c>
      <c r="C27" s="18"/>
      <c r="D27" s="19"/>
      <c r="E27" s="60"/>
      <c r="F27" s="20"/>
      <c r="G27" s="18"/>
      <c r="H27" s="25"/>
      <c r="I27" s="15">
        <v>27</v>
      </c>
      <c r="J27" s="15" t="b">
        <f xml:space="preserve"> IF(AND([Relationship Date (UTC)] &gt;= Misc!$M$3, [Relationship Date (UTC)] &lt;= Misc!$N$3,TRUE), TRUE, FALSE)</f>
        <v>1</v>
      </c>
      <c r="K27" s="16"/>
      <c r="L27" s="72" t="s">
        <v>921</v>
      </c>
      <c r="M27" s="75">
        <v>40523.655219907407</v>
      </c>
    </row>
    <row r="28" spans="1:13">
      <c r="A28" s="69" t="s">
        <v>181</v>
      </c>
      <c r="B28" s="69" t="s">
        <v>730</v>
      </c>
      <c r="C28" s="18"/>
      <c r="D28" s="19"/>
      <c r="E28" s="60"/>
      <c r="F28" s="20"/>
      <c r="G28" s="18"/>
      <c r="H28" s="25"/>
      <c r="I28" s="15">
        <v>28</v>
      </c>
      <c r="J28" s="15" t="b">
        <f xml:space="preserve"> IF(AND([Relationship Date (UTC)] &gt;= Misc!$M$3, [Relationship Date (UTC)] &lt;= Misc!$N$3,TRUE), TRUE, FALSE)</f>
        <v>1</v>
      </c>
      <c r="K28" s="16"/>
      <c r="L28" s="72" t="s">
        <v>922</v>
      </c>
      <c r="M28" s="75">
        <v>40523.680902777778</v>
      </c>
    </row>
    <row r="29" spans="1:13">
      <c r="A29" s="69" t="s">
        <v>181</v>
      </c>
      <c r="B29" s="69" t="s">
        <v>916</v>
      </c>
      <c r="C29" s="18"/>
      <c r="D29" s="19"/>
      <c r="E29" s="60"/>
      <c r="F29" s="20"/>
      <c r="G29" s="18"/>
      <c r="H29" s="25"/>
      <c r="I29" s="15">
        <v>29</v>
      </c>
      <c r="J29" s="15" t="b">
        <f xml:space="preserve"> IF(AND([Relationship Date (UTC)] &gt;= Misc!$M$3, [Relationship Date (UTC)] &lt;= Misc!$N$3,TRUE), TRUE, FALSE)</f>
        <v>1</v>
      </c>
      <c r="K29" s="16"/>
      <c r="L29" s="72" t="s">
        <v>922</v>
      </c>
      <c r="M29" s="75">
        <v>40523.680902777778</v>
      </c>
    </row>
    <row r="30" spans="1:13">
      <c r="A30" s="69" t="s">
        <v>182</v>
      </c>
      <c r="B30" s="69" t="s">
        <v>730</v>
      </c>
      <c r="C30" s="18"/>
      <c r="D30" s="19"/>
      <c r="E30" s="60"/>
      <c r="F30" s="20"/>
      <c r="G30" s="18"/>
      <c r="H30" s="25"/>
      <c r="I30" s="15">
        <v>30</v>
      </c>
      <c r="J30" s="15" t="b">
        <f xml:space="preserve"> IF(AND([Relationship Date (UTC)] &gt;= Misc!$M$3, [Relationship Date (UTC)] &lt;= Misc!$N$3,TRUE), TRUE, FALSE)</f>
        <v>1</v>
      </c>
      <c r="K30" s="16"/>
      <c r="L30" s="72" t="s">
        <v>921</v>
      </c>
      <c r="M30" s="75">
        <v>40523.655381944445</v>
      </c>
    </row>
    <row r="31" spans="1:13">
      <c r="A31" s="69" t="s">
        <v>182</v>
      </c>
      <c r="B31" s="69" t="s">
        <v>514</v>
      </c>
      <c r="C31" s="18"/>
      <c r="D31" s="19"/>
      <c r="E31" s="60"/>
      <c r="F31" s="20"/>
      <c r="G31" s="18"/>
      <c r="H31" s="25"/>
      <c r="I31" s="15">
        <v>31</v>
      </c>
      <c r="J31" s="15" t="b">
        <f xml:space="preserve"> IF(AND([Relationship Date (UTC)] &gt;= Misc!$M$3, [Relationship Date (UTC)] &lt;= Misc!$N$3,TRUE), TRUE, FALSE)</f>
        <v>1</v>
      </c>
      <c r="K31" s="16"/>
      <c r="L31" s="72" t="s">
        <v>921</v>
      </c>
      <c r="M31" s="75">
        <v>40523.655381944445</v>
      </c>
    </row>
    <row r="32" spans="1:13">
      <c r="A32" s="69" t="s">
        <v>182</v>
      </c>
      <c r="B32" s="69" t="s">
        <v>730</v>
      </c>
      <c r="C32" s="18"/>
      <c r="D32" s="19"/>
      <c r="E32" s="60"/>
      <c r="F32" s="20"/>
      <c r="G32" s="18"/>
      <c r="H32" s="25"/>
      <c r="I32" s="15">
        <v>32</v>
      </c>
      <c r="J32" s="15" t="b">
        <f xml:space="preserve"> IF(AND([Relationship Date (UTC)] &gt;= Misc!$M$3, [Relationship Date (UTC)] &lt;= Misc!$N$3,TRUE), TRUE, FALSE)</f>
        <v>1</v>
      </c>
      <c r="K32" s="16"/>
      <c r="L32" s="72" t="s">
        <v>922</v>
      </c>
      <c r="M32" s="75">
        <v>40523.680902777778</v>
      </c>
    </row>
    <row r="33" spans="1:13">
      <c r="A33" s="69" t="s">
        <v>182</v>
      </c>
      <c r="B33" s="69" t="s">
        <v>514</v>
      </c>
      <c r="C33" s="18"/>
      <c r="D33" s="19"/>
      <c r="E33" s="60"/>
      <c r="F33" s="20"/>
      <c r="G33" s="18"/>
      <c r="H33" s="25"/>
      <c r="I33" s="15">
        <v>33</v>
      </c>
      <c r="J33" s="15" t="b">
        <f xml:space="preserve"> IF(AND([Relationship Date (UTC)] &gt;= Misc!$M$3, [Relationship Date (UTC)] &lt;= Misc!$N$3,TRUE), TRUE, FALSE)</f>
        <v>1</v>
      </c>
      <c r="K33" s="16"/>
      <c r="L33" s="72" t="s">
        <v>922</v>
      </c>
      <c r="M33" s="75">
        <v>40523.680902777778</v>
      </c>
    </row>
    <row r="34" spans="1:13">
      <c r="A34" s="69" t="s">
        <v>183</v>
      </c>
      <c r="B34" s="69" t="s">
        <v>806</v>
      </c>
      <c r="C34" s="18"/>
      <c r="D34" s="19"/>
      <c r="E34" s="60"/>
      <c r="F34" s="20"/>
      <c r="G34" s="18"/>
      <c r="H34" s="25"/>
      <c r="I34" s="15">
        <v>34</v>
      </c>
      <c r="J34" s="15" t="b">
        <f xml:space="preserve"> IF(AND([Relationship Date (UTC)] &gt;= Misc!$M$3, [Relationship Date (UTC)] &lt;= Misc!$N$3,TRUE), TRUE, FALSE)</f>
        <v>1</v>
      </c>
      <c r="K34" s="16"/>
      <c r="L34" s="72" t="s">
        <v>921</v>
      </c>
      <c r="M34" s="75">
        <v>40523.655902777777</v>
      </c>
    </row>
    <row r="35" spans="1:13">
      <c r="A35" s="69" t="s">
        <v>183</v>
      </c>
      <c r="B35" s="69" t="s">
        <v>916</v>
      </c>
      <c r="C35" s="18"/>
      <c r="D35" s="19"/>
      <c r="E35" s="60"/>
      <c r="F35" s="20"/>
      <c r="G35" s="18"/>
      <c r="H35" s="25"/>
      <c r="I35" s="15">
        <v>35</v>
      </c>
      <c r="J35" s="15" t="b">
        <f xml:space="preserve"> IF(AND([Relationship Date (UTC)] &gt;= Misc!$M$3, [Relationship Date (UTC)] &lt;= Misc!$N$3,TRUE), TRUE, FALSE)</f>
        <v>1</v>
      </c>
      <c r="K35" s="16"/>
      <c r="L35" s="72" t="s">
        <v>922</v>
      </c>
      <c r="M35" s="75">
        <v>40523.680902777778</v>
      </c>
    </row>
    <row r="36" spans="1:13">
      <c r="A36" s="69" t="s">
        <v>184</v>
      </c>
      <c r="B36" s="69" t="s">
        <v>586</v>
      </c>
      <c r="C36" s="18"/>
      <c r="D36" s="19"/>
      <c r="E36" s="60"/>
      <c r="F36" s="20"/>
      <c r="G36" s="18"/>
      <c r="H36" s="25"/>
      <c r="I36" s="15">
        <v>36</v>
      </c>
      <c r="J36" s="15" t="b">
        <f xml:space="preserve"> IF(AND([Relationship Date (UTC)] &gt;= Misc!$M$3, [Relationship Date (UTC)] &lt;= Misc!$N$3,TRUE), TRUE, FALSE)</f>
        <v>1</v>
      </c>
      <c r="K36" s="16"/>
      <c r="L36" s="72" t="s">
        <v>922</v>
      </c>
      <c r="M36" s="75">
        <v>40523.680902777778</v>
      </c>
    </row>
    <row r="37" spans="1:13">
      <c r="A37" s="69" t="s">
        <v>185</v>
      </c>
      <c r="B37" s="69" t="s">
        <v>894</v>
      </c>
      <c r="C37" s="18"/>
      <c r="D37" s="19"/>
      <c r="E37" s="60"/>
      <c r="F37" s="20"/>
      <c r="G37" s="18"/>
      <c r="H37" s="25"/>
      <c r="I37" s="15">
        <v>37</v>
      </c>
      <c r="J37" s="15" t="b">
        <f xml:space="preserve"> IF(AND([Relationship Date (UTC)] &gt;= Misc!$M$3, [Relationship Date (UTC)] &lt;= Misc!$N$3,TRUE), TRUE, FALSE)</f>
        <v>1</v>
      </c>
      <c r="K37" s="16"/>
      <c r="L37" s="72" t="s">
        <v>921</v>
      </c>
      <c r="M37" s="75">
        <v>40523.656157407408</v>
      </c>
    </row>
    <row r="38" spans="1:13">
      <c r="A38" s="69" t="s">
        <v>185</v>
      </c>
      <c r="B38" s="69" t="s">
        <v>845</v>
      </c>
      <c r="C38" s="18"/>
      <c r="D38" s="19"/>
      <c r="E38" s="60"/>
      <c r="F38" s="20"/>
      <c r="G38" s="18"/>
      <c r="H38" s="25"/>
      <c r="I38" s="15">
        <v>38</v>
      </c>
      <c r="J38" s="15" t="b">
        <f xml:space="preserve"> IF(AND([Relationship Date (UTC)] &gt;= Misc!$M$3, [Relationship Date (UTC)] &lt;= Misc!$N$3,TRUE), TRUE, FALSE)</f>
        <v>1</v>
      </c>
      <c r="K38" s="16"/>
      <c r="L38" s="72" t="s">
        <v>921</v>
      </c>
      <c r="M38" s="75">
        <v>40523.656157407408</v>
      </c>
    </row>
    <row r="39" spans="1:13">
      <c r="A39" s="69" t="s">
        <v>185</v>
      </c>
      <c r="B39" s="69" t="s">
        <v>845</v>
      </c>
      <c r="C39" s="18"/>
      <c r="D39" s="19"/>
      <c r="E39" s="60"/>
      <c r="F39" s="20"/>
      <c r="G39" s="18"/>
      <c r="H39" s="25"/>
      <c r="I39" s="15">
        <v>39</v>
      </c>
      <c r="J39" s="15" t="b">
        <f xml:space="preserve"> IF(AND([Relationship Date (UTC)] &gt;= Misc!$M$3, [Relationship Date (UTC)] &lt;= Misc!$N$3,TRUE), TRUE, FALSE)</f>
        <v>1</v>
      </c>
      <c r="K39" s="16"/>
      <c r="L39" s="72" t="s">
        <v>922</v>
      </c>
      <c r="M39" s="75">
        <v>40523.680902777778</v>
      </c>
    </row>
    <row r="40" spans="1:13">
      <c r="A40" s="69" t="s">
        <v>185</v>
      </c>
      <c r="B40" s="69" t="s">
        <v>913</v>
      </c>
      <c r="C40" s="18"/>
      <c r="D40" s="19"/>
      <c r="E40" s="60"/>
      <c r="F40" s="20"/>
      <c r="G40" s="18"/>
      <c r="H40" s="25"/>
      <c r="I40" s="15">
        <v>40</v>
      </c>
      <c r="J40" s="15" t="b">
        <f xml:space="preserve"> IF(AND([Relationship Date (UTC)] &gt;= Misc!$M$3, [Relationship Date (UTC)] &lt;= Misc!$N$3,TRUE), TRUE, FALSE)</f>
        <v>1</v>
      </c>
      <c r="K40" s="16"/>
      <c r="L40" s="72" t="s">
        <v>922</v>
      </c>
      <c r="M40" s="75">
        <v>40523.680902777778</v>
      </c>
    </row>
    <row r="41" spans="1:13">
      <c r="A41" s="69" t="s">
        <v>186</v>
      </c>
      <c r="B41" s="69" t="s">
        <v>730</v>
      </c>
      <c r="C41" s="18"/>
      <c r="D41" s="19"/>
      <c r="E41" s="60"/>
      <c r="F41" s="20"/>
      <c r="G41" s="18"/>
      <c r="H41" s="25"/>
      <c r="I41" s="15">
        <v>41</v>
      </c>
      <c r="J41" s="15" t="b">
        <f xml:space="preserve"> IF(AND([Relationship Date (UTC)] &gt;= Misc!$M$3, [Relationship Date (UTC)] &lt;= Misc!$N$3,TRUE), TRUE, FALSE)</f>
        <v>1</v>
      </c>
      <c r="K41" s="16"/>
      <c r="L41" s="72" t="s">
        <v>922</v>
      </c>
      <c r="M41" s="75">
        <v>40523.680902777778</v>
      </c>
    </row>
    <row r="42" spans="1:13">
      <c r="A42" s="69" t="s">
        <v>186</v>
      </c>
      <c r="B42" s="69" t="s">
        <v>673</v>
      </c>
      <c r="C42" s="18"/>
      <c r="D42" s="19"/>
      <c r="E42" s="60"/>
      <c r="F42" s="20"/>
      <c r="G42" s="18"/>
      <c r="H42" s="25"/>
      <c r="I42" s="15">
        <v>42</v>
      </c>
      <c r="J42" s="15" t="b">
        <f xml:space="preserve"> IF(AND([Relationship Date (UTC)] &gt;= Misc!$M$3, [Relationship Date (UTC)] &lt;= Misc!$N$3,TRUE), TRUE, FALSE)</f>
        <v>1</v>
      </c>
      <c r="K42" s="16"/>
      <c r="L42" s="72" t="s">
        <v>922</v>
      </c>
      <c r="M42" s="75">
        <v>40523.680902777778</v>
      </c>
    </row>
    <row r="43" spans="1:13">
      <c r="A43" s="69" t="s">
        <v>186</v>
      </c>
      <c r="B43" s="69" t="s">
        <v>916</v>
      </c>
      <c r="C43" s="18"/>
      <c r="D43" s="19"/>
      <c r="E43" s="60"/>
      <c r="F43" s="20"/>
      <c r="G43" s="18"/>
      <c r="H43" s="25"/>
      <c r="I43" s="15">
        <v>43</v>
      </c>
      <c r="J43" s="15" t="b">
        <f xml:space="preserve"> IF(AND([Relationship Date (UTC)] &gt;= Misc!$M$3, [Relationship Date (UTC)] &lt;= Misc!$N$3,TRUE), TRUE, FALSE)</f>
        <v>1</v>
      </c>
      <c r="K43" s="16"/>
      <c r="L43" s="72" t="s">
        <v>922</v>
      </c>
      <c r="M43" s="75">
        <v>40523.680902777778</v>
      </c>
    </row>
    <row r="44" spans="1:13">
      <c r="A44" s="69" t="s">
        <v>186</v>
      </c>
      <c r="B44" s="69" t="s">
        <v>705</v>
      </c>
      <c r="C44" s="18"/>
      <c r="D44" s="19"/>
      <c r="E44" s="60"/>
      <c r="F44" s="20"/>
      <c r="G44" s="18"/>
      <c r="H44" s="25"/>
      <c r="I44" s="15">
        <v>44</v>
      </c>
      <c r="J44" s="15" t="b">
        <f xml:space="preserve"> IF(AND([Relationship Date (UTC)] &gt;= Misc!$M$3, [Relationship Date (UTC)] &lt;= Misc!$N$3,TRUE), TRUE, FALSE)</f>
        <v>1</v>
      </c>
      <c r="K44" s="16"/>
      <c r="L44" s="72" t="s">
        <v>922</v>
      </c>
      <c r="M44" s="75">
        <v>40523.680902777778</v>
      </c>
    </row>
    <row r="45" spans="1:13">
      <c r="A45" s="69" t="s">
        <v>187</v>
      </c>
      <c r="B45" s="69" t="s">
        <v>837</v>
      </c>
      <c r="C45" s="18"/>
      <c r="D45" s="19"/>
      <c r="E45" s="60"/>
      <c r="F45" s="20"/>
      <c r="G45" s="18"/>
      <c r="H45" s="25"/>
      <c r="I45" s="15">
        <v>45</v>
      </c>
      <c r="J45" s="15" t="b">
        <f xml:space="preserve"> IF(AND([Relationship Date (UTC)] &gt;= Misc!$M$3, [Relationship Date (UTC)] &lt;= Misc!$N$3,TRUE), TRUE, FALSE)</f>
        <v>1</v>
      </c>
      <c r="K45" s="16"/>
      <c r="L45" s="72" t="s">
        <v>921</v>
      </c>
      <c r="M45" s="75">
        <v>40523.656724537039</v>
      </c>
    </row>
    <row r="46" spans="1:13">
      <c r="A46" s="69" t="s">
        <v>187</v>
      </c>
      <c r="B46" s="69" t="s">
        <v>730</v>
      </c>
      <c r="C46" s="18"/>
      <c r="D46" s="19"/>
      <c r="E46" s="60"/>
      <c r="F46" s="20"/>
      <c r="G46" s="18"/>
      <c r="H46" s="25"/>
      <c r="I46" s="15">
        <v>46</v>
      </c>
      <c r="J46" s="15" t="b">
        <f xml:space="preserve"> IF(AND([Relationship Date (UTC)] &gt;= Misc!$M$3, [Relationship Date (UTC)] &lt;= Misc!$N$3,TRUE), TRUE, FALSE)</f>
        <v>1</v>
      </c>
      <c r="K46" s="16"/>
      <c r="L46" s="72" t="s">
        <v>922</v>
      </c>
      <c r="M46" s="75">
        <v>40523.680902777778</v>
      </c>
    </row>
    <row r="47" spans="1:13">
      <c r="A47" s="69" t="s">
        <v>187</v>
      </c>
      <c r="B47" s="69" t="s">
        <v>669</v>
      </c>
      <c r="C47" s="18"/>
      <c r="D47" s="19"/>
      <c r="E47" s="60"/>
      <c r="F47" s="20"/>
      <c r="G47" s="18"/>
      <c r="H47" s="25"/>
      <c r="I47" s="15">
        <v>47</v>
      </c>
      <c r="J47" s="15" t="b">
        <f xml:space="preserve"> IF(AND([Relationship Date (UTC)] &gt;= Misc!$M$3, [Relationship Date (UTC)] &lt;= Misc!$N$3,TRUE), TRUE, FALSE)</f>
        <v>1</v>
      </c>
      <c r="K47" s="16"/>
      <c r="L47" s="72" t="s">
        <v>922</v>
      </c>
      <c r="M47" s="75">
        <v>40523.680902777778</v>
      </c>
    </row>
    <row r="48" spans="1:13">
      <c r="A48" s="69" t="s">
        <v>187</v>
      </c>
      <c r="B48" s="69" t="s">
        <v>845</v>
      </c>
      <c r="C48" s="18"/>
      <c r="D48" s="19"/>
      <c r="E48" s="60"/>
      <c r="F48" s="20"/>
      <c r="G48" s="18"/>
      <c r="H48" s="25"/>
      <c r="I48" s="15">
        <v>48</v>
      </c>
      <c r="J48" s="15" t="b">
        <f xml:space="preserve"> IF(AND([Relationship Date (UTC)] &gt;= Misc!$M$3, [Relationship Date (UTC)] &lt;= Misc!$N$3,TRUE), TRUE, FALSE)</f>
        <v>1</v>
      </c>
      <c r="K48" s="16"/>
      <c r="L48" s="72" t="s">
        <v>922</v>
      </c>
      <c r="M48" s="75">
        <v>40523.680902777778</v>
      </c>
    </row>
    <row r="49" spans="1:13">
      <c r="A49" s="69" t="s">
        <v>187</v>
      </c>
      <c r="B49" s="69" t="s">
        <v>671</v>
      </c>
      <c r="C49" s="18"/>
      <c r="D49" s="19"/>
      <c r="E49" s="60"/>
      <c r="F49" s="20"/>
      <c r="G49" s="18"/>
      <c r="H49" s="25"/>
      <c r="I49" s="15">
        <v>49</v>
      </c>
      <c r="J49" s="15" t="b">
        <f xml:space="preserve"> IF(AND([Relationship Date (UTC)] &gt;= Misc!$M$3, [Relationship Date (UTC)] &lt;= Misc!$N$3,TRUE), TRUE, FALSE)</f>
        <v>1</v>
      </c>
      <c r="K49" s="16"/>
      <c r="L49" s="72" t="s">
        <v>922</v>
      </c>
      <c r="M49" s="75">
        <v>40523.680902777778</v>
      </c>
    </row>
    <row r="50" spans="1:13">
      <c r="A50" s="69" t="s">
        <v>187</v>
      </c>
      <c r="B50" s="69" t="s">
        <v>792</v>
      </c>
      <c r="C50" s="18"/>
      <c r="D50" s="19"/>
      <c r="E50" s="60"/>
      <c r="F50" s="20"/>
      <c r="G50" s="18"/>
      <c r="H50" s="25"/>
      <c r="I50" s="15">
        <v>50</v>
      </c>
      <c r="J50" s="15" t="b">
        <f xml:space="preserve"> IF(AND([Relationship Date (UTC)] &gt;= Misc!$M$3, [Relationship Date (UTC)] &lt;= Misc!$N$3,TRUE), TRUE, FALSE)</f>
        <v>1</v>
      </c>
      <c r="K50" s="16"/>
      <c r="L50" s="72" t="s">
        <v>922</v>
      </c>
      <c r="M50" s="75">
        <v>40523.680902777778</v>
      </c>
    </row>
    <row r="51" spans="1:13">
      <c r="A51" s="69" t="s">
        <v>187</v>
      </c>
      <c r="B51" s="69" t="s">
        <v>586</v>
      </c>
      <c r="C51" s="18"/>
      <c r="D51" s="19"/>
      <c r="E51" s="60"/>
      <c r="F51" s="20"/>
      <c r="G51" s="18"/>
      <c r="H51" s="25"/>
      <c r="I51" s="15">
        <v>51</v>
      </c>
      <c r="J51" s="15" t="b">
        <f xml:space="preserve"> IF(AND([Relationship Date (UTC)] &gt;= Misc!$M$3, [Relationship Date (UTC)] &lt;= Misc!$N$3,TRUE), TRUE, FALSE)</f>
        <v>1</v>
      </c>
      <c r="K51" s="16"/>
      <c r="L51" s="72" t="s">
        <v>922</v>
      </c>
      <c r="M51" s="75">
        <v>40523.680902777778</v>
      </c>
    </row>
    <row r="52" spans="1:13">
      <c r="A52" s="69" t="s">
        <v>187</v>
      </c>
      <c r="B52" s="69" t="s">
        <v>696</v>
      </c>
      <c r="C52" s="18"/>
      <c r="D52" s="19"/>
      <c r="E52" s="60"/>
      <c r="F52" s="20"/>
      <c r="G52" s="18"/>
      <c r="H52" s="25"/>
      <c r="I52" s="15">
        <v>52</v>
      </c>
      <c r="J52" s="15" t="b">
        <f xml:space="preserve"> IF(AND([Relationship Date (UTC)] &gt;= Misc!$M$3, [Relationship Date (UTC)] &lt;= Misc!$N$3,TRUE), TRUE, FALSE)</f>
        <v>1</v>
      </c>
      <c r="K52" s="16"/>
      <c r="L52" s="72" t="s">
        <v>922</v>
      </c>
      <c r="M52" s="75">
        <v>40523.680902777778</v>
      </c>
    </row>
    <row r="53" spans="1:13">
      <c r="A53" s="69" t="s">
        <v>187</v>
      </c>
      <c r="B53" s="69" t="s">
        <v>665</v>
      </c>
      <c r="C53" s="18"/>
      <c r="D53" s="19"/>
      <c r="E53" s="60"/>
      <c r="F53" s="20"/>
      <c r="G53" s="18"/>
      <c r="H53" s="25"/>
      <c r="I53" s="15">
        <v>53</v>
      </c>
      <c r="J53" s="15" t="b">
        <f xml:space="preserve"> IF(AND([Relationship Date (UTC)] &gt;= Misc!$M$3, [Relationship Date (UTC)] &lt;= Misc!$N$3,TRUE), TRUE, FALSE)</f>
        <v>1</v>
      </c>
      <c r="K53" s="16"/>
      <c r="L53" s="72" t="s">
        <v>922</v>
      </c>
      <c r="M53" s="75">
        <v>40523.680902777778</v>
      </c>
    </row>
    <row r="54" spans="1:13">
      <c r="A54" s="69" t="s">
        <v>187</v>
      </c>
      <c r="B54" s="69" t="s">
        <v>658</v>
      </c>
      <c r="C54" s="18"/>
      <c r="D54" s="19"/>
      <c r="E54" s="60"/>
      <c r="F54" s="20"/>
      <c r="G54" s="18"/>
      <c r="H54" s="25"/>
      <c r="I54" s="15">
        <v>54</v>
      </c>
      <c r="J54" s="15" t="b">
        <f xml:space="preserve"> IF(AND([Relationship Date (UTC)] &gt;= Misc!$M$3, [Relationship Date (UTC)] &lt;= Misc!$N$3,TRUE), TRUE, FALSE)</f>
        <v>1</v>
      </c>
      <c r="K54" s="16"/>
      <c r="L54" s="72" t="s">
        <v>922</v>
      </c>
      <c r="M54" s="75">
        <v>40523.680902777778</v>
      </c>
    </row>
    <row r="55" spans="1:13">
      <c r="A55" s="69" t="s">
        <v>187</v>
      </c>
      <c r="B55" s="69" t="s">
        <v>837</v>
      </c>
      <c r="C55" s="18"/>
      <c r="D55" s="19"/>
      <c r="E55" s="60"/>
      <c r="F55" s="20"/>
      <c r="G55" s="18"/>
      <c r="H55" s="25"/>
      <c r="I55" s="15">
        <v>55</v>
      </c>
      <c r="J55" s="15" t="b">
        <f xml:space="preserve"> IF(AND([Relationship Date (UTC)] &gt;= Misc!$M$3, [Relationship Date (UTC)] &lt;= Misc!$N$3,TRUE), TRUE, FALSE)</f>
        <v>1</v>
      </c>
      <c r="K55" s="16"/>
      <c r="L55" s="72" t="s">
        <v>922</v>
      </c>
      <c r="M55" s="75">
        <v>40523.680902777778</v>
      </c>
    </row>
    <row r="56" spans="1:13">
      <c r="A56" s="69" t="s">
        <v>187</v>
      </c>
      <c r="B56" s="69" t="s">
        <v>673</v>
      </c>
      <c r="C56" s="18"/>
      <c r="D56" s="19"/>
      <c r="E56" s="60"/>
      <c r="F56" s="20"/>
      <c r="G56" s="18"/>
      <c r="H56" s="25"/>
      <c r="I56" s="15">
        <v>56</v>
      </c>
      <c r="J56" s="15" t="b">
        <f xml:space="preserve"> IF(AND([Relationship Date (UTC)] &gt;= Misc!$M$3, [Relationship Date (UTC)] &lt;= Misc!$N$3,TRUE), TRUE, FALSE)</f>
        <v>1</v>
      </c>
      <c r="K56" s="16"/>
      <c r="L56" s="72" t="s">
        <v>922</v>
      </c>
      <c r="M56" s="75">
        <v>40523.680902777778</v>
      </c>
    </row>
    <row r="57" spans="1:13">
      <c r="A57" s="69" t="s">
        <v>188</v>
      </c>
      <c r="B57" s="69" t="s">
        <v>462</v>
      </c>
      <c r="C57" s="18"/>
      <c r="D57" s="19"/>
      <c r="E57" s="60"/>
      <c r="F57" s="20"/>
      <c r="G57" s="18"/>
      <c r="H57" s="25"/>
      <c r="I57" s="15">
        <v>57</v>
      </c>
      <c r="J57" s="15" t="b">
        <f xml:space="preserve"> IF(AND([Relationship Date (UTC)] &gt;= Misc!$M$3, [Relationship Date (UTC)] &lt;= Misc!$N$3,TRUE), TRUE, FALSE)</f>
        <v>1</v>
      </c>
      <c r="K57" s="16"/>
      <c r="L57" s="72" t="s">
        <v>922</v>
      </c>
      <c r="M57" s="75">
        <v>40523.680902777778</v>
      </c>
    </row>
    <row r="58" spans="1:13">
      <c r="A58" s="69" t="s">
        <v>189</v>
      </c>
      <c r="B58" s="69" t="s">
        <v>767</v>
      </c>
      <c r="C58" s="18"/>
      <c r="D58" s="19"/>
      <c r="E58" s="60"/>
      <c r="F58" s="20"/>
      <c r="G58" s="18"/>
      <c r="H58" s="25"/>
      <c r="I58" s="15">
        <v>58</v>
      </c>
      <c r="J58" s="15" t="b">
        <f xml:space="preserve"> IF(AND([Relationship Date (UTC)] &gt;= Misc!$M$3, [Relationship Date (UTC)] &lt;= Misc!$N$3,TRUE), TRUE, FALSE)</f>
        <v>1</v>
      </c>
      <c r="K58" s="16"/>
      <c r="L58" s="72" t="s">
        <v>921</v>
      </c>
      <c r="M58" s="75">
        <v>40523.658263888887</v>
      </c>
    </row>
    <row r="59" spans="1:13">
      <c r="A59" s="69" t="s">
        <v>189</v>
      </c>
      <c r="B59" s="69" t="s">
        <v>505</v>
      </c>
      <c r="C59" s="18"/>
      <c r="D59" s="19"/>
      <c r="E59" s="60"/>
      <c r="F59" s="20"/>
      <c r="G59" s="18"/>
      <c r="H59" s="25"/>
      <c r="I59" s="15">
        <v>59</v>
      </c>
      <c r="J59" s="15" t="b">
        <f xml:space="preserve"> IF(AND([Relationship Date (UTC)] &gt;= Misc!$M$3, [Relationship Date (UTC)] &lt;= Misc!$N$3,TRUE), TRUE, FALSE)</f>
        <v>1</v>
      </c>
      <c r="K59" s="16"/>
      <c r="L59" s="72" t="s">
        <v>921</v>
      </c>
      <c r="M59" s="75">
        <v>40523.658263888887</v>
      </c>
    </row>
    <row r="60" spans="1:13">
      <c r="A60" s="69" t="s">
        <v>189</v>
      </c>
      <c r="B60" s="69" t="s">
        <v>913</v>
      </c>
      <c r="C60" s="18"/>
      <c r="D60" s="19"/>
      <c r="E60" s="60"/>
      <c r="F60" s="20"/>
      <c r="G60" s="18"/>
      <c r="H60" s="25"/>
      <c r="I60" s="15">
        <v>60</v>
      </c>
      <c r="J60" s="15" t="b">
        <f xml:space="preserve"> IF(AND([Relationship Date (UTC)] &gt;= Misc!$M$3, [Relationship Date (UTC)] &lt;= Misc!$N$3,TRUE), TRUE, FALSE)</f>
        <v>1</v>
      </c>
      <c r="K60" s="16"/>
      <c r="L60" s="72" t="s">
        <v>922</v>
      </c>
      <c r="M60" s="75">
        <v>40523.680902777778</v>
      </c>
    </row>
    <row r="61" spans="1:13">
      <c r="A61" s="69" t="s">
        <v>189</v>
      </c>
      <c r="B61" s="69" t="s">
        <v>916</v>
      </c>
      <c r="C61" s="18"/>
      <c r="D61" s="19"/>
      <c r="E61" s="60"/>
      <c r="F61" s="20"/>
      <c r="G61" s="18"/>
      <c r="H61" s="25"/>
      <c r="I61" s="15">
        <v>61</v>
      </c>
      <c r="J61" s="15" t="b">
        <f xml:space="preserve"> IF(AND([Relationship Date (UTC)] &gt;= Misc!$M$3, [Relationship Date (UTC)] &lt;= Misc!$N$3,TRUE), TRUE, FALSE)</f>
        <v>1</v>
      </c>
      <c r="K61" s="16"/>
      <c r="L61" s="72" t="s">
        <v>922</v>
      </c>
      <c r="M61" s="75">
        <v>40523.680902777778</v>
      </c>
    </row>
    <row r="62" spans="1:13">
      <c r="A62" s="69" t="s">
        <v>190</v>
      </c>
      <c r="B62" s="69" t="s">
        <v>700</v>
      </c>
      <c r="C62" s="18"/>
      <c r="D62" s="19"/>
      <c r="E62" s="60"/>
      <c r="F62" s="20"/>
      <c r="G62" s="18"/>
      <c r="H62" s="25"/>
      <c r="I62" s="15">
        <v>62</v>
      </c>
      <c r="J62" s="15" t="b">
        <f xml:space="preserve"> IF(AND([Relationship Date (UTC)] &gt;= Misc!$M$3, [Relationship Date (UTC)] &lt;= Misc!$N$3,TRUE), TRUE, FALSE)</f>
        <v>1</v>
      </c>
      <c r="K62" s="16"/>
      <c r="L62" s="72" t="s">
        <v>921</v>
      </c>
      <c r="M62" s="75">
        <v>40523.658773148149</v>
      </c>
    </row>
    <row r="63" spans="1:13">
      <c r="A63" s="69" t="s">
        <v>190</v>
      </c>
      <c r="B63" s="69" t="s">
        <v>700</v>
      </c>
      <c r="C63" s="18"/>
      <c r="D63" s="19"/>
      <c r="E63" s="60"/>
      <c r="F63" s="20"/>
      <c r="G63" s="18"/>
      <c r="H63" s="25"/>
      <c r="I63" s="15">
        <v>63</v>
      </c>
      <c r="J63" s="15" t="b">
        <f xml:space="preserve"> IF(AND([Relationship Date (UTC)] &gt;= Misc!$M$3, [Relationship Date (UTC)] &lt;= Misc!$N$3,TRUE), TRUE, FALSE)</f>
        <v>1</v>
      </c>
      <c r="K63" s="16"/>
      <c r="L63" s="72" t="s">
        <v>922</v>
      </c>
      <c r="M63" s="75">
        <v>40523.680902777778</v>
      </c>
    </row>
    <row r="64" spans="1:13">
      <c r="A64" s="69" t="s">
        <v>190</v>
      </c>
      <c r="B64" s="69" t="s">
        <v>669</v>
      </c>
      <c r="C64" s="18"/>
      <c r="D64" s="19"/>
      <c r="E64" s="60"/>
      <c r="F64" s="20"/>
      <c r="G64" s="18"/>
      <c r="H64" s="25"/>
      <c r="I64" s="15">
        <v>64</v>
      </c>
      <c r="J64" s="15" t="b">
        <f xml:space="preserve"> IF(AND([Relationship Date (UTC)] &gt;= Misc!$M$3, [Relationship Date (UTC)] &lt;= Misc!$N$3,TRUE), TRUE, FALSE)</f>
        <v>1</v>
      </c>
      <c r="K64" s="16"/>
      <c r="L64" s="72" t="s">
        <v>922</v>
      </c>
      <c r="M64" s="75">
        <v>40523.680902777778</v>
      </c>
    </row>
    <row r="65" spans="1:13">
      <c r="A65" s="69" t="s">
        <v>191</v>
      </c>
      <c r="B65" s="69" t="s">
        <v>730</v>
      </c>
      <c r="C65" s="18"/>
      <c r="D65" s="19"/>
      <c r="E65" s="60"/>
      <c r="F65" s="20"/>
      <c r="G65" s="18"/>
      <c r="H65" s="25"/>
      <c r="I65" s="15">
        <v>65</v>
      </c>
      <c r="J65" s="15" t="b">
        <f xml:space="preserve"> IF(AND([Relationship Date (UTC)] &gt;= Misc!$M$3, [Relationship Date (UTC)] &lt;= Misc!$N$3,TRUE), TRUE, FALSE)</f>
        <v>1</v>
      </c>
      <c r="K65" s="16"/>
      <c r="L65" s="72" t="s">
        <v>921</v>
      </c>
      <c r="M65" s="75">
        <v>40523.659236111111</v>
      </c>
    </row>
    <row r="66" spans="1:13">
      <c r="A66" s="69" t="s">
        <v>191</v>
      </c>
      <c r="B66" s="69" t="s">
        <v>784</v>
      </c>
      <c r="C66" s="18"/>
      <c r="D66" s="19"/>
      <c r="E66" s="60"/>
      <c r="F66" s="20"/>
      <c r="G66" s="18"/>
      <c r="H66" s="25"/>
      <c r="I66" s="15">
        <v>66</v>
      </c>
      <c r="J66" s="15" t="b">
        <f xml:space="preserve"> IF(AND([Relationship Date (UTC)] &gt;= Misc!$M$3, [Relationship Date (UTC)] &lt;= Misc!$N$3,TRUE), TRUE, FALSE)</f>
        <v>1</v>
      </c>
      <c r="K66" s="16"/>
      <c r="L66" s="72" t="s">
        <v>921</v>
      </c>
      <c r="M66" s="75">
        <v>40523.659236111111</v>
      </c>
    </row>
    <row r="67" spans="1:13">
      <c r="A67" s="69" t="s">
        <v>191</v>
      </c>
      <c r="B67" s="69" t="s">
        <v>409</v>
      </c>
      <c r="C67" s="18"/>
      <c r="D67" s="19"/>
      <c r="E67" s="60"/>
      <c r="F67" s="20"/>
      <c r="G67" s="18"/>
      <c r="H67" s="25"/>
      <c r="I67" s="15">
        <v>67</v>
      </c>
      <c r="J67" s="15" t="b">
        <f xml:space="preserve"> IF(AND([Relationship Date (UTC)] &gt;= Misc!$M$3, [Relationship Date (UTC)] &lt;= Misc!$N$3,TRUE), TRUE, FALSE)</f>
        <v>1</v>
      </c>
      <c r="K67" s="16"/>
      <c r="L67" s="72" t="s">
        <v>921</v>
      </c>
      <c r="M67" s="75">
        <v>40523.659236111111</v>
      </c>
    </row>
    <row r="68" spans="1:13">
      <c r="A68" s="69" t="s">
        <v>191</v>
      </c>
      <c r="B68" s="69" t="s">
        <v>916</v>
      </c>
      <c r="C68" s="18"/>
      <c r="D68" s="19"/>
      <c r="E68" s="60"/>
      <c r="F68" s="20"/>
      <c r="G68" s="18"/>
      <c r="H68" s="25"/>
      <c r="I68" s="15">
        <v>68</v>
      </c>
      <c r="J68" s="15" t="b">
        <f xml:space="preserve"> IF(AND([Relationship Date (UTC)] &gt;= Misc!$M$3, [Relationship Date (UTC)] &lt;= Misc!$N$3,TRUE), TRUE, FALSE)</f>
        <v>1</v>
      </c>
      <c r="K68" s="16"/>
      <c r="L68" s="72" t="s">
        <v>922</v>
      </c>
      <c r="M68" s="75">
        <v>40523.680902777778</v>
      </c>
    </row>
    <row r="69" spans="1:13">
      <c r="A69" s="69" t="s">
        <v>192</v>
      </c>
      <c r="B69" s="69" t="s">
        <v>765</v>
      </c>
      <c r="C69" s="18"/>
      <c r="D69" s="19"/>
      <c r="E69" s="60"/>
      <c r="F69" s="20"/>
      <c r="G69" s="18"/>
      <c r="H69" s="25"/>
      <c r="I69" s="15">
        <v>69</v>
      </c>
      <c r="J69" s="15" t="b">
        <f xml:space="preserve"> IF(AND([Relationship Date (UTC)] &gt;= Misc!$M$3, [Relationship Date (UTC)] &lt;= Misc!$N$3,TRUE), TRUE, FALSE)</f>
        <v>1</v>
      </c>
      <c r="K69" s="16"/>
      <c r="L69" s="72" t="s">
        <v>921</v>
      </c>
      <c r="M69" s="75">
        <v>40523.659259259257</v>
      </c>
    </row>
    <row r="70" spans="1:13">
      <c r="A70" s="69" t="s">
        <v>192</v>
      </c>
      <c r="B70" s="69" t="s">
        <v>586</v>
      </c>
      <c r="C70" s="18"/>
      <c r="D70" s="19"/>
      <c r="E70" s="60"/>
      <c r="F70" s="20"/>
      <c r="G70" s="18"/>
      <c r="H70" s="25"/>
      <c r="I70" s="15">
        <v>70</v>
      </c>
      <c r="J70" s="15" t="b">
        <f xml:space="preserve"> IF(AND([Relationship Date (UTC)] &gt;= Misc!$M$3, [Relationship Date (UTC)] &lt;= Misc!$N$3,TRUE), TRUE, FALSE)</f>
        <v>1</v>
      </c>
      <c r="K70" s="16"/>
      <c r="L70" s="72" t="s">
        <v>922</v>
      </c>
      <c r="M70" s="75">
        <v>40523.680902777778</v>
      </c>
    </row>
    <row r="71" spans="1:13">
      <c r="A71" s="69" t="s">
        <v>192</v>
      </c>
      <c r="B71" s="69" t="s">
        <v>765</v>
      </c>
      <c r="C71" s="18"/>
      <c r="D71" s="19"/>
      <c r="E71" s="60"/>
      <c r="F71" s="20"/>
      <c r="G71" s="18"/>
      <c r="H71" s="25"/>
      <c r="I71" s="15">
        <v>71</v>
      </c>
      <c r="J71" s="15" t="b">
        <f xml:space="preserve"> IF(AND([Relationship Date (UTC)] &gt;= Misc!$M$3, [Relationship Date (UTC)] &lt;= Misc!$N$3,TRUE), TRUE, FALSE)</f>
        <v>1</v>
      </c>
      <c r="K71" s="16"/>
      <c r="L71" s="72" t="s">
        <v>922</v>
      </c>
      <c r="M71" s="75">
        <v>40523.680902777778</v>
      </c>
    </row>
    <row r="72" spans="1:13">
      <c r="A72" s="69" t="s">
        <v>192</v>
      </c>
      <c r="B72" s="69" t="s">
        <v>624</v>
      </c>
      <c r="C72" s="18"/>
      <c r="D72" s="19"/>
      <c r="E72" s="60"/>
      <c r="F72" s="20"/>
      <c r="G72" s="18"/>
      <c r="H72" s="25"/>
      <c r="I72" s="15">
        <v>72</v>
      </c>
      <c r="J72" s="15" t="b">
        <f xml:space="preserve"> IF(AND([Relationship Date (UTC)] &gt;= Misc!$M$3, [Relationship Date (UTC)] &lt;= Misc!$N$3,TRUE), TRUE, FALSE)</f>
        <v>1</v>
      </c>
      <c r="K72" s="16"/>
      <c r="L72" s="72" t="s">
        <v>922</v>
      </c>
      <c r="M72" s="75">
        <v>40523.680902777778</v>
      </c>
    </row>
    <row r="73" spans="1:13">
      <c r="A73" s="69" t="s">
        <v>192</v>
      </c>
      <c r="B73" s="69" t="s">
        <v>433</v>
      </c>
      <c r="C73" s="18"/>
      <c r="D73" s="19"/>
      <c r="E73" s="60"/>
      <c r="F73" s="20"/>
      <c r="G73" s="18"/>
      <c r="H73" s="25"/>
      <c r="I73" s="15">
        <v>73</v>
      </c>
      <c r="J73" s="15" t="b">
        <f xml:space="preserve"> IF(AND([Relationship Date (UTC)] &gt;= Misc!$M$3, [Relationship Date (UTC)] &lt;= Misc!$N$3,TRUE), TRUE, FALSE)</f>
        <v>1</v>
      </c>
      <c r="K73" s="16"/>
      <c r="L73" s="72" t="s">
        <v>922</v>
      </c>
      <c r="M73" s="75">
        <v>40523.680902777778</v>
      </c>
    </row>
    <row r="74" spans="1:13">
      <c r="A74" s="69" t="s">
        <v>192</v>
      </c>
      <c r="B74" s="69" t="s">
        <v>730</v>
      </c>
      <c r="C74" s="18"/>
      <c r="D74" s="19"/>
      <c r="E74" s="60"/>
      <c r="F74" s="20"/>
      <c r="G74" s="18"/>
      <c r="H74" s="25"/>
      <c r="I74" s="15">
        <v>74</v>
      </c>
      <c r="J74" s="15" t="b">
        <f xml:space="preserve"> IF(AND([Relationship Date (UTC)] &gt;= Misc!$M$3, [Relationship Date (UTC)] &lt;= Misc!$N$3,TRUE), TRUE, FALSE)</f>
        <v>1</v>
      </c>
      <c r="K74" s="16"/>
      <c r="L74" s="72" t="s">
        <v>922</v>
      </c>
      <c r="M74" s="75">
        <v>40523.680902777778</v>
      </c>
    </row>
    <row r="75" spans="1:13">
      <c r="A75" s="69" t="s">
        <v>192</v>
      </c>
      <c r="B75" s="69" t="s">
        <v>770</v>
      </c>
      <c r="C75" s="18"/>
      <c r="D75" s="19"/>
      <c r="E75" s="60"/>
      <c r="F75" s="20"/>
      <c r="G75" s="18"/>
      <c r="H75" s="25"/>
      <c r="I75" s="15">
        <v>75</v>
      </c>
      <c r="J75" s="15" t="b">
        <f xml:space="preserve"> IF(AND([Relationship Date (UTC)] &gt;= Misc!$M$3, [Relationship Date (UTC)] &lt;= Misc!$N$3,TRUE), TRUE, FALSE)</f>
        <v>1</v>
      </c>
      <c r="K75" s="16"/>
      <c r="L75" s="72" t="s">
        <v>922</v>
      </c>
      <c r="M75" s="75">
        <v>40523.680902777778</v>
      </c>
    </row>
    <row r="76" spans="1:13">
      <c r="A76" s="69" t="s">
        <v>193</v>
      </c>
      <c r="B76" s="69" t="s">
        <v>194</v>
      </c>
      <c r="C76" s="18"/>
      <c r="D76" s="19"/>
      <c r="E76" s="60"/>
      <c r="F76" s="20"/>
      <c r="G76" s="18"/>
      <c r="H76" s="25"/>
      <c r="I76" s="15">
        <v>76</v>
      </c>
      <c r="J76" s="15" t="b">
        <f xml:space="preserve"> IF(AND([Relationship Date (UTC)] &gt;= Misc!$M$3, [Relationship Date (UTC)] &lt;= Misc!$N$3,TRUE), TRUE, FALSE)</f>
        <v>1</v>
      </c>
      <c r="K76" s="16"/>
      <c r="L76" s="72" t="s">
        <v>921</v>
      </c>
      <c r="M76" s="75">
        <v>40523.659513888888</v>
      </c>
    </row>
    <row r="77" spans="1:13">
      <c r="A77" s="69" t="s">
        <v>194</v>
      </c>
      <c r="B77" s="69" t="s">
        <v>193</v>
      </c>
      <c r="C77" s="18"/>
      <c r="D77" s="19"/>
      <c r="E77" s="60"/>
      <c r="F77" s="20"/>
      <c r="G77" s="18"/>
      <c r="H77" s="25"/>
      <c r="I77" s="15">
        <v>77</v>
      </c>
      <c r="J77" s="15" t="b">
        <f xml:space="preserve"> IF(AND([Relationship Date (UTC)] &gt;= Misc!$M$3, [Relationship Date (UTC)] &lt;= Misc!$N$3,TRUE), TRUE, FALSE)</f>
        <v>1</v>
      </c>
      <c r="K77" s="16"/>
      <c r="L77" s="72" t="s">
        <v>922</v>
      </c>
      <c r="M77" s="75">
        <v>40523.680902777778</v>
      </c>
    </row>
    <row r="78" spans="1:13">
      <c r="A78" s="69" t="s">
        <v>193</v>
      </c>
      <c r="B78" s="69" t="s">
        <v>194</v>
      </c>
      <c r="C78" s="18"/>
      <c r="D78" s="19"/>
      <c r="E78" s="60"/>
      <c r="F78" s="20"/>
      <c r="G78" s="18"/>
      <c r="H78" s="25"/>
      <c r="I78" s="15">
        <v>78</v>
      </c>
      <c r="J78" s="15" t="b">
        <f xml:space="preserve"> IF(AND([Relationship Date (UTC)] &gt;= Misc!$M$3, [Relationship Date (UTC)] &lt;= Misc!$N$3,TRUE), TRUE, FALSE)</f>
        <v>1</v>
      </c>
      <c r="K78" s="16"/>
      <c r="L78" s="72" t="s">
        <v>922</v>
      </c>
      <c r="M78" s="75">
        <v>40523.680902777778</v>
      </c>
    </row>
    <row r="79" spans="1:13">
      <c r="A79" s="69" t="s">
        <v>195</v>
      </c>
      <c r="B79" s="69" t="s">
        <v>730</v>
      </c>
      <c r="C79" s="18"/>
      <c r="D79" s="19"/>
      <c r="E79" s="60"/>
      <c r="F79" s="20"/>
      <c r="G79" s="18"/>
      <c r="H79" s="25"/>
      <c r="I79" s="15">
        <v>79</v>
      </c>
      <c r="J79" s="15" t="b">
        <f xml:space="preserve"> IF(AND([Relationship Date (UTC)] &gt;= Misc!$M$3, [Relationship Date (UTC)] &lt;= Misc!$N$3,TRUE), TRUE, FALSE)</f>
        <v>1</v>
      </c>
      <c r="K79" s="16"/>
      <c r="L79" s="72" t="s">
        <v>921</v>
      </c>
      <c r="M79" s="75">
        <v>40523.659641203703</v>
      </c>
    </row>
    <row r="80" spans="1:13">
      <c r="A80" s="69" t="s">
        <v>195</v>
      </c>
      <c r="B80" s="69" t="s">
        <v>784</v>
      </c>
      <c r="C80" s="18"/>
      <c r="D80" s="19"/>
      <c r="E80" s="60"/>
      <c r="F80" s="20"/>
      <c r="G80" s="18"/>
      <c r="H80" s="25"/>
      <c r="I80" s="15">
        <v>80</v>
      </c>
      <c r="J80" s="15" t="b">
        <f xml:space="preserve"> IF(AND([Relationship Date (UTC)] &gt;= Misc!$M$3, [Relationship Date (UTC)] &lt;= Misc!$N$3,TRUE), TRUE, FALSE)</f>
        <v>1</v>
      </c>
      <c r="K80" s="16"/>
      <c r="L80" s="72" t="s">
        <v>921</v>
      </c>
      <c r="M80" s="75">
        <v>40523.659641203703</v>
      </c>
    </row>
    <row r="81" spans="1:13">
      <c r="A81" s="69" t="s">
        <v>195</v>
      </c>
      <c r="B81" s="69" t="s">
        <v>409</v>
      </c>
      <c r="C81" s="18"/>
      <c r="D81" s="19"/>
      <c r="E81" s="60"/>
      <c r="F81" s="20"/>
      <c r="G81" s="18"/>
      <c r="H81" s="25"/>
      <c r="I81" s="15">
        <v>81</v>
      </c>
      <c r="J81" s="15" t="b">
        <f xml:space="preserve"> IF(AND([Relationship Date (UTC)] &gt;= Misc!$M$3, [Relationship Date (UTC)] &lt;= Misc!$N$3,TRUE), TRUE, FALSE)</f>
        <v>1</v>
      </c>
      <c r="K81" s="16"/>
      <c r="L81" s="72" t="s">
        <v>921</v>
      </c>
      <c r="M81" s="75">
        <v>40523.659641203703</v>
      </c>
    </row>
    <row r="82" spans="1:13">
      <c r="A82" s="69" t="s">
        <v>195</v>
      </c>
      <c r="B82" s="69" t="s">
        <v>730</v>
      </c>
      <c r="C82" s="18"/>
      <c r="D82" s="19"/>
      <c r="E82" s="60"/>
      <c r="F82" s="20"/>
      <c r="G82" s="18"/>
      <c r="H82" s="25"/>
      <c r="I82" s="15">
        <v>82</v>
      </c>
      <c r="J82" s="15" t="b">
        <f xml:space="preserve"> IF(AND([Relationship Date (UTC)] &gt;= Misc!$M$3, [Relationship Date (UTC)] &lt;= Misc!$N$3,TRUE), TRUE, FALSE)</f>
        <v>1</v>
      </c>
      <c r="K82" s="16"/>
      <c r="L82" s="72" t="s">
        <v>922</v>
      </c>
      <c r="M82" s="75">
        <v>40523.680902777778</v>
      </c>
    </row>
    <row r="83" spans="1:13">
      <c r="A83" s="69" t="s">
        <v>196</v>
      </c>
      <c r="B83" s="69" t="s">
        <v>197</v>
      </c>
      <c r="C83" s="18"/>
      <c r="D83" s="19"/>
      <c r="E83" s="60"/>
      <c r="F83" s="20"/>
      <c r="G83" s="18"/>
      <c r="H83" s="25"/>
      <c r="I83" s="15">
        <v>83</v>
      </c>
      <c r="J83" s="15" t="b">
        <f xml:space="preserve"> IF(AND([Relationship Date (UTC)] &gt;= Misc!$M$3, [Relationship Date (UTC)] &lt;= Misc!$N$3,TRUE), TRUE, FALSE)</f>
        <v>1</v>
      </c>
      <c r="K83" s="16"/>
      <c r="L83" s="72" t="s">
        <v>921</v>
      </c>
      <c r="M83" s="75">
        <v>40523.657546296294</v>
      </c>
    </row>
    <row r="84" spans="1:13">
      <c r="A84" s="69" t="s">
        <v>197</v>
      </c>
      <c r="B84" s="69" t="s">
        <v>837</v>
      </c>
      <c r="C84" s="18"/>
      <c r="D84" s="19"/>
      <c r="E84" s="60"/>
      <c r="F84" s="20"/>
      <c r="G84" s="18"/>
      <c r="H84" s="25"/>
      <c r="I84" s="15">
        <v>84</v>
      </c>
      <c r="J84" s="15" t="b">
        <f xml:space="preserve"> IF(AND([Relationship Date (UTC)] &gt;= Misc!$M$3, [Relationship Date (UTC)] &lt;= Misc!$N$3,TRUE), TRUE, FALSE)</f>
        <v>1</v>
      </c>
      <c r="K84" s="16"/>
      <c r="L84" s="72" t="s">
        <v>921</v>
      </c>
      <c r="M84" s="75">
        <v>40523.659641203703</v>
      </c>
    </row>
    <row r="85" spans="1:13">
      <c r="A85" s="69" t="s">
        <v>196</v>
      </c>
      <c r="B85" s="69" t="s">
        <v>197</v>
      </c>
      <c r="C85" s="18"/>
      <c r="D85" s="19"/>
      <c r="E85" s="60"/>
      <c r="F85" s="20"/>
      <c r="G85" s="18"/>
      <c r="H85" s="25"/>
      <c r="I85" s="15">
        <v>85</v>
      </c>
      <c r="J85" s="15" t="b">
        <f xml:space="preserve"> IF(AND([Relationship Date (UTC)] &gt;= Misc!$M$3, [Relationship Date (UTC)] &lt;= Misc!$N$3,TRUE), TRUE, FALSE)</f>
        <v>1</v>
      </c>
      <c r="K85" s="16"/>
      <c r="L85" s="72" t="s">
        <v>922</v>
      </c>
      <c r="M85" s="75">
        <v>40523.680902777778</v>
      </c>
    </row>
    <row r="86" spans="1:13">
      <c r="A86" s="69" t="s">
        <v>197</v>
      </c>
      <c r="B86" s="69" t="s">
        <v>730</v>
      </c>
      <c r="C86" s="18"/>
      <c r="D86" s="19"/>
      <c r="E86" s="60"/>
      <c r="F86" s="20"/>
      <c r="G86" s="18"/>
      <c r="H86" s="25"/>
      <c r="I86" s="15">
        <v>86</v>
      </c>
      <c r="J86" s="15" t="b">
        <f xml:space="preserve"> IF(AND([Relationship Date (UTC)] &gt;= Misc!$M$3, [Relationship Date (UTC)] &lt;= Misc!$N$3,TRUE), TRUE, FALSE)</f>
        <v>1</v>
      </c>
      <c r="K86" s="16"/>
      <c r="L86" s="72" t="s">
        <v>922</v>
      </c>
      <c r="M86" s="75">
        <v>40523.680902777778</v>
      </c>
    </row>
    <row r="87" spans="1:13">
      <c r="A87" s="69" t="s">
        <v>197</v>
      </c>
      <c r="B87" s="69" t="s">
        <v>696</v>
      </c>
      <c r="C87" s="18"/>
      <c r="D87" s="19"/>
      <c r="E87" s="60"/>
      <c r="F87" s="20"/>
      <c r="G87" s="18"/>
      <c r="H87" s="25"/>
      <c r="I87" s="15">
        <v>87</v>
      </c>
      <c r="J87" s="15" t="b">
        <f xml:space="preserve"> IF(AND([Relationship Date (UTC)] &gt;= Misc!$M$3, [Relationship Date (UTC)] &lt;= Misc!$N$3,TRUE), TRUE, FALSE)</f>
        <v>1</v>
      </c>
      <c r="K87" s="16"/>
      <c r="L87" s="72" t="s">
        <v>922</v>
      </c>
      <c r="M87" s="75">
        <v>40523.680902777778</v>
      </c>
    </row>
    <row r="88" spans="1:13">
      <c r="A88" s="69" t="s">
        <v>197</v>
      </c>
      <c r="B88" s="69" t="s">
        <v>892</v>
      </c>
      <c r="C88" s="18"/>
      <c r="D88" s="19"/>
      <c r="E88" s="60"/>
      <c r="F88" s="20"/>
      <c r="G88" s="18"/>
      <c r="H88" s="25"/>
      <c r="I88" s="15">
        <v>88</v>
      </c>
      <c r="J88" s="15" t="b">
        <f xml:space="preserve"> IF(AND([Relationship Date (UTC)] &gt;= Misc!$M$3, [Relationship Date (UTC)] &lt;= Misc!$N$3,TRUE), TRUE, FALSE)</f>
        <v>1</v>
      </c>
      <c r="K88" s="16"/>
      <c r="L88" s="72" t="s">
        <v>922</v>
      </c>
      <c r="M88" s="75">
        <v>40523.680902777778</v>
      </c>
    </row>
    <row r="89" spans="1:13">
      <c r="A89" s="69" t="s">
        <v>197</v>
      </c>
      <c r="B89" s="69" t="s">
        <v>409</v>
      </c>
      <c r="C89" s="18"/>
      <c r="D89" s="19"/>
      <c r="E89" s="60"/>
      <c r="F89" s="20"/>
      <c r="G89" s="18"/>
      <c r="H89" s="25"/>
      <c r="I89" s="15">
        <v>89</v>
      </c>
      <c r="J89" s="15" t="b">
        <f xml:space="preserve"> IF(AND([Relationship Date (UTC)] &gt;= Misc!$M$3, [Relationship Date (UTC)] &lt;= Misc!$N$3,TRUE), TRUE, FALSE)</f>
        <v>1</v>
      </c>
      <c r="K89" s="16"/>
      <c r="L89" s="72" t="s">
        <v>922</v>
      </c>
      <c r="M89" s="75">
        <v>40523.680902777778</v>
      </c>
    </row>
    <row r="90" spans="1:13">
      <c r="A90" s="69" t="s">
        <v>197</v>
      </c>
      <c r="B90" s="69" t="s">
        <v>196</v>
      </c>
      <c r="C90" s="18"/>
      <c r="D90" s="19"/>
      <c r="E90" s="60"/>
      <c r="F90" s="20"/>
      <c r="G90" s="18"/>
      <c r="H90" s="25"/>
      <c r="I90" s="15">
        <v>90</v>
      </c>
      <c r="J90" s="15" t="b">
        <f xml:space="preserve"> IF(AND([Relationship Date (UTC)] &gt;= Misc!$M$3, [Relationship Date (UTC)] &lt;= Misc!$N$3,TRUE), TRUE, FALSE)</f>
        <v>1</v>
      </c>
      <c r="K90" s="16"/>
      <c r="L90" s="72" t="s">
        <v>922</v>
      </c>
      <c r="M90" s="75">
        <v>40523.680902777778</v>
      </c>
    </row>
    <row r="91" spans="1:13">
      <c r="A91" s="69" t="s">
        <v>197</v>
      </c>
      <c r="B91" s="69" t="s">
        <v>665</v>
      </c>
      <c r="C91" s="18"/>
      <c r="D91" s="19"/>
      <c r="E91" s="60"/>
      <c r="F91" s="20"/>
      <c r="G91" s="18"/>
      <c r="H91" s="25"/>
      <c r="I91" s="15">
        <v>91</v>
      </c>
      <c r="J91" s="15" t="b">
        <f xml:space="preserve"> IF(AND([Relationship Date (UTC)] &gt;= Misc!$M$3, [Relationship Date (UTC)] &lt;= Misc!$N$3,TRUE), TRUE, FALSE)</f>
        <v>1</v>
      </c>
      <c r="K91" s="16"/>
      <c r="L91" s="72" t="s">
        <v>922</v>
      </c>
      <c r="M91" s="75">
        <v>40523.680902777778</v>
      </c>
    </row>
    <row r="92" spans="1:13">
      <c r="A92" s="69" t="s">
        <v>197</v>
      </c>
      <c r="B92" s="69" t="s">
        <v>916</v>
      </c>
      <c r="C92" s="18"/>
      <c r="D92" s="19"/>
      <c r="E92" s="60"/>
      <c r="F92" s="20"/>
      <c r="G92" s="18"/>
      <c r="H92" s="25"/>
      <c r="I92" s="15">
        <v>92</v>
      </c>
      <c r="J92" s="15" t="b">
        <f xml:space="preserve"> IF(AND([Relationship Date (UTC)] &gt;= Misc!$M$3, [Relationship Date (UTC)] &lt;= Misc!$N$3,TRUE), TRUE, FALSE)</f>
        <v>1</v>
      </c>
      <c r="K92" s="16"/>
      <c r="L92" s="72" t="s">
        <v>922</v>
      </c>
      <c r="M92" s="75">
        <v>40523.680902777778</v>
      </c>
    </row>
    <row r="93" spans="1:13">
      <c r="A93" s="69" t="s">
        <v>198</v>
      </c>
      <c r="B93" s="69" t="s">
        <v>225</v>
      </c>
      <c r="C93" s="18"/>
      <c r="D93" s="19"/>
      <c r="E93" s="60"/>
      <c r="F93" s="20"/>
      <c r="G93" s="18"/>
      <c r="H93" s="25"/>
      <c r="I93" s="15">
        <v>93</v>
      </c>
      <c r="J93" s="15" t="b">
        <f xml:space="preserve"> IF(AND([Relationship Date (UTC)] &gt;= Misc!$M$3, [Relationship Date (UTC)] &lt;= Misc!$N$3,TRUE), TRUE, FALSE)</f>
        <v>1</v>
      </c>
      <c r="K93" s="16"/>
      <c r="L93" s="72" t="s">
        <v>921</v>
      </c>
      <c r="M93" s="75">
        <v>40523.659826388888</v>
      </c>
    </row>
    <row r="94" spans="1:13">
      <c r="A94" s="69" t="s">
        <v>198</v>
      </c>
      <c r="B94" s="69" t="s">
        <v>916</v>
      </c>
      <c r="C94" s="18"/>
      <c r="D94" s="19"/>
      <c r="E94" s="60"/>
      <c r="F94" s="20"/>
      <c r="G94" s="18"/>
      <c r="H94" s="25"/>
      <c r="I94" s="15">
        <v>94</v>
      </c>
      <c r="J94" s="15" t="b">
        <f xml:space="preserve"> IF(AND([Relationship Date (UTC)] &gt;= Misc!$M$3, [Relationship Date (UTC)] &lt;= Misc!$N$3,TRUE), TRUE, FALSE)</f>
        <v>1</v>
      </c>
      <c r="K94" s="16"/>
      <c r="L94" s="72" t="s">
        <v>922</v>
      </c>
      <c r="M94" s="75">
        <v>40523.680902777778</v>
      </c>
    </row>
    <row r="95" spans="1:13">
      <c r="A95" s="69" t="s">
        <v>199</v>
      </c>
      <c r="B95" s="69" t="s">
        <v>700</v>
      </c>
      <c r="C95" s="18"/>
      <c r="D95" s="19"/>
      <c r="E95" s="60"/>
      <c r="F95" s="20"/>
      <c r="G95" s="18"/>
      <c r="H95" s="25"/>
      <c r="I95" s="15">
        <v>95</v>
      </c>
      <c r="J95" s="15" t="b">
        <f xml:space="preserve"> IF(AND([Relationship Date (UTC)] &gt;= Misc!$M$3, [Relationship Date (UTC)] &lt;= Misc!$N$3,TRUE), TRUE, FALSE)</f>
        <v>1</v>
      </c>
      <c r="K95" s="16"/>
      <c r="L95" s="72" t="s">
        <v>921</v>
      </c>
      <c r="M95" s="75">
        <v>40523.659918981481</v>
      </c>
    </row>
    <row r="96" spans="1:13">
      <c r="A96" s="69" t="s">
        <v>199</v>
      </c>
      <c r="B96" s="69" t="s">
        <v>700</v>
      </c>
      <c r="C96" s="18"/>
      <c r="D96" s="19"/>
      <c r="E96" s="60"/>
      <c r="F96" s="20"/>
      <c r="G96" s="18"/>
      <c r="H96" s="25"/>
      <c r="I96" s="15">
        <v>96</v>
      </c>
      <c r="J96" s="15" t="b">
        <f xml:space="preserve"> IF(AND([Relationship Date (UTC)] &gt;= Misc!$M$3, [Relationship Date (UTC)] &lt;= Misc!$N$3,TRUE), TRUE, FALSE)</f>
        <v>1</v>
      </c>
      <c r="K96" s="16"/>
      <c r="L96" s="72" t="s">
        <v>922</v>
      </c>
      <c r="M96" s="75">
        <v>40523.680902777778</v>
      </c>
    </row>
    <row r="97" spans="1:13">
      <c r="A97" s="69" t="s">
        <v>199</v>
      </c>
      <c r="B97" s="69" t="s">
        <v>671</v>
      </c>
      <c r="C97" s="18"/>
      <c r="D97" s="19"/>
      <c r="E97" s="60"/>
      <c r="F97" s="20"/>
      <c r="G97" s="18"/>
      <c r="H97" s="25"/>
      <c r="I97" s="15">
        <v>97</v>
      </c>
      <c r="J97" s="15" t="b">
        <f xml:space="preserve"> IF(AND([Relationship Date (UTC)] &gt;= Misc!$M$3, [Relationship Date (UTC)] &lt;= Misc!$N$3,TRUE), TRUE, FALSE)</f>
        <v>1</v>
      </c>
      <c r="K97" s="16"/>
      <c r="L97" s="72" t="s">
        <v>922</v>
      </c>
      <c r="M97" s="75">
        <v>40523.680902777778</v>
      </c>
    </row>
    <row r="98" spans="1:13">
      <c r="A98" s="69" t="s">
        <v>200</v>
      </c>
      <c r="B98" s="69" t="s">
        <v>730</v>
      </c>
      <c r="C98" s="18"/>
      <c r="D98" s="19"/>
      <c r="E98" s="60"/>
      <c r="F98" s="20"/>
      <c r="G98" s="18"/>
      <c r="H98" s="25"/>
      <c r="I98" s="15">
        <v>98</v>
      </c>
      <c r="J98" s="15" t="b">
        <f xml:space="preserve"> IF(AND([Relationship Date (UTC)] &gt;= Misc!$M$3, [Relationship Date (UTC)] &lt;= Misc!$N$3,TRUE), TRUE, FALSE)</f>
        <v>1</v>
      </c>
      <c r="K98" s="16"/>
      <c r="L98" s="72" t="s">
        <v>922</v>
      </c>
      <c r="M98" s="75">
        <v>40523.680902777778</v>
      </c>
    </row>
    <row r="99" spans="1:13">
      <c r="A99" s="69" t="s">
        <v>200</v>
      </c>
      <c r="B99" s="69" t="s">
        <v>585</v>
      </c>
      <c r="C99" s="18"/>
      <c r="D99" s="19"/>
      <c r="E99" s="60"/>
      <c r="F99" s="20"/>
      <c r="G99" s="18"/>
      <c r="H99" s="25"/>
      <c r="I99" s="15">
        <v>99</v>
      </c>
      <c r="J99" s="15" t="b">
        <f xml:space="preserve"> IF(AND([Relationship Date (UTC)] &gt;= Misc!$M$3, [Relationship Date (UTC)] &lt;= Misc!$N$3,TRUE), TRUE, FALSE)</f>
        <v>1</v>
      </c>
      <c r="K99" s="16"/>
      <c r="L99" s="72" t="s">
        <v>922</v>
      </c>
      <c r="M99" s="75">
        <v>40523.680902777778</v>
      </c>
    </row>
    <row r="100" spans="1:13">
      <c r="A100" s="69" t="s">
        <v>200</v>
      </c>
      <c r="B100" s="69" t="s">
        <v>673</v>
      </c>
      <c r="C100" s="18"/>
      <c r="D100" s="19"/>
      <c r="E100" s="60"/>
      <c r="F100" s="20"/>
      <c r="G100" s="18"/>
      <c r="H100" s="25"/>
      <c r="I100" s="15">
        <v>100</v>
      </c>
      <c r="J100" s="15" t="b">
        <f xml:space="preserve"> IF(AND([Relationship Date (UTC)] &gt;= Misc!$M$3, [Relationship Date (UTC)] &lt;= Misc!$N$3,TRUE), TRUE, FALSE)</f>
        <v>1</v>
      </c>
      <c r="K100" s="16"/>
      <c r="L100" s="72" t="s">
        <v>922</v>
      </c>
      <c r="M100" s="75">
        <v>40523.680902777778</v>
      </c>
    </row>
    <row r="101" spans="1:13">
      <c r="A101" s="69" t="s">
        <v>200</v>
      </c>
      <c r="B101" s="69" t="s">
        <v>846</v>
      </c>
      <c r="C101" s="18"/>
      <c r="D101" s="19"/>
      <c r="E101" s="60"/>
      <c r="F101" s="20"/>
      <c r="G101" s="18"/>
      <c r="H101" s="25"/>
      <c r="I101" s="15">
        <v>101</v>
      </c>
      <c r="J101" s="15" t="b">
        <f xml:space="preserve"> IF(AND([Relationship Date (UTC)] &gt;= Misc!$M$3, [Relationship Date (UTC)] &lt;= Misc!$N$3,TRUE), TRUE, FALSE)</f>
        <v>1</v>
      </c>
      <c r="K101" s="16"/>
      <c r="L101" s="72" t="s">
        <v>922</v>
      </c>
      <c r="M101" s="75">
        <v>40523.680902777778</v>
      </c>
    </row>
    <row r="102" spans="1:13">
      <c r="A102" s="69" t="s">
        <v>201</v>
      </c>
      <c r="B102" s="69" t="s">
        <v>837</v>
      </c>
      <c r="C102" s="18"/>
      <c r="D102" s="19"/>
      <c r="E102" s="60"/>
      <c r="F102" s="20"/>
      <c r="G102" s="18"/>
      <c r="H102" s="25"/>
      <c r="I102" s="15">
        <v>102</v>
      </c>
      <c r="J102" s="15" t="b">
        <f xml:space="preserve"> IF(AND([Relationship Date (UTC)] &gt;= Misc!$M$3, [Relationship Date (UTC)] &lt;= Misc!$N$3,TRUE), TRUE, FALSE)</f>
        <v>1</v>
      </c>
      <c r="K102" s="16"/>
      <c r="L102" s="72" t="s">
        <v>921</v>
      </c>
      <c r="M102" s="75">
        <v>40523.660115740742</v>
      </c>
    </row>
    <row r="103" spans="1:13">
      <c r="A103" s="69" t="s">
        <v>201</v>
      </c>
      <c r="B103" s="69" t="s">
        <v>730</v>
      </c>
      <c r="C103" s="18"/>
      <c r="D103" s="19"/>
      <c r="E103" s="60"/>
      <c r="F103" s="20"/>
      <c r="G103" s="18"/>
      <c r="H103" s="25"/>
      <c r="I103" s="15">
        <v>103</v>
      </c>
      <c r="J103" s="15" t="b">
        <f xml:space="preserve"> IF(AND([Relationship Date (UTC)] &gt;= Misc!$M$3, [Relationship Date (UTC)] &lt;= Misc!$N$3,TRUE), TRUE, FALSE)</f>
        <v>1</v>
      </c>
      <c r="K103" s="16"/>
      <c r="L103" s="72" t="s">
        <v>922</v>
      </c>
      <c r="M103" s="75">
        <v>40523.680902777778</v>
      </c>
    </row>
    <row r="104" spans="1:13">
      <c r="A104" s="69" t="s">
        <v>202</v>
      </c>
      <c r="B104" s="69" t="s">
        <v>916</v>
      </c>
      <c r="C104" s="18"/>
      <c r="D104" s="19"/>
      <c r="E104" s="60"/>
      <c r="F104" s="20"/>
      <c r="G104" s="18"/>
      <c r="H104" s="25"/>
      <c r="I104" s="15">
        <v>104</v>
      </c>
      <c r="J104" s="15" t="b">
        <f xml:space="preserve"> IF(AND([Relationship Date (UTC)] &gt;= Misc!$M$3, [Relationship Date (UTC)] &lt;= Misc!$N$3,TRUE), TRUE, FALSE)</f>
        <v>1</v>
      </c>
      <c r="K104" s="16"/>
      <c r="L104" s="72" t="s">
        <v>922</v>
      </c>
      <c r="M104" s="75">
        <v>40523.680902777778</v>
      </c>
    </row>
    <row r="105" spans="1:13">
      <c r="A105" s="69" t="s">
        <v>203</v>
      </c>
      <c r="B105" s="69" t="s">
        <v>894</v>
      </c>
      <c r="C105" s="18"/>
      <c r="D105" s="19"/>
      <c r="E105" s="60"/>
      <c r="F105" s="20"/>
      <c r="G105" s="18"/>
      <c r="H105" s="25"/>
      <c r="I105" s="15">
        <v>105</v>
      </c>
      <c r="J105" s="15" t="b">
        <f xml:space="preserve"> IF(AND([Relationship Date (UTC)] &gt;= Misc!$M$3, [Relationship Date (UTC)] &lt;= Misc!$N$3,TRUE), TRUE, FALSE)</f>
        <v>1</v>
      </c>
      <c r="K105" s="16"/>
      <c r="L105" s="72" t="s">
        <v>921</v>
      </c>
      <c r="M105" s="75">
        <v>40523.660381944443</v>
      </c>
    </row>
    <row r="106" spans="1:13">
      <c r="A106" s="69" t="s">
        <v>203</v>
      </c>
      <c r="B106" s="69" t="s">
        <v>730</v>
      </c>
      <c r="C106" s="18"/>
      <c r="D106" s="19"/>
      <c r="E106" s="60"/>
      <c r="F106" s="20"/>
      <c r="G106" s="18"/>
      <c r="H106" s="25"/>
      <c r="I106" s="15">
        <v>106</v>
      </c>
      <c r="J106" s="15" t="b">
        <f xml:space="preserve"> IF(AND([Relationship Date (UTC)] &gt;= Misc!$M$3, [Relationship Date (UTC)] &lt;= Misc!$N$3,TRUE), TRUE, FALSE)</f>
        <v>1</v>
      </c>
      <c r="K106" s="16"/>
      <c r="L106" s="72" t="s">
        <v>922</v>
      </c>
      <c r="M106" s="75">
        <v>40523.680902777778</v>
      </c>
    </row>
    <row r="107" spans="1:13">
      <c r="A107" s="69" t="s">
        <v>203</v>
      </c>
      <c r="B107" s="69" t="s">
        <v>847</v>
      </c>
      <c r="C107" s="18"/>
      <c r="D107" s="19"/>
      <c r="E107" s="60"/>
      <c r="F107" s="20"/>
      <c r="G107" s="18"/>
      <c r="H107" s="25"/>
      <c r="I107" s="15">
        <v>107</v>
      </c>
      <c r="J107" s="15" t="b">
        <f xml:space="preserve"> IF(AND([Relationship Date (UTC)] &gt;= Misc!$M$3, [Relationship Date (UTC)] &lt;= Misc!$N$3,TRUE), TRUE, FALSE)</f>
        <v>1</v>
      </c>
      <c r="K107" s="16"/>
      <c r="L107" s="72" t="s">
        <v>922</v>
      </c>
      <c r="M107" s="75">
        <v>40523.680902777778</v>
      </c>
    </row>
    <row r="108" spans="1:13">
      <c r="A108" s="69" t="s">
        <v>203</v>
      </c>
      <c r="B108" s="69" t="s">
        <v>892</v>
      </c>
      <c r="C108" s="18"/>
      <c r="D108" s="19"/>
      <c r="E108" s="60"/>
      <c r="F108" s="20"/>
      <c r="G108" s="18"/>
      <c r="H108" s="25"/>
      <c r="I108" s="15">
        <v>108</v>
      </c>
      <c r="J108" s="15" t="b">
        <f xml:space="preserve"> IF(AND([Relationship Date (UTC)] &gt;= Misc!$M$3, [Relationship Date (UTC)] &lt;= Misc!$N$3,TRUE), TRUE, FALSE)</f>
        <v>1</v>
      </c>
      <c r="K108" s="16"/>
      <c r="L108" s="72" t="s">
        <v>922</v>
      </c>
      <c r="M108" s="75">
        <v>40523.680902777778</v>
      </c>
    </row>
    <row r="109" spans="1:13">
      <c r="A109" s="69" t="s">
        <v>203</v>
      </c>
      <c r="B109" s="69" t="s">
        <v>894</v>
      </c>
      <c r="C109" s="18"/>
      <c r="D109" s="19"/>
      <c r="E109" s="60"/>
      <c r="F109" s="20"/>
      <c r="G109" s="18"/>
      <c r="H109" s="25"/>
      <c r="I109" s="15">
        <v>109</v>
      </c>
      <c r="J109" s="15" t="b">
        <f xml:space="preserve"> IF(AND([Relationship Date (UTC)] &gt;= Misc!$M$3, [Relationship Date (UTC)] &lt;= Misc!$N$3,TRUE), TRUE, FALSE)</f>
        <v>1</v>
      </c>
      <c r="K109" s="16"/>
      <c r="L109" s="72" t="s">
        <v>922</v>
      </c>
      <c r="M109" s="75">
        <v>40523.680902777778</v>
      </c>
    </row>
    <row r="110" spans="1:13">
      <c r="A110" s="69" t="s">
        <v>204</v>
      </c>
      <c r="B110" s="69" t="s">
        <v>916</v>
      </c>
      <c r="C110" s="18"/>
      <c r="D110" s="19"/>
      <c r="E110" s="60"/>
      <c r="F110" s="20"/>
      <c r="G110" s="18"/>
      <c r="H110" s="25"/>
      <c r="I110" s="15">
        <v>110</v>
      </c>
      <c r="J110" s="15" t="b">
        <f xml:space="preserve"> IF(AND([Relationship Date (UTC)] &gt;= Misc!$M$3, [Relationship Date (UTC)] &lt;= Misc!$N$3,TRUE), TRUE, FALSE)</f>
        <v>1</v>
      </c>
      <c r="K110" s="16"/>
      <c r="L110" s="72" t="s">
        <v>922</v>
      </c>
      <c r="M110" s="75">
        <v>40523.680902777778</v>
      </c>
    </row>
    <row r="111" spans="1:13">
      <c r="A111" s="69" t="s">
        <v>205</v>
      </c>
      <c r="B111" s="69" t="s">
        <v>916</v>
      </c>
      <c r="C111" s="18"/>
      <c r="D111" s="19"/>
      <c r="E111" s="60"/>
      <c r="F111" s="20"/>
      <c r="G111" s="18"/>
      <c r="H111" s="25"/>
      <c r="I111" s="15">
        <v>111</v>
      </c>
      <c r="J111" s="15" t="b">
        <f xml:space="preserve"> IF(AND([Relationship Date (UTC)] &gt;= Misc!$M$3, [Relationship Date (UTC)] &lt;= Misc!$N$3,TRUE), TRUE, FALSE)</f>
        <v>1</v>
      </c>
      <c r="K111" s="16"/>
      <c r="L111" s="72" t="s">
        <v>922</v>
      </c>
      <c r="M111" s="75">
        <v>40523.680902777778</v>
      </c>
    </row>
    <row r="112" spans="1:13">
      <c r="A112" s="69" t="s">
        <v>206</v>
      </c>
      <c r="B112" s="69" t="s">
        <v>916</v>
      </c>
      <c r="C112" s="18"/>
      <c r="D112" s="19"/>
      <c r="E112" s="60"/>
      <c r="F112" s="20"/>
      <c r="G112" s="18"/>
      <c r="H112" s="25"/>
      <c r="I112" s="15">
        <v>112</v>
      </c>
      <c r="J112" s="15" t="b">
        <f xml:space="preserve"> IF(AND([Relationship Date (UTC)] &gt;= Misc!$M$3, [Relationship Date (UTC)] &lt;= Misc!$N$3,TRUE), TRUE, FALSE)</f>
        <v>1</v>
      </c>
      <c r="K112" s="16"/>
      <c r="L112" s="72" t="s">
        <v>922</v>
      </c>
      <c r="M112" s="75">
        <v>40523.680902777778</v>
      </c>
    </row>
    <row r="113" spans="1:13">
      <c r="A113" s="69" t="s">
        <v>206</v>
      </c>
      <c r="B113" s="69" t="s">
        <v>913</v>
      </c>
      <c r="C113" s="18"/>
      <c r="D113" s="19"/>
      <c r="E113" s="60"/>
      <c r="F113" s="20"/>
      <c r="G113" s="18"/>
      <c r="H113" s="25"/>
      <c r="I113" s="15">
        <v>113</v>
      </c>
      <c r="J113" s="15" t="b">
        <f xml:space="preserve"> IF(AND([Relationship Date (UTC)] &gt;= Misc!$M$3, [Relationship Date (UTC)] &lt;= Misc!$N$3,TRUE), TRUE, FALSE)</f>
        <v>1</v>
      </c>
      <c r="K113" s="16"/>
      <c r="L113" s="72" t="s">
        <v>922</v>
      </c>
      <c r="M113" s="75">
        <v>40523.680902777778</v>
      </c>
    </row>
    <row r="114" spans="1:13">
      <c r="A114" s="69" t="s">
        <v>207</v>
      </c>
      <c r="B114" s="69" t="s">
        <v>208</v>
      </c>
      <c r="C114" s="18"/>
      <c r="D114" s="19"/>
      <c r="E114" s="60"/>
      <c r="F114" s="20"/>
      <c r="G114" s="18"/>
      <c r="H114" s="25"/>
      <c r="I114" s="15">
        <v>114</v>
      </c>
      <c r="J114" s="15" t="b">
        <f xml:space="preserve"> IF(AND([Relationship Date (UTC)] &gt;= Misc!$M$3, [Relationship Date (UTC)] &lt;= Misc!$N$3,TRUE), TRUE, FALSE)</f>
        <v>1</v>
      </c>
      <c r="K114" s="16"/>
      <c r="L114" s="72" t="s">
        <v>921</v>
      </c>
      <c r="M114" s="75">
        <v>40523.661562499998</v>
      </c>
    </row>
    <row r="115" spans="1:13">
      <c r="A115" s="69" t="s">
        <v>208</v>
      </c>
      <c r="B115" s="69" t="s">
        <v>207</v>
      </c>
      <c r="C115" s="18"/>
      <c r="D115" s="19"/>
      <c r="E115" s="60"/>
      <c r="F115" s="20"/>
      <c r="G115" s="18"/>
      <c r="H115" s="25"/>
      <c r="I115" s="15">
        <v>115</v>
      </c>
      <c r="J115" s="15" t="b">
        <f xml:space="preserve"> IF(AND([Relationship Date (UTC)] &gt;= Misc!$M$3, [Relationship Date (UTC)] &lt;= Misc!$N$3,TRUE), TRUE, FALSE)</f>
        <v>1</v>
      </c>
      <c r="K115" s="16"/>
      <c r="L115" s="72" t="s">
        <v>922</v>
      </c>
      <c r="M115" s="75">
        <v>40523.680902777778</v>
      </c>
    </row>
    <row r="116" spans="1:13">
      <c r="A116" s="69" t="s">
        <v>207</v>
      </c>
      <c r="B116" s="69" t="s">
        <v>208</v>
      </c>
      <c r="C116" s="18"/>
      <c r="D116" s="19"/>
      <c r="E116" s="60"/>
      <c r="F116" s="20"/>
      <c r="G116" s="18"/>
      <c r="H116" s="25"/>
      <c r="I116" s="15">
        <v>116</v>
      </c>
      <c r="J116" s="15" t="b">
        <f xml:space="preserve"> IF(AND([Relationship Date (UTC)] &gt;= Misc!$M$3, [Relationship Date (UTC)] &lt;= Misc!$N$3,TRUE), TRUE, FALSE)</f>
        <v>1</v>
      </c>
      <c r="K116" s="16"/>
      <c r="L116" s="72" t="s">
        <v>922</v>
      </c>
      <c r="M116" s="75">
        <v>40523.680902777778</v>
      </c>
    </row>
    <row r="117" spans="1:13">
      <c r="A117" s="69" t="s">
        <v>207</v>
      </c>
      <c r="B117" s="69" t="s">
        <v>916</v>
      </c>
      <c r="C117" s="18"/>
      <c r="D117" s="19"/>
      <c r="E117" s="60"/>
      <c r="F117" s="20"/>
      <c r="G117" s="18"/>
      <c r="H117" s="25"/>
      <c r="I117" s="15">
        <v>117</v>
      </c>
      <c r="J117" s="15" t="b">
        <f xml:space="preserve"> IF(AND([Relationship Date (UTC)] &gt;= Misc!$M$3, [Relationship Date (UTC)] &lt;= Misc!$N$3,TRUE), TRUE, FALSE)</f>
        <v>1</v>
      </c>
      <c r="K117" s="16"/>
      <c r="L117" s="72" t="s">
        <v>922</v>
      </c>
      <c r="M117" s="75">
        <v>40523.680902777778</v>
      </c>
    </row>
    <row r="118" spans="1:13">
      <c r="A118" s="69" t="s">
        <v>209</v>
      </c>
      <c r="B118" s="69" t="s">
        <v>837</v>
      </c>
      <c r="C118" s="18"/>
      <c r="D118" s="19"/>
      <c r="E118" s="60"/>
      <c r="F118" s="20"/>
      <c r="G118" s="18"/>
      <c r="H118" s="25"/>
      <c r="I118" s="15">
        <v>118</v>
      </c>
      <c r="J118" s="15" t="b">
        <f xml:space="preserve"> IF(AND([Relationship Date (UTC)] &gt;= Misc!$M$3, [Relationship Date (UTC)] &lt;= Misc!$N$3,TRUE), TRUE, FALSE)</f>
        <v>1</v>
      </c>
      <c r="K118" s="16"/>
      <c r="L118" s="72" t="s">
        <v>921</v>
      </c>
      <c r="M118" s="75">
        <v>40523.661712962959</v>
      </c>
    </row>
    <row r="119" spans="1:13">
      <c r="A119" s="69" t="s">
        <v>209</v>
      </c>
      <c r="B119" s="69" t="s">
        <v>916</v>
      </c>
      <c r="C119" s="18"/>
      <c r="D119" s="19"/>
      <c r="E119" s="60"/>
      <c r="F119" s="20"/>
      <c r="G119" s="18"/>
      <c r="H119" s="25"/>
      <c r="I119" s="15">
        <v>119</v>
      </c>
      <c r="J119" s="15" t="b">
        <f xml:space="preserve"> IF(AND([Relationship Date (UTC)] &gt;= Misc!$M$3, [Relationship Date (UTC)] &lt;= Misc!$N$3,TRUE), TRUE, FALSE)</f>
        <v>1</v>
      </c>
      <c r="K119" s="16"/>
      <c r="L119" s="72" t="s">
        <v>922</v>
      </c>
      <c r="M119" s="75">
        <v>40523.680902777778</v>
      </c>
    </row>
    <row r="120" spans="1:13">
      <c r="A120" s="69" t="s">
        <v>209</v>
      </c>
      <c r="B120" s="69" t="s">
        <v>730</v>
      </c>
      <c r="C120" s="18"/>
      <c r="D120" s="19"/>
      <c r="E120" s="60"/>
      <c r="F120" s="20"/>
      <c r="G120" s="18"/>
      <c r="H120" s="25"/>
      <c r="I120" s="15">
        <v>120</v>
      </c>
      <c r="J120" s="15" t="b">
        <f xml:space="preserve"> IF(AND([Relationship Date (UTC)] &gt;= Misc!$M$3, [Relationship Date (UTC)] &lt;= Misc!$N$3,TRUE), TRUE, FALSE)</f>
        <v>1</v>
      </c>
      <c r="K120" s="16"/>
      <c r="L120" s="72" t="s">
        <v>922</v>
      </c>
      <c r="M120" s="75">
        <v>40523.680902777778</v>
      </c>
    </row>
    <row r="121" spans="1:13">
      <c r="A121" s="69" t="s">
        <v>209</v>
      </c>
      <c r="B121" s="69" t="s">
        <v>673</v>
      </c>
      <c r="C121" s="18"/>
      <c r="D121" s="19"/>
      <c r="E121" s="60"/>
      <c r="F121" s="20"/>
      <c r="G121" s="18"/>
      <c r="H121" s="25"/>
      <c r="I121" s="15">
        <v>121</v>
      </c>
      <c r="J121" s="15" t="b">
        <f xml:space="preserve"> IF(AND([Relationship Date (UTC)] &gt;= Misc!$M$3, [Relationship Date (UTC)] &lt;= Misc!$N$3,TRUE), TRUE, FALSE)</f>
        <v>1</v>
      </c>
      <c r="K121" s="16"/>
      <c r="L121" s="72" t="s">
        <v>922</v>
      </c>
      <c r="M121" s="75">
        <v>40523.680902777778</v>
      </c>
    </row>
    <row r="122" spans="1:13">
      <c r="A122" s="69" t="s">
        <v>210</v>
      </c>
      <c r="B122" s="69" t="s">
        <v>518</v>
      </c>
      <c r="C122" s="18"/>
      <c r="D122" s="19"/>
      <c r="E122" s="60"/>
      <c r="F122" s="20"/>
      <c r="G122" s="18"/>
      <c r="H122" s="25"/>
      <c r="I122" s="15">
        <v>122</v>
      </c>
      <c r="J122" s="15" t="b">
        <f xml:space="preserve"> IF(AND([Relationship Date (UTC)] &gt;= Misc!$M$3, [Relationship Date (UTC)] &lt;= Misc!$N$3,TRUE), TRUE, FALSE)</f>
        <v>1</v>
      </c>
      <c r="K122" s="16"/>
      <c r="L122" s="72" t="s">
        <v>921</v>
      </c>
      <c r="M122" s="75">
        <v>40523.661782407406</v>
      </c>
    </row>
    <row r="123" spans="1:13">
      <c r="A123" s="69" t="s">
        <v>210</v>
      </c>
      <c r="B123" s="69" t="s">
        <v>518</v>
      </c>
      <c r="C123" s="18"/>
      <c r="D123" s="19"/>
      <c r="E123" s="60"/>
      <c r="F123" s="20"/>
      <c r="G123" s="18"/>
      <c r="H123" s="25"/>
      <c r="I123" s="15">
        <v>123</v>
      </c>
      <c r="J123" s="15" t="b">
        <f xml:space="preserve"> IF(AND([Relationship Date (UTC)] &gt;= Misc!$M$3, [Relationship Date (UTC)] &lt;= Misc!$N$3,TRUE), TRUE, FALSE)</f>
        <v>1</v>
      </c>
      <c r="K123" s="16"/>
      <c r="L123" s="72" t="s">
        <v>922</v>
      </c>
      <c r="M123" s="75">
        <v>40523.680902777778</v>
      </c>
    </row>
    <row r="124" spans="1:13">
      <c r="A124" s="69" t="s">
        <v>211</v>
      </c>
      <c r="B124" s="69" t="s">
        <v>730</v>
      </c>
      <c r="C124" s="18"/>
      <c r="D124" s="19"/>
      <c r="E124" s="60"/>
      <c r="F124" s="20"/>
      <c r="G124" s="18"/>
      <c r="H124" s="25"/>
      <c r="I124" s="15">
        <v>124</v>
      </c>
      <c r="J124" s="15" t="b">
        <f xml:space="preserve"> IF(AND([Relationship Date (UTC)] &gt;= Misc!$M$3, [Relationship Date (UTC)] &lt;= Misc!$N$3,TRUE), TRUE, FALSE)</f>
        <v>1</v>
      </c>
      <c r="K124" s="16"/>
      <c r="L124" s="72" t="s">
        <v>922</v>
      </c>
      <c r="M124" s="75">
        <v>40523.680902777778</v>
      </c>
    </row>
    <row r="125" spans="1:13">
      <c r="A125" s="69" t="s">
        <v>211</v>
      </c>
      <c r="B125" s="69" t="s">
        <v>623</v>
      </c>
      <c r="C125" s="18"/>
      <c r="D125" s="19"/>
      <c r="E125" s="60"/>
      <c r="F125" s="20"/>
      <c r="G125" s="18"/>
      <c r="H125" s="25"/>
      <c r="I125" s="15">
        <v>125</v>
      </c>
      <c r="J125" s="15" t="b">
        <f xml:space="preserve"> IF(AND([Relationship Date (UTC)] &gt;= Misc!$M$3, [Relationship Date (UTC)] &lt;= Misc!$N$3,TRUE), TRUE, FALSE)</f>
        <v>1</v>
      </c>
      <c r="K125" s="16"/>
      <c r="L125" s="72" t="s">
        <v>922</v>
      </c>
      <c r="M125" s="75">
        <v>40523.680902777778</v>
      </c>
    </row>
    <row r="126" spans="1:13">
      <c r="A126" s="69" t="s">
        <v>211</v>
      </c>
      <c r="B126" s="69" t="s">
        <v>916</v>
      </c>
      <c r="C126" s="18"/>
      <c r="D126" s="19"/>
      <c r="E126" s="60"/>
      <c r="F126" s="20"/>
      <c r="G126" s="18"/>
      <c r="H126" s="25"/>
      <c r="I126" s="15">
        <v>126</v>
      </c>
      <c r="J126" s="15" t="b">
        <f xml:space="preserve"> IF(AND([Relationship Date (UTC)] &gt;= Misc!$M$3, [Relationship Date (UTC)] &lt;= Misc!$N$3,TRUE), TRUE, FALSE)</f>
        <v>1</v>
      </c>
      <c r="K126" s="16"/>
      <c r="L126" s="72" t="s">
        <v>922</v>
      </c>
      <c r="M126" s="75">
        <v>40523.680902777778</v>
      </c>
    </row>
    <row r="127" spans="1:13">
      <c r="A127" s="69" t="s">
        <v>212</v>
      </c>
      <c r="B127" s="69" t="s">
        <v>913</v>
      </c>
      <c r="C127" s="18"/>
      <c r="D127" s="19"/>
      <c r="E127" s="60"/>
      <c r="F127" s="20"/>
      <c r="G127" s="18"/>
      <c r="H127" s="25"/>
      <c r="I127" s="15">
        <v>127</v>
      </c>
      <c r="J127" s="15" t="b">
        <f xml:space="preserve"> IF(AND([Relationship Date (UTC)] &gt;= Misc!$M$3, [Relationship Date (UTC)] &lt;= Misc!$N$3,TRUE), TRUE, FALSE)</f>
        <v>1</v>
      </c>
      <c r="K127" s="16"/>
      <c r="L127" s="72" t="s">
        <v>922</v>
      </c>
      <c r="M127" s="75">
        <v>40523.680902777778</v>
      </c>
    </row>
    <row r="128" spans="1:13">
      <c r="A128" s="69" t="s">
        <v>212</v>
      </c>
      <c r="B128" s="69" t="s">
        <v>916</v>
      </c>
      <c r="C128" s="18"/>
      <c r="D128" s="19"/>
      <c r="E128" s="60"/>
      <c r="F128" s="20"/>
      <c r="G128" s="18"/>
      <c r="H128" s="25"/>
      <c r="I128" s="15">
        <v>128</v>
      </c>
      <c r="J128" s="15" t="b">
        <f xml:space="preserve"> IF(AND([Relationship Date (UTC)] &gt;= Misc!$M$3, [Relationship Date (UTC)] &lt;= Misc!$N$3,TRUE), TRUE, FALSE)</f>
        <v>1</v>
      </c>
      <c r="K128" s="16"/>
      <c r="L128" s="72" t="s">
        <v>922</v>
      </c>
      <c r="M128" s="75">
        <v>40523.680902777778</v>
      </c>
    </row>
    <row r="129" spans="1:13">
      <c r="A129" s="69" t="s">
        <v>213</v>
      </c>
      <c r="B129" s="69" t="s">
        <v>770</v>
      </c>
      <c r="C129" s="18"/>
      <c r="D129" s="19"/>
      <c r="E129" s="60"/>
      <c r="F129" s="20"/>
      <c r="G129" s="18"/>
      <c r="H129" s="25"/>
      <c r="I129" s="15">
        <v>129</v>
      </c>
      <c r="J129" s="15" t="b">
        <f xml:space="preserve"> IF(AND([Relationship Date (UTC)] &gt;= Misc!$M$3, [Relationship Date (UTC)] &lt;= Misc!$N$3,TRUE), TRUE, FALSE)</f>
        <v>1</v>
      </c>
      <c r="K129" s="16"/>
      <c r="L129" s="72" t="s">
        <v>922</v>
      </c>
      <c r="M129" s="75">
        <v>40523.680902777778</v>
      </c>
    </row>
    <row r="130" spans="1:13">
      <c r="A130" s="69" t="s">
        <v>213</v>
      </c>
      <c r="B130" s="69" t="s">
        <v>916</v>
      </c>
      <c r="C130" s="18"/>
      <c r="D130" s="19"/>
      <c r="E130" s="60"/>
      <c r="F130" s="20"/>
      <c r="G130" s="18"/>
      <c r="H130" s="25"/>
      <c r="I130" s="15">
        <v>130</v>
      </c>
      <c r="J130" s="15" t="b">
        <f xml:space="preserve"> IF(AND([Relationship Date (UTC)] &gt;= Misc!$M$3, [Relationship Date (UTC)] &lt;= Misc!$N$3,TRUE), TRUE, FALSE)</f>
        <v>1</v>
      </c>
      <c r="K130" s="16"/>
      <c r="L130" s="72" t="s">
        <v>922</v>
      </c>
      <c r="M130" s="75">
        <v>40523.680902777778</v>
      </c>
    </row>
    <row r="131" spans="1:13">
      <c r="A131" s="69" t="s">
        <v>214</v>
      </c>
      <c r="B131" s="69" t="s">
        <v>916</v>
      </c>
      <c r="C131" s="18"/>
      <c r="D131" s="19"/>
      <c r="E131" s="60"/>
      <c r="F131" s="20"/>
      <c r="G131" s="18"/>
      <c r="H131" s="25"/>
      <c r="I131" s="15">
        <v>131</v>
      </c>
      <c r="J131" s="15" t="b">
        <f xml:space="preserve"> IF(AND([Relationship Date (UTC)] &gt;= Misc!$M$3, [Relationship Date (UTC)] &lt;= Misc!$N$3,TRUE), TRUE, FALSE)</f>
        <v>1</v>
      </c>
      <c r="K131" s="16"/>
      <c r="L131" s="72" t="s">
        <v>921</v>
      </c>
      <c r="M131" s="75">
        <v>40523.662291666667</v>
      </c>
    </row>
    <row r="132" spans="1:13">
      <c r="A132" s="69" t="s">
        <v>214</v>
      </c>
      <c r="B132" s="69" t="s">
        <v>916</v>
      </c>
      <c r="C132" s="18"/>
      <c r="D132" s="19"/>
      <c r="E132" s="60"/>
      <c r="F132" s="20"/>
      <c r="G132" s="18"/>
      <c r="H132" s="25"/>
      <c r="I132" s="15">
        <v>132</v>
      </c>
      <c r="J132" s="15" t="b">
        <f xml:space="preserve"> IF(AND([Relationship Date (UTC)] &gt;= Misc!$M$3, [Relationship Date (UTC)] &lt;= Misc!$N$3,TRUE), TRUE, FALSE)</f>
        <v>1</v>
      </c>
      <c r="K132" s="16"/>
      <c r="L132" s="72" t="s">
        <v>922</v>
      </c>
      <c r="M132" s="75">
        <v>40523.680902777778</v>
      </c>
    </row>
    <row r="133" spans="1:13">
      <c r="A133" s="69" t="s">
        <v>215</v>
      </c>
      <c r="B133" s="69" t="s">
        <v>916</v>
      </c>
      <c r="C133" s="18"/>
      <c r="D133" s="19"/>
      <c r="E133" s="60"/>
      <c r="F133" s="20"/>
      <c r="G133" s="18"/>
      <c r="H133" s="25"/>
      <c r="I133" s="15">
        <v>133</v>
      </c>
      <c r="J133" s="15" t="b">
        <f xml:space="preserve"> IF(AND([Relationship Date (UTC)] &gt;= Misc!$M$3, [Relationship Date (UTC)] &lt;= Misc!$N$3,TRUE), TRUE, FALSE)</f>
        <v>1</v>
      </c>
      <c r="K133" s="16"/>
      <c r="L133" s="72" t="s">
        <v>921</v>
      </c>
      <c r="M133" s="75">
        <v>40523.662314814814</v>
      </c>
    </row>
    <row r="134" spans="1:13">
      <c r="A134" s="69" t="s">
        <v>215</v>
      </c>
      <c r="B134" s="69" t="s">
        <v>916</v>
      </c>
      <c r="C134" s="18"/>
      <c r="D134" s="19"/>
      <c r="E134" s="60"/>
      <c r="F134" s="20"/>
      <c r="G134" s="18"/>
      <c r="H134" s="25"/>
      <c r="I134" s="15">
        <v>134</v>
      </c>
      <c r="J134" s="15" t="b">
        <f xml:space="preserve"> IF(AND([Relationship Date (UTC)] &gt;= Misc!$M$3, [Relationship Date (UTC)] &lt;= Misc!$N$3,TRUE), TRUE, FALSE)</f>
        <v>1</v>
      </c>
      <c r="K134" s="16"/>
      <c r="L134" s="72" t="s">
        <v>922</v>
      </c>
      <c r="M134" s="75">
        <v>40523.680902777778</v>
      </c>
    </row>
    <row r="135" spans="1:13">
      <c r="A135" s="69" t="s">
        <v>216</v>
      </c>
      <c r="B135" s="69" t="s">
        <v>916</v>
      </c>
      <c r="C135" s="18"/>
      <c r="D135" s="19"/>
      <c r="E135" s="60"/>
      <c r="F135" s="20"/>
      <c r="G135" s="18"/>
      <c r="H135" s="25"/>
      <c r="I135" s="15">
        <v>135</v>
      </c>
      <c r="J135" s="15" t="b">
        <f xml:space="preserve"> IF(AND([Relationship Date (UTC)] &gt;= Misc!$M$3, [Relationship Date (UTC)] &lt;= Misc!$N$3,TRUE), TRUE, FALSE)</f>
        <v>1</v>
      </c>
      <c r="K135" s="16"/>
      <c r="L135" s="72" t="s">
        <v>921</v>
      </c>
      <c r="M135" s="75">
        <v>40523.66233796296</v>
      </c>
    </row>
    <row r="136" spans="1:13">
      <c r="A136" s="69" t="s">
        <v>216</v>
      </c>
      <c r="B136" s="69" t="s">
        <v>916</v>
      </c>
      <c r="C136" s="18"/>
      <c r="D136" s="19"/>
      <c r="E136" s="60"/>
      <c r="F136" s="20"/>
      <c r="G136" s="18"/>
      <c r="H136" s="25"/>
      <c r="I136" s="15">
        <v>136</v>
      </c>
      <c r="J136" s="15" t="b">
        <f xml:space="preserve"> IF(AND([Relationship Date (UTC)] &gt;= Misc!$M$3, [Relationship Date (UTC)] &lt;= Misc!$N$3,TRUE), TRUE, FALSE)</f>
        <v>1</v>
      </c>
      <c r="K136" s="16"/>
      <c r="L136" s="72" t="s">
        <v>922</v>
      </c>
      <c r="M136" s="75">
        <v>40523.680902777778</v>
      </c>
    </row>
    <row r="137" spans="1:13">
      <c r="A137" s="69" t="s">
        <v>217</v>
      </c>
      <c r="B137" s="69" t="s">
        <v>916</v>
      </c>
      <c r="C137" s="18"/>
      <c r="D137" s="19"/>
      <c r="E137" s="60"/>
      <c r="F137" s="20"/>
      <c r="G137" s="18"/>
      <c r="H137" s="25"/>
      <c r="I137" s="15">
        <v>137</v>
      </c>
      <c r="J137" s="15" t="b">
        <f xml:space="preserve"> IF(AND([Relationship Date (UTC)] &gt;= Misc!$M$3, [Relationship Date (UTC)] &lt;= Misc!$N$3,TRUE), TRUE, FALSE)</f>
        <v>1</v>
      </c>
      <c r="K137" s="16"/>
      <c r="L137" s="72" t="s">
        <v>922</v>
      </c>
      <c r="M137" s="75">
        <v>40523.680902777778</v>
      </c>
    </row>
    <row r="138" spans="1:13">
      <c r="A138" s="69" t="s">
        <v>217</v>
      </c>
      <c r="B138" s="69" t="s">
        <v>730</v>
      </c>
      <c r="C138" s="18"/>
      <c r="D138" s="19"/>
      <c r="E138" s="60"/>
      <c r="F138" s="20"/>
      <c r="G138" s="18"/>
      <c r="H138" s="25"/>
      <c r="I138" s="15">
        <v>138</v>
      </c>
      <c r="J138" s="15" t="b">
        <f xml:space="preserve"> IF(AND([Relationship Date (UTC)] &gt;= Misc!$M$3, [Relationship Date (UTC)] &lt;= Misc!$N$3,TRUE), TRUE, FALSE)</f>
        <v>1</v>
      </c>
      <c r="K138" s="16"/>
      <c r="L138" s="72" t="s">
        <v>922</v>
      </c>
      <c r="M138" s="75">
        <v>40523.680902777778</v>
      </c>
    </row>
    <row r="139" spans="1:13">
      <c r="A139" s="69" t="s">
        <v>218</v>
      </c>
      <c r="B139" s="69" t="s">
        <v>916</v>
      </c>
      <c r="C139" s="18"/>
      <c r="D139" s="19"/>
      <c r="E139" s="60"/>
      <c r="F139" s="20"/>
      <c r="G139" s="18"/>
      <c r="H139" s="25"/>
      <c r="I139" s="15">
        <v>139</v>
      </c>
      <c r="J139" s="15" t="b">
        <f xml:space="preserve"> IF(AND([Relationship Date (UTC)] &gt;= Misc!$M$3, [Relationship Date (UTC)] &lt;= Misc!$N$3,TRUE), TRUE, FALSE)</f>
        <v>1</v>
      </c>
      <c r="K139" s="16"/>
      <c r="L139" s="72" t="s">
        <v>921</v>
      </c>
      <c r="M139" s="75">
        <v>40523.66238425926</v>
      </c>
    </row>
    <row r="140" spans="1:13">
      <c r="A140" s="69" t="s">
        <v>218</v>
      </c>
      <c r="B140" s="69" t="s">
        <v>916</v>
      </c>
      <c r="C140" s="18"/>
      <c r="D140" s="19"/>
      <c r="E140" s="60"/>
      <c r="F140" s="20"/>
      <c r="G140" s="18"/>
      <c r="H140" s="25"/>
      <c r="I140" s="15">
        <v>140</v>
      </c>
      <c r="J140" s="15" t="b">
        <f xml:space="preserve"> IF(AND([Relationship Date (UTC)] &gt;= Misc!$M$3, [Relationship Date (UTC)] &lt;= Misc!$N$3,TRUE), TRUE, FALSE)</f>
        <v>1</v>
      </c>
      <c r="K140" s="16"/>
      <c r="L140" s="72" t="s">
        <v>922</v>
      </c>
      <c r="M140" s="75">
        <v>40523.680902777778</v>
      </c>
    </row>
    <row r="141" spans="1:13">
      <c r="A141" s="69" t="s">
        <v>219</v>
      </c>
      <c r="B141" s="69" t="s">
        <v>916</v>
      </c>
      <c r="C141" s="18"/>
      <c r="D141" s="19"/>
      <c r="E141" s="60"/>
      <c r="F141" s="20"/>
      <c r="G141" s="18"/>
      <c r="H141" s="25"/>
      <c r="I141" s="15">
        <v>141</v>
      </c>
      <c r="J141" s="15" t="b">
        <f xml:space="preserve"> IF(AND([Relationship Date (UTC)] &gt;= Misc!$M$3, [Relationship Date (UTC)] &lt;= Misc!$N$3,TRUE), TRUE, FALSE)</f>
        <v>1</v>
      </c>
      <c r="K141" s="16"/>
      <c r="L141" s="72" t="s">
        <v>921</v>
      </c>
      <c r="M141" s="75">
        <v>40523.662453703706</v>
      </c>
    </row>
    <row r="142" spans="1:13">
      <c r="A142" s="69" t="s">
        <v>219</v>
      </c>
      <c r="B142" s="69" t="s">
        <v>916</v>
      </c>
      <c r="C142" s="18"/>
      <c r="D142" s="19"/>
      <c r="E142" s="60"/>
      <c r="F142" s="20"/>
      <c r="G142" s="18"/>
      <c r="H142" s="25"/>
      <c r="I142" s="15">
        <v>142</v>
      </c>
      <c r="J142" s="15" t="b">
        <f xml:space="preserve"> IF(AND([Relationship Date (UTC)] &gt;= Misc!$M$3, [Relationship Date (UTC)] &lt;= Misc!$N$3,TRUE), TRUE, FALSE)</f>
        <v>1</v>
      </c>
      <c r="K142" s="16"/>
      <c r="L142" s="72" t="s">
        <v>922</v>
      </c>
      <c r="M142" s="75">
        <v>40523.680902777778</v>
      </c>
    </row>
    <row r="143" spans="1:13">
      <c r="A143" s="69" t="s">
        <v>220</v>
      </c>
      <c r="B143" s="69" t="s">
        <v>916</v>
      </c>
      <c r="C143" s="18"/>
      <c r="D143" s="19"/>
      <c r="E143" s="60"/>
      <c r="F143" s="20"/>
      <c r="G143" s="18"/>
      <c r="H143" s="25"/>
      <c r="I143" s="15">
        <v>143</v>
      </c>
      <c r="J143" s="15" t="b">
        <f xml:space="preserve"> IF(AND([Relationship Date (UTC)] &gt;= Misc!$M$3, [Relationship Date (UTC)] &lt;= Misc!$N$3,TRUE), TRUE, FALSE)</f>
        <v>1</v>
      </c>
      <c r="K143" s="16"/>
      <c r="L143" s="72" t="s">
        <v>921</v>
      </c>
      <c r="M143" s="75">
        <v>40523.662499999999</v>
      </c>
    </row>
    <row r="144" spans="1:13">
      <c r="A144" s="69" t="s">
        <v>220</v>
      </c>
      <c r="B144" s="69" t="s">
        <v>916</v>
      </c>
      <c r="C144" s="18"/>
      <c r="D144" s="19"/>
      <c r="E144" s="60"/>
      <c r="F144" s="20"/>
      <c r="G144" s="18"/>
      <c r="H144" s="25"/>
      <c r="I144" s="15">
        <v>144</v>
      </c>
      <c r="J144" s="15" t="b">
        <f xml:space="preserve"> IF(AND([Relationship Date (UTC)] &gt;= Misc!$M$3, [Relationship Date (UTC)] &lt;= Misc!$N$3,TRUE), TRUE, FALSE)</f>
        <v>1</v>
      </c>
      <c r="K144" s="16"/>
      <c r="L144" s="72" t="s">
        <v>922</v>
      </c>
      <c r="M144" s="75">
        <v>40523.680902777778</v>
      </c>
    </row>
    <row r="145" spans="1:13">
      <c r="A145" s="69" t="s">
        <v>221</v>
      </c>
      <c r="B145" s="69" t="s">
        <v>916</v>
      </c>
      <c r="C145" s="18"/>
      <c r="D145" s="19"/>
      <c r="E145" s="60"/>
      <c r="F145" s="20"/>
      <c r="G145" s="18"/>
      <c r="H145" s="25"/>
      <c r="I145" s="15">
        <v>145</v>
      </c>
      <c r="J145" s="15" t="b">
        <f xml:space="preserve"> IF(AND([Relationship Date (UTC)] &gt;= Misc!$M$3, [Relationship Date (UTC)] &lt;= Misc!$N$3,TRUE), TRUE, FALSE)</f>
        <v>1</v>
      </c>
      <c r="K145" s="16"/>
      <c r="L145" s="72" t="s">
        <v>921</v>
      </c>
      <c r="M145" s="75">
        <v>40523.662638888891</v>
      </c>
    </row>
    <row r="146" spans="1:13">
      <c r="A146" s="69" t="s">
        <v>221</v>
      </c>
      <c r="B146" s="69" t="s">
        <v>916</v>
      </c>
      <c r="C146" s="18"/>
      <c r="D146" s="19"/>
      <c r="E146" s="60"/>
      <c r="F146" s="20"/>
      <c r="G146" s="18"/>
      <c r="H146" s="25"/>
      <c r="I146" s="15">
        <v>146</v>
      </c>
      <c r="J146" s="15" t="b">
        <f xml:space="preserve"> IF(AND([Relationship Date (UTC)] &gt;= Misc!$M$3, [Relationship Date (UTC)] &lt;= Misc!$N$3,TRUE), TRUE, FALSE)</f>
        <v>1</v>
      </c>
      <c r="K146" s="16"/>
      <c r="L146" s="72" t="s">
        <v>922</v>
      </c>
      <c r="M146" s="75">
        <v>40523.680902777778</v>
      </c>
    </row>
    <row r="147" spans="1:13">
      <c r="A147" s="69" t="s">
        <v>222</v>
      </c>
      <c r="B147" s="69" t="s">
        <v>673</v>
      </c>
      <c r="C147" s="18"/>
      <c r="D147" s="19"/>
      <c r="E147" s="60"/>
      <c r="F147" s="20"/>
      <c r="G147" s="18"/>
      <c r="H147" s="25"/>
      <c r="I147" s="15">
        <v>147</v>
      </c>
      <c r="J147" s="15" t="b">
        <f xml:space="preserve"> IF(AND([Relationship Date (UTC)] &gt;= Misc!$M$3, [Relationship Date (UTC)] &lt;= Misc!$N$3,TRUE), TRUE, FALSE)</f>
        <v>1</v>
      </c>
      <c r="K147" s="16"/>
      <c r="L147" s="72" t="s">
        <v>921</v>
      </c>
      <c r="M147" s="75">
        <v>40523.66269675926</v>
      </c>
    </row>
    <row r="148" spans="1:13">
      <c r="A148" s="69" t="s">
        <v>222</v>
      </c>
      <c r="B148" s="69" t="s">
        <v>916</v>
      </c>
      <c r="C148" s="18"/>
      <c r="D148" s="19"/>
      <c r="E148" s="60"/>
      <c r="F148" s="20"/>
      <c r="G148" s="18"/>
      <c r="H148" s="25"/>
      <c r="I148" s="15">
        <v>148</v>
      </c>
      <c r="J148" s="15" t="b">
        <f xml:space="preserve"> IF(AND([Relationship Date (UTC)] &gt;= Misc!$M$3, [Relationship Date (UTC)] &lt;= Misc!$N$3,TRUE), TRUE, FALSE)</f>
        <v>1</v>
      </c>
      <c r="K148" s="16"/>
      <c r="L148" s="72" t="s">
        <v>922</v>
      </c>
      <c r="M148" s="75">
        <v>40523.680902777778</v>
      </c>
    </row>
    <row r="149" spans="1:13">
      <c r="A149" s="69" t="s">
        <v>222</v>
      </c>
      <c r="B149" s="69" t="s">
        <v>730</v>
      </c>
      <c r="C149" s="18"/>
      <c r="D149" s="19"/>
      <c r="E149" s="60"/>
      <c r="F149" s="20"/>
      <c r="G149" s="18"/>
      <c r="H149" s="25"/>
      <c r="I149" s="15">
        <v>149</v>
      </c>
      <c r="J149" s="15" t="b">
        <f xml:space="preserve"> IF(AND([Relationship Date (UTC)] &gt;= Misc!$M$3, [Relationship Date (UTC)] &lt;= Misc!$N$3,TRUE), TRUE, FALSE)</f>
        <v>1</v>
      </c>
      <c r="K149" s="16"/>
      <c r="L149" s="72" t="s">
        <v>922</v>
      </c>
      <c r="M149" s="75">
        <v>40523.680902777778</v>
      </c>
    </row>
    <row r="150" spans="1:13">
      <c r="A150" s="69" t="s">
        <v>223</v>
      </c>
      <c r="B150" s="69" t="s">
        <v>916</v>
      </c>
      <c r="C150" s="18"/>
      <c r="D150" s="19"/>
      <c r="E150" s="60"/>
      <c r="F150" s="20"/>
      <c r="G150" s="18"/>
      <c r="H150" s="25"/>
      <c r="I150" s="15">
        <v>150</v>
      </c>
      <c r="J150" s="15" t="b">
        <f xml:space="preserve"> IF(AND([Relationship Date (UTC)] &gt;= Misc!$M$3, [Relationship Date (UTC)] &lt;= Misc!$N$3,TRUE), TRUE, FALSE)</f>
        <v>1</v>
      </c>
      <c r="K150" s="16"/>
      <c r="L150" s="72" t="s">
        <v>921</v>
      </c>
      <c r="M150" s="75">
        <v>40523.662754629629</v>
      </c>
    </row>
    <row r="151" spans="1:13">
      <c r="A151" s="69" t="s">
        <v>223</v>
      </c>
      <c r="B151" s="69" t="s">
        <v>916</v>
      </c>
      <c r="C151" s="18"/>
      <c r="D151" s="19"/>
      <c r="E151" s="60"/>
      <c r="F151" s="20"/>
      <c r="G151" s="18"/>
      <c r="H151" s="25"/>
      <c r="I151" s="15">
        <v>151</v>
      </c>
      <c r="J151" s="15" t="b">
        <f xml:space="preserve"> IF(AND([Relationship Date (UTC)] &gt;= Misc!$M$3, [Relationship Date (UTC)] &lt;= Misc!$N$3,TRUE), TRUE, FALSE)</f>
        <v>1</v>
      </c>
      <c r="K151" s="16"/>
      <c r="L151" s="72" t="s">
        <v>922</v>
      </c>
      <c r="M151" s="75">
        <v>40523.680902777778</v>
      </c>
    </row>
    <row r="152" spans="1:13">
      <c r="A152" s="69" t="s">
        <v>224</v>
      </c>
      <c r="B152" s="69" t="s">
        <v>916</v>
      </c>
      <c r="C152" s="18"/>
      <c r="D152" s="19"/>
      <c r="E152" s="60"/>
      <c r="F152" s="20"/>
      <c r="G152" s="18"/>
      <c r="H152" s="25"/>
      <c r="I152" s="15">
        <v>152</v>
      </c>
      <c r="J152" s="15" t="b">
        <f xml:space="preserve"> IF(AND([Relationship Date (UTC)] &gt;= Misc!$M$3, [Relationship Date (UTC)] &lt;= Misc!$N$3,TRUE), TRUE, FALSE)</f>
        <v>1</v>
      </c>
      <c r="K152" s="16"/>
      <c r="L152" s="72" t="s">
        <v>921</v>
      </c>
      <c r="M152" s="75">
        <v>40523.662835648145</v>
      </c>
    </row>
    <row r="153" spans="1:13">
      <c r="A153" s="69" t="s">
        <v>224</v>
      </c>
      <c r="B153" s="69" t="s">
        <v>916</v>
      </c>
      <c r="C153" s="18"/>
      <c r="D153" s="19"/>
      <c r="E153" s="60"/>
      <c r="F153" s="20"/>
      <c r="G153" s="18"/>
      <c r="H153" s="25"/>
      <c r="I153" s="15">
        <v>153</v>
      </c>
      <c r="J153" s="15" t="b">
        <f xml:space="preserve"> IF(AND([Relationship Date (UTC)] &gt;= Misc!$M$3, [Relationship Date (UTC)] &lt;= Misc!$N$3,TRUE), TRUE, FALSE)</f>
        <v>1</v>
      </c>
      <c r="K153" s="16"/>
      <c r="L153" s="72" t="s">
        <v>922</v>
      </c>
      <c r="M153" s="75">
        <v>40523.680902777778</v>
      </c>
    </row>
    <row r="154" spans="1:13">
      <c r="A154" s="69" t="s">
        <v>225</v>
      </c>
      <c r="B154" s="69" t="s">
        <v>227</v>
      </c>
      <c r="C154" s="18"/>
      <c r="D154" s="19"/>
      <c r="E154" s="60"/>
      <c r="F154" s="20"/>
      <c r="G154" s="18"/>
      <c r="H154" s="25"/>
      <c r="I154" s="15">
        <v>154</v>
      </c>
      <c r="J154" s="15" t="b">
        <f xml:space="preserve"> IF(AND([Relationship Date (UTC)] &gt;= Misc!$M$3, [Relationship Date (UTC)] &lt;= Misc!$N$3,TRUE), TRUE, FALSE)</f>
        <v>1</v>
      </c>
      <c r="K154" s="16"/>
      <c r="L154" s="72" t="s">
        <v>922</v>
      </c>
      <c r="M154" s="75">
        <v>40523.680902777778</v>
      </c>
    </row>
    <row r="155" spans="1:13">
      <c r="A155" s="69" t="s">
        <v>226</v>
      </c>
      <c r="B155" s="69" t="s">
        <v>227</v>
      </c>
      <c r="C155" s="18"/>
      <c r="D155" s="19"/>
      <c r="E155" s="60"/>
      <c r="F155" s="20"/>
      <c r="G155" s="18"/>
      <c r="H155" s="25"/>
      <c r="I155" s="15">
        <v>155</v>
      </c>
      <c r="J155" s="15" t="b">
        <f xml:space="preserve"> IF(AND([Relationship Date (UTC)] &gt;= Misc!$M$3, [Relationship Date (UTC)] &lt;= Misc!$N$3,TRUE), TRUE, FALSE)</f>
        <v>1</v>
      </c>
      <c r="K155" s="16"/>
      <c r="L155" s="72" t="s">
        <v>922</v>
      </c>
      <c r="M155" s="75">
        <v>40523.680902777778</v>
      </c>
    </row>
    <row r="156" spans="1:13">
      <c r="A156" s="69" t="s">
        <v>227</v>
      </c>
      <c r="B156" s="69" t="s">
        <v>674</v>
      </c>
      <c r="C156" s="18"/>
      <c r="D156" s="19"/>
      <c r="E156" s="60"/>
      <c r="F156" s="20"/>
      <c r="G156" s="18"/>
      <c r="H156" s="25"/>
      <c r="I156" s="15">
        <v>156</v>
      </c>
      <c r="J156" s="15" t="b">
        <f xml:space="preserve"> IF(AND([Relationship Date (UTC)] &gt;= Misc!$M$3, [Relationship Date (UTC)] &lt;= Misc!$N$3,TRUE), TRUE, FALSE)</f>
        <v>1</v>
      </c>
      <c r="K156" s="16"/>
      <c r="L156" s="72" t="s">
        <v>922</v>
      </c>
      <c r="M156" s="75">
        <v>40523.680902777778</v>
      </c>
    </row>
    <row r="157" spans="1:13">
      <c r="A157" s="69" t="s">
        <v>227</v>
      </c>
      <c r="B157" s="69" t="s">
        <v>226</v>
      </c>
      <c r="C157" s="18"/>
      <c r="D157" s="19"/>
      <c r="E157" s="60"/>
      <c r="F157" s="20"/>
      <c r="G157" s="18"/>
      <c r="H157" s="25"/>
      <c r="I157" s="15">
        <v>157</v>
      </c>
      <c r="J157" s="15" t="b">
        <f xml:space="preserve"> IF(AND([Relationship Date (UTC)] &gt;= Misc!$M$3, [Relationship Date (UTC)] &lt;= Misc!$N$3,TRUE), TRUE, FALSE)</f>
        <v>1</v>
      </c>
      <c r="K157" s="16"/>
      <c r="L157" s="72" t="s">
        <v>922</v>
      </c>
      <c r="M157" s="75">
        <v>40523.680902777778</v>
      </c>
    </row>
    <row r="158" spans="1:13">
      <c r="A158" s="69" t="s">
        <v>227</v>
      </c>
      <c r="B158" s="69" t="s">
        <v>225</v>
      </c>
      <c r="C158" s="18"/>
      <c r="D158" s="19"/>
      <c r="E158" s="60"/>
      <c r="F158" s="20"/>
      <c r="G158" s="18"/>
      <c r="H158" s="25"/>
      <c r="I158" s="15">
        <v>158</v>
      </c>
      <c r="J158" s="15" t="b">
        <f xml:space="preserve"> IF(AND([Relationship Date (UTC)] &gt;= Misc!$M$3, [Relationship Date (UTC)] &lt;= Misc!$N$3,TRUE), TRUE, FALSE)</f>
        <v>1</v>
      </c>
      <c r="K158" s="16"/>
      <c r="L158" s="72" t="s">
        <v>922</v>
      </c>
      <c r="M158" s="75">
        <v>40523.680902777778</v>
      </c>
    </row>
    <row r="159" spans="1:13">
      <c r="A159" s="69" t="s">
        <v>228</v>
      </c>
      <c r="B159" s="69" t="s">
        <v>845</v>
      </c>
      <c r="C159" s="18"/>
      <c r="D159" s="19"/>
      <c r="E159" s="60"/>
      <c r="F159" s="20"/>
      <c r="G159" s="18"/>
      <c r="H159" s="25"/>
      <c r="I159" s="15">
        <v>159</v>
      </c>
      <c r="J159" s="15" t="b">
        <f xml:space="preserve"> IF(AND([Relationship Date (UTC)] &gt;= Misc!$M$3, [Relationship Date (UTC)] &lt;= Misc!$N$3,TRUE), TRUE, FALSE)</f>
        <v>1</v>
      </c>
      <c r="K159" s="16"/>
      <c r="L159" s="72" t="s">
        <v>921</v>
      </c>
      <c r="M159" s="75">
        <v>40523.655023148145</v>
      </c>
    </row>
    <row r="160" spans="1:13">
      <c r="A160" s="69" t="s">
        <v>228</v>
      </c>
      <c r="B160" s="69" t="s">
        <v>229</v>
      </c>
      <c r="C160" s="18"/>
      <c r="D160" s="19"/>
      <c r="E160" s="60"/>
      <c r="F160" s="20"/>
      <c r="G160" s="18"/>
      <c r="H160" s="25"/>
      <c r="I160" s="15">
        <v>160</v>
      </c>
      <c r="J160" s="15" t="b">
        <f xml:space="preserve"> IF(AND([Relationship Date (UTC)] &gt;= Misc!$M$3, [Relationship Date (UTC)] &lt;= Misc!$N$3,TRUE), TRUE, FALSE)</f>
        <v>1</v>
      </c>
      <c r="K160" s="16"/>
      <c r="L160" s="72" t="s">
        <v>922</v>
      </c>
      <c r="M160" s="75">
        <v>40523.680902777778</v>
      </c>
    </row>
    <row r="161" spans="1:13">
      <c r="A161" s="69" t="s">
        <v>228</v>
      </c>
      <c r="B161" s="69" t="s">
        <v>845</v>
      </c>
      <c r="C161" s="18"/>
      <c r="D161" s="19"/>
      <c r="E161" s="60"/>
      <c r="F161" s="20"/>
      <c r="G161" s="18"/>
      <c r="H161" s="25"/>
      <c r="I161" s="15">
        <v>161</v>
      </c>
      <c r="J161" s="15" t="b">
        <f xml:space="preserve"> IF(AND([Relationship Date (UTC)] &gt;= Misc!$M$3, [Relationship Date (UTC)] &lt;= Misc!$N$3,TRUE), TRUE, FALSE)</f>
        <v>1</v>
      </c>
      <c r="K161" s="16"/>
      <c r="L161" s="72" t="s">
        <v>922</v>
      </c>
      <c r="M161" s="75">
        <v>40523.680902777778</v>
      </c>
    </row>
    <row r="162" spans="1:13">
      <c r="A162" s="69" t="s">
        <v>228</v>
      </c>
      <c r="B162" s="69" t="s">
        <v>673</v>
      </c>
      <c r="C162" s="18"/>
      <c r="D162" s="19"/>
      <c r="E162" s="60"/>
      <c r="F162" s="20"/>
      <c r="G162" s="18"/>
      <c r="H162" s="25"/>
      <c r="I162" s="15">
        <v>162</v>
      </c>
      <c r="J162" s="15" t="b">
        <f xml:space="preserve"> IF(AND([Relationship Date (UTC)] &gt;= Misc!$M$3, [Relationship Date (UTC)] &lt;= Misc!$N$3,TRUE), TRUE, FALSE)</f>
        <v>1</v>
      </c>
      <c r="K162" s="16"/>
      <c r="L162" s="72" t="s">
        <v>922</v>
      </c>
      <c r="M162" s="75">
        <v>40523.680902777778</v>
      </c>
    </row>
    <row r="163" spans="1:13">
      <c r="A163" s="69" t="s">
        <v>229</v>
      </c>
      <c r="B163" s="69" t="s">
        <v>228</v>
      </c>
      <c r="C163" s="18"/>
      <c r="D163" s="19"/>
      <c r="E163" s="60"/>
      <c r="F163" s="20"/>
      <c r="G163" s="18"/>
      <c r="H163" s="25"/>
      <c r="I163" s="15">
        <v>163</v>
      </c>
      <c r="J163" s="15" t="b">
        <f xml:space="preserve"> IF(AND([Relationship Date (UTC)] &gt;= Misc!$M$3, [Relationship Date (UTC)] &lt;= Misc!$N$3,TRUE), TRUE, FALSE)</f>
        <v>1</v>
      </c>
      <c r="K163" s="16"/>
      <c r="L163" s="72" t="s">
        <v>922</v>
      </c>
      <c r="M163" s="75">
        <v>40523.680902777778</v>
      </c>
    </row>
    <row r="164" spans="1:13">
      <c r="A164" s="69" t="s">
        <v>230</v>
      </c>
      <c r="B164" s="69" t="s">
        <v>916</v>
      </c>
      <c r="C164" s="18"/>
      <c r="D164" s="19"/>
      <c r="E164" s="60"/>
      <c r="F164" s="20"/>
      <c r="G164" s="18"/>
      <c r="H164" s="25"/>
      <c r="I164" s="15">
        <v>164</v>
      </c>
      <c r="J164" s="15" t="b">
        <f xml:space="preserve"> IF(AND([Relationship Date (UTC)] &gt;= Misc!$M$3, [Relationship Date (UTC)] &lt;= Misc!$N$3,TRUE), TRUE, FALSE)</f>
        <v>1</v>
      </c>
      <c r="K164" s="16"/>
      <c r="L164" s="72" t="s">
        <v>921</v>
      </c>
      <c r="M164" s="75">
        <v>40523.662974537037</v>
      </c>
    </row>
    <row r="165" spans="1:13">
      <c r="A165" s="69" t="s">
        <v>230</v>
      </c>
      <c r="B165" s="69" t="s">
        <v>916</v>
      </c>
      <c r="C165" s="18"/>
      <c r="D165" s="19"/>
      <c r="E165" s="60"/>
      <c r="F165" s="20"/>
      <c r="G165" s="18"/>
      <c r="H165" s="25"/>
      <c r="I165" s="15">
        <v>165</v>
      </c>
      <c r="J165" s="15" t="b">
        <f xml:space="preserve"> IF(AND([Relationship Date (UTC)] &gt;= Misc!$M$3, [Relationship Date (UTC)] &lt;= Misc!$N$3,TRUE), TRUE, FALSE)</f>
        <v>1</v>
      </c>
      <c r="K165" s="16"/>
      <c r="L165" s="72" t="s">
        <v>922</v>
      </c>
      <c r="M165" s="75">
        <v>40523.680902777778</v>
      </c>
    </row>
    <row r="166" spans="1:13">
      <c r="A166" s="69" t="s">
        <v>231</v>
      </c>
      <c r="B166" s="69" t="s">
        <v>916</v>
      </c>
      <c r="C166" s="18"/>
      <c r="D166" s="19"/>
      <c r="E166" s="60"/>
      <c r="F166" s="20"/>
      <c r="G166" s="18"/>
      <c r="H166" s="25"/>
      <c r="I166" s="15">
        <v>166</v>
      </c>
      <c r="J166" s="15" t="b">
        <f xml:space="preserve"> IF(AND([Relationship Date (UTC)] &gt;= Misc!$M$3, [Relationship Date (UTC)] &lt;= Misc!$N$3,TRUE), TRUE, FALSE)</f>
        <v>1</v>
      </c>
      <c r="K166" s="16"/>
      <c r="L166" s="72" t="s">
        <v>921</v>
      </c>
      <c r="M166" s="75">
        <v>40523.66300925926</v>
      </c>
    </row>
    <row r="167" spans="1:13">
      <c r="A167" s="69" t="s">
        <v>231</v>
      </c>
      <c r="B167" s="69" t="s">
        <v>916</v>
      </c>
      <c r="C167" s="18"/>
      <c r="D167" s="19"/>
      <c r="E167" s="60"/>
      <c r="F167" s="20"/>
      <c r="G167" s="18"/>
      <c r="H167" s="25"/>
      <c r="I167" s="15">
        <v>167</v>
      </c>
      <c r="J167" s="15" t="b">
        <f xml:space="preserve"> IF(AND([Relationship Date (UTC)] &gt;= Misc!$M$3, [Relationship Date (UTC)] &lt;= Misc!$N$3,TRUE), TRUE, FALSE)</f>
        <v>1</v>
      </c>
      <c r="K167" s="16"/>
      <c r="L167" s="72" t="s">
        <v>922</v>
      </c>
      <c r="M167" s="75">
        <v>40523.680902777778</v>
      </c>
    </row>
    <row r="168" spans="1:13">
      <c r="A168" s="69" t="s">
        <v>232</v>
      </c>
      <c r="B168" s="69" t="s">
        <v>916</v>
      </c>
      <c r="C168" s="18"/>
      <c r="D168" s="19"/>
      <c r="E168" s="60"/>
      <c r="F168" s="20"/>
      <c r="G168" s="18"/>
      <c r="H168" s="25"/>
      <c r="I168" s="15">
        <v>168</v>
      </c>
      <c r="J168" s="15" t="b">
        <f xml:space="preserve"> IF(AND([Relationship Date (UTC)] &gt;= Misc!$M$3, [Relationship Date (UTC)] &lt;= Misc!$N$3,TRUE), TRUE, FALSE)</f>
        <v>1</v>
      </c>
      <c r="K168" s="16"/>
      <c r="L168" s="72" t="s">
        <v>921</v>
      </c>
      <c r="M168" s="75">
        <v>40523.66302083333</v>
      </c>
    </row>
    <row r="169" spans="1:13">
      <c r="A169" s="69" t="s">
        <v>232</v>
      </c>
      <c r="B169" s="69" t="s">
        <v>916</v>
      </c>
      <c r="C169" s="18"/>
      <c r="D169" s="19"/>
      <c r="E169" s="60"/>
      <c r="F169" s="20"/>
      <c r="G169" s="18"/>
      <c r="H169" s="25"/>
      <c r="I169" s="15">
        <v>169</v>
      </c>
      <c r="J169" s="15" t="b">
        <f xml:space="preserve"> IF(AND([Relationship Date (UTC)] &gt;= Misc!$M$3, [Relationship Date (UTC)] &lt;= Misc!$N$3,TRUE), TRUE, FALSE)</f>
        <v>1</v>
      </c>
      <c r="K169" s="16"/>
      <c r="L169" s="72" t="s">
        <v>922</v>
      </c>
      <c r="M169" s="75">
        <v>40523.680902777778</v>
      </c>
    </row>
    <row r="170" spans="1:13">
      <c r="A170" s="69" t="s">
        <v>233</v>
      </c>
      <c r="B170" s="69" t="s">
        <v>916</v>
      </c>
      <c r="C170" s="18"/>
      <c r="D170" s="19"/>
      <c r="E170" s="60"/>
      <c r="F170" s="20"/>
      <c r="G170" s="18"/>
      <c r="H170" s="25"/>
      <c r="I170" s="15">
        <v>170</v>
      </c>
      <c r="J170" s="15" t="b">
        <f xml:space="preserve"> IF(AND([Relationship Date (UTC)] &gt;= Misc!$M$3, [Relationship Date (UTC)] &lt;= Misc!$N$3,TRUE), TRUE, FALSE)</f>
        <v>1</v>
      </c>
      <c r="K170" s="16"/>
      <c r="L170" s="72" t="s">
        <v>921</v>
      </c>
      <c r="M170" s="75">
        <v>40523.663043981483</v>
      </c>
    </row>
    <row r="171" spans="1:13">
      <c r="A171" s="69" t="s">
        <v>233</v>
      </c>
      <c r="B171" s="69" t="s">
        <v>916</v>
      </c>
      <c r="C171" s="18"/>
      <c r="D171" s="19"/>
      <c r="E171" s="60"/>
      <c r="F171" s="20"/>
      <c r="G171" s="18"/>
      <c r="H171" s="25"/>
      <c r="I171" s="15">
        <v>171</v>
      </c>
      <c r="J171" s="15" t="b">
        <f xml:space="preserve"> IF(AND([Relationship Date (UTC)] &gt;= Misc!$M$3, [Relationship Date (UTC)] &lt;= Misc!$N$3,TRUE), TRUE, FALSE)</f>
        <v>1</v>
      </c>
      <c r="K171" s="16"/>
      <c r="L171" s="72" t="s">
        <v>922</v>
      </c>
      <c r="M171" s="75">
        <v>40523.680902777778</v>
      </c>
    </row>
    <row r="172" spans="1:13">
      <c r="A172" s="69" t="s">
        <v>234</v>
      </c>
      <c r="B172" s="69" t="s">
        <v>916</v>
      </c>
      <c r="C172" s="18"/>
      <c r="D172" s="19"/>
      <c r="E172" s="60"/>
      <c r="F172" s="20"/>
      <c r="G172" s="18"/>
      <c r="H172" s="25"/>
      <c r="I172" s="15">
        <v>172</v>
      </c>
      <c r="J172" s="15" t="b">
        <f xml:space="preserve"> IF(AND([Relationship Date (UTC)] &gt;= Misc!$M$3, [Relationship Date (UTC)] &lt;= Misc!$N$3,TRUE), TRUE, FALSE)</f>
        <v>1</v>
      </c>
      <c r="K172" s="16"/>
      <c r="L172" s="72" t="s">
        <v>921</v>
      </c>
      <c r="M172" s="75">
        <v>40523.66306712963</v>
      </c>
    </row>
    <row r="173" spans="1:13">
      <c r="A173" s="69" t="s">
        <v>234</v>
      </c>
      <c r="B173" s="69" t="s">
        <v>916</v>
      </c>
      <c r="C173" s="18"/>
      <c r="D173" s="19"/>
      <c r="E173" s="60"/>
      <c r="F173" s="20"/>
      <c r="G173" s="18"/>
      <c r="H173" s="25"/>
      <c r="I173" s="15">
        <v>173</v>
      </c>
      <c r="J173" s="15" t="b">
        <f xml:space="preserve"> IF(AND([Relationship Date (UTC)] &gt;= Misc!$M$3, [Relationship Date (UTC)] &lt;= Misc!$N$3,TRUE), TRUE, FALSE)</f>
        <v>1</v>
      </c>
      <c r="K173" s="16"/>
      <c r="L173" s="72" t="s">
        <v>922</v>
      </c>
      <c r="M173" s="75">
        <v>40523.680902777778</v>
      </c>
    </row>
    <row r="174" spans="1:13">
      <c r="A174" s="69" t="s">
        <v>235</v>
      </c>
      <c r="B174" s="69" t="s">
        <v>845</v>
      </c>
      <c r="C174" s="18"/>
      <c r="D174" s="19"/>
      <c r="E174" s="60"/>
      <c r="F174" s="20"/>
      <c r="G174" s="18"/>
      <c r="H174" s="25"/>
      <c r="I174" s="15">
        <v>174</v>
      </c>
      <c r="J174" s="15" t="b">
        <f xml:space="preserve"> IF(AND([Relationship Date (UTC)] &gt;= Misc!$M$3, [Relationship Date (UTC)] &lt;= Misc!$N$3,TRUE), TRUE, FALSE)</f>
        <v>1</v>
      </c>
      <c r="K174" s="16"/>
      <c r="L174" s="72" t="s">
        <v>921</v>
      </c>
      <c r="M174" s="75">
        <v>40523.663101851853</v>
      </c>
    </row>
    <row r="175" spans="1:13">
      <c r="A175" s="69" t="s">
        <v>235</v>
      </c>
      <c r="B175" s="69" t="s">
        <v>351</v>
      </c>
      <c r="C175" s="18"/>
      <c r="D175" s="19"/>
      <c r="E175" s="60"/>
      <c r="F175" s="20"/>
      <c r="G175" s="18"/>
      <c r="H175" s="25"/>
      <c r="I175" s="15">
        <v>175</v>
      </c>
      <c r="J175" s="15" t="b">
        <f xml:space="preserve"> IF(AND([Relationship Date (UTC)] &gt;= Misc!$M$3, [Relationship Date (UTC)] &lt;= Misc!$N$3,TRUE), TRUE, FALSE)</f>
        <v>1</v>
      </c>
      <c r="K175" s="16"/>
      <c r="L175" s="72" t="s">
        <v>921</v>
      </c>
      <c r="M175" s="75">
        <v>40523.663101851853</v>
      </c>
    </row>
    <row r="176" spans="1:13">
      <c r="A176" s="69" t="s">
        <v>235</v>
      </c>
      <c r="B176" s="69" t="s">
        <v>916</v>
      </c>
      <c r="C176" s="18"/>
      <c r="D176" s="19"/>
      <c r="E176" s="60"/>
      <c r="F176" s="20"/>
      <c r="G176" s="18"/>
      <c r="H176" s="25"/>
      <c r="I176" s="15">
        <v>176</v>
      </c>
      <c r="J176" s="15" t="b">
        <f xml:space="preserve"> IF(AND([Relationship Date (UTC)] &gt;= Misc!$M$3, [Relationship Date (UTC)] &lt;= Misc!$N$3,TRUE), TRUE, FALSE)</f>
        <v>1</v>
      </c>
      <c r="K176" s="16"/>
      <c r="L176" s="72" t="s">
        <v>922</v>
      </c>
      <c r="M176" s="75">
        <v>40523.680902777778</v>
      </c>
    </row>
    <row r="177" spans="1:13">
      <c r="A177" s="69" t="s">
        <v>235</v>
      </c>
      <c r="B177" s="69" t="s">
        <v>913</v>
      </c>
      <c r="C177" s="18"/>
      <c r="D177" s="19"/>
      <c r="E177" s="60"/>
      <c r="F177" s="20"/>
      <c r="G177" s="18"/>
      <c r="H177" s="25"/>
      <c r="I177" s="15">
        <v>177</v>
      </c>
      <c r="J177" s="15" t="b">
        <f xml:space="preserve"> IF(AND([Relationship Date (UTC)] &gt;= Misc!$M$3, [Relationship Date (UTC)] &lt;= Misc!$N$3,TRUE), TRUE, FALSE)</f>
        <v>1</v>
      </c>
      <c r="K177" s="16"/>
      <c r="L177" s="72" t="s">
        <v>922</v>
      </c>
      <c r="M177" s="75">
        <v>40523.680902777778</v>
      </c>
    </row>
    <row r="178" spans="1:13">
      <c r="A178" s="69" t="s">
        <v>236</v>
      </c>
      <c r="B178" s="69" t="s">
        <v>916</v>
      </c>
      <c r="C178" s="18"/>
      <c r="D178" s="19"/>
      <c r="E178" s="60"/>
      <c r="F178" s="20"/>
      <c r="G178" s="18"/>
      <c r="H178" s="25"/>
      <c r="I178" s="15">
        <v>178</v>
      </c>
      <c r="J178" s="15" t="b">
        <f xml:space="preserve"> IF(AND([Relationship Date (UTC)] &gt;= Misc!$M$3, [Relationship Date (UTC)] &lt;= Misc!$N$3,TRUE), TRUE, FALSE)</f>
        <v>1</v>
      </c>
      <c r="K178" s="16"/>
      <c r="L178" s="72" t="s">
        <v>921</v>
      </c>
      <c r="M178" s="75">
        <v>40523.663101851853</v>
      </c>
    </row>
    <row r="179" spans="1:13">
      <c r="A179" s="69" t="s">
        <v>236</v>
      </c>
      <c r="B179" s="69" t="s">
        <v>916</v>
      </c>
      <c r="C179" s="18"/>
      <c r="D179" s="19"/>
      <c r="E179" s="60"/>
      <c r="F179" s="20"/>
      <c r="G179" s="18"/>
      <c r="H179" s="25"/>
      <c r="I179" s="15">
        <v>179</v>
      </c>
      <c r="J179" s="15" t="b">
        <f xml:space="preserve"> IF(AND([Relationship Date (UTC)] &gt;= Misc!$M$3, [Relationship Date (UTC)] &lt;= Misc!$N$3,TRUE), TRUE, FALSE)</f>
        <v>1</v>
      </c>
      <c r="K179" s="16"/>
      <c r="L179" s="72" t="s">
        <v>922</v>
      </c>
      <c r="M179" s="75">
        <v>40523.680902777778</v>
      </c>
    </row>
    <row r="180" spans="1:13">
      <c r="A180" s="69" t="s">
        <v>237</v>
      </c>
      <c r="B180" s="69" t="s">
        <v>916</v>
      </c>
      <c r="C180" s="18"/>
      <c r="D180" s="19"/>
      <c r="E180" s="60"/>
      <c r="F180" s="20"/>
      <c r="G180" s="18"/>
      <c r="H180" s="25"/>
      <c r="I180" s="15">
        <v>180</v>
      </c>
      <c r="J180" s="15" t="b">
        <f xml:space="preserve"> IF(AND([Relationship Date (UTC)] &gt;= Misc!$M$3, [Relationship Date (UTC)] &lt;= Misc!$N$3,TRUE), TRUE, FALSE)</f>
        <v>1</v>
      </c>
      <c r="K180" s="16"/>
      <c r="L180" s="72" t="s">
        <v>922</v>
      </c>
      <c r="M180" s="75">
        <v>40523.680902777778</v>
      </c>
    </row>
    <row r="181" spans="1:13">
      <c r="A181" s="69" t="s">
        <v>238</v>
      </c>
      <c r="B181" s="69" t="s">
        <v>916</v>
      </c>
      <c r="C181" s="18"/>
      <c r="D181" s="19"/>
      <c r="E181" s="60"/>
      <c r="F181" s="20"/>
      <c r="G181" s="18"/>
      <c r="H181" s="25"/>
      <c r="I181" s="15">
        <v>181</v>
      </c>
      <c r="J181" s="15" t="b">
        <f xml:space="preserve"> IF(AND([Relationship Date (UTC)] &gt;= Misc!$M$3, [Relationship Date (UTC)] &lt;= Misc!$N$3,TRUE), TRUE, FALSE)</f>
        <v>1</v>
      </c>
      <c r="K181" s="16"/>
      <c r="L181" s="72" t="s">
        <v>921</v>
      </c>
      <c r="M181" s="75">
        <v>40523.663159722222</v>
      </c>
    </row>
    <row r="182" spans="1:13">
      <c r="A182" s="69" t="s">
        <v>238</v>
      </c>
      <c r="B182" s="69" t="s">
        <v>916</v>
      </c>
      <c r="C182" s="18"/>
      <c r="D182" s="19"/>
      <c r="E182" s="60"/>
      <c r="F182" s="20"/>
      <c r="G182" s="18"/>
      <c r="H182" s="25"/>
      <c r="I182" s="15">
        <v>182</v>
      </c>
      <c r="J182" s="15" t="b">
        <f xml:space="preserve"> IF(AND([Relationship Date (UTC)] &gt;= Misc!$M$3, [Relationship Date (UTC)] &lt;= Misc!$N$3,TRUE), TRUE, FALSE)</f>
        <v>1</v>
      </c>
      <c r="K182" s="16"/>
      <c r="L182" s="72" t="s">
        <v>922</v>
      </c>
      <c r="M182" s="75">
        <v>40523.680902777778</v>
      </c>
    </row>
    <row r="183" spans="1:13">
      <c r="A183" s="69" t="s">
        <v>239</v>
      </c>
      <c r="B183" s="69" t="s">
        <v>916</v>
      </c>
      <c r="C183" s="18"/>
      <c r="D183" s="19"/>
      <c r="E183" s="60"/>
      <c r="F183" s="20"/>
      <c r="G183" s="18"/>
      <c r="H183" s="25"/>
      <c r="I183" s="15">
        <v>183</v>
      </c>
      <c r="J183" s="15" t="b">
        <f xml:space="preserve"> IF(AND([Relationship Date (UTC)] &gt;= Misc!$M$3, [Relationship Date (UTC)] &lt;= Misc!$N$3,TRUE), TRUE, FALSE)</f>
        <v>1</v>
      </c>
      <c r="K183" s="16"/>
      <c r="L183" s="72" t="s">
        <v>921</v>
      </c>
      <c r="M183" s="75">
        <v>40523.663182870368</v>
      </c>
    </row>
    <row r="184" spans="1:13">
      <c r="A184" s="69" t="s">
        <v>239</v>
      </c>
      <c r="B184" s="69" t="s">
        <v>916</v>
      </c>
      <c r="C184" s="18"/>
      <c r="D184" s="19"/>
      <c r="E184" s="60"/>
      <c r="F184" s="20"/>
      <c r="G184" s="18"/>
      <c r="H184" s="25"/>
      <c r="I184" s="15">
        <v>184</v>
      </c>
      <c r="J184" s="15" t="b">
        <f xml:space="preserve"> IF(AND([Relationship Date (UTC)] &gt;= Misc!$M$3, [Relationship Date (UTC)] &lt;= Misc!$N$3,TRUE), TRUE, FALSE)</f>
        <v>1</v>
      </c>
      <c r="K184" s="16"/>
      <c r="L184" s="72" t="s">
        <v>922</v>
      </c>
      <c r="M184" s="75">
        <v>40523.680902777778</v>
      </c>
    </row>
    <row r="185" spans="1:13">
      <c r="A185" s="69" t="s">
        <v>240</v>
      </c>
      <c r="B185" s="69" t="s">
        <v>916</v>
      </c>
      <c r="C185" s="18"/>
      <c r="D185" s="19"/>
      <c r="E185" s="60"/>
      <c r="F185" s="20"/>
      <c r="G185" s="18"/>
      <c r="H185" s="25"/>
      <c r="I185" s="15">
        <v>185</v>
      </c>
      <c r="J185" s="15" t="b">
        <f xml:space="preserve"> IF(AND([Relationship Date (UTC)] &gt;= Misc!$M$3, [Relationship Date (UTC)] &lt;= Misc!$N$3,TRUE), TRUE, FALSE)</f>
        <v>1</v>
      </c>
      <c r="K185" s="16"/>
      <c r="L185" s="72" t="s">
        <v>921</v>
      </c>
      <c r="M185" s="75">
        <v>40523.663287037038</v>
      </c>
    </row>
    <row r="186" spans="1:13">
      <c r="A186" s="69" t="s">
        <v>240</v>
      </c>
      <c r="B186" s="69" t="s">
        <v>916</v>
      </c>
      <c r="C186" s="18"/>
      <c r="D186" s="19"/>
      <c r="E186" s="60"/>
      <c r="F186" s="20"/>
      <c r="G186" s="18"/>
      <c r="H186" s="25"/>
      <c r="I186" s="15">
        <v>186</v>
      </c>
      <c r="J186" s="15" t="b">
        <f xml:space="preserve"> IF(AND([Relationship Date (UTC)] &gt;= Misc!$M$3, [Relationship Date (UTC)] &lt;= Misc!$N$3,TRUE), TRUE, FALSE)</f>
        <v>1</v>
      </c>
      <c r="K186" s="16"/>
      <c r="L186" s="72" t="s">
        <v>922</v>
      </c>
      <c r="M186" s="75">
        <v>40523.680902777778</v>
      </c>
    </row>
    <row r="187" spans="1:13">
      <c r="A187" s="69" t="s">
        <v>241</v>
      </c>
      <c r="B187" s="69" t="s">
        <v>466</v>
      </c>
      <c r="C187" s="18"/>
      <c r="D187" s="19"/>
      <c r="E187" s="60"/>
      <c r="F187" s="20"/>
      <c r="G187" s="18"/>
      <c r="H187" s="25"/>
      <c r="I187" s="15">
        <v>187</v>
      </c>
      <c r="J187" s="15" t="b">
        <f xml:space="preserve"> IF(AND([Relationship Date (UTC)] &gt;= Misc!$M$3, [Relationship Date (UTC)] &lt;= Misc!$N$3,TRUE), TRUE, FALSE)</f>
        <v>1</v>
      </c>
      <c r="K187" s="16"/>
      <c r="L187" s="72" t="s">
        <v>921</v>
      </c>
      <c r="M187" s="75">
        <v>40523.663402777776</v>
      </c>
    </row>
    <row r="188" spans="1:13">
      <c r="A188" s="69" t="s">
        <v>241</v>
      </c>
      <c r="B188" s="69" t="s">
        <v>913</v>
      </c>
      <c r="C188" s="18"/>
      <c r="D188" s="19"/>
      <c r="E188" s="60"/>
      <c r="F188" s="20"/>
      <c r="G188" s="18"/>
      <c r="H188" s="25"/>
      <c r="I188" s="15">
        <v>188</v>
      </c>
      <c r="J188" s="15" t="b">
        <f xml:space="preserve"> IF(AND([Relationship Date (UTC)] &gt;= Misc!$M$3, [Relationship Date (UTC)] &lt;= Misc!$N$3,TRUE), TRUE, FALSE)</f>
        <v>1</v>
      </c>
      <c r="K188" s="16"/>
      <c r="L188" s="72" t="s">
        <v>922</v>
      </c>
      <c r="M188" s="75">
        <v>40523.680902777778</v>
      </c>
    </row>
    <row r="189" spans="1:13">
      <c r="A189" s="69" t="s">
        <v>241</v>
      </c>
      <c r="B189" s="69" t="s">
        <v>879</v>
      </c>
      <c r="C189" s="18"/>
      <c r="D189" s="19"/>
      <c r="E189" s="60"/>
      <c r="F189" s="20"/>
      <c r="G189" s="18"/>
      <c r="H189" s="25"/>
      <c r="I189" s="15">
        <v>189</v>
      </c>
      <c r="J189" s="15" t="b">
        <f xml:space="preserve"> IF(AND([Relationship Date (UTC)] &gt;= Misc!$M$3, [Relationship Date (UTC)] &lt;= Misc!$N$3,TRUE), TRUE, FALSE)</f>
        <v>1</v>
      </c>
      <c r="K189" s="16"/>
      <c r="L189" s="72" t="s">
        <v>922</v>
      </c>
      <c r="M189" s="75">
        <v>40523.680902777778</v>
      </c>
    </row>
    <row r="190" spans="1:13">
      <c r="A190" s="69" t="s">
        <v>242</v>
      </c>
      <c r="B190" s="69" t="s">
        <v>916</v>
      </c>
      <c r="C190" s="18"/>
      <c r="D190" s="19"/>
      <c r="E190" s="60"/>
      <c r="F190" s="20"/>
      <c r="G190" s="18"/>
      <c r="H190" s="25"/>
      <c r="I190" s="15">
        <v>190</v>
      </c>
      <c r="J190" s="15" t="b">
        <f xml:space="preserve"> IF(AND([Relationship Date (UTC)] &gt;= Misc!$M$3, [Relationship Date (UTC)] &lt;= Misc!$N$3,TRUE), TRUE, FALSE)</f>
        <v>1</v>
      </c>
      <c r="K190" s="16"/>
      <c r="L190" s="72" t="s">
        <v>921</v>
      </c>
      <c r="M190" s="75">
        <v>40523.663460648146</v>
      </c>
    </row>
    <row r="191" spans="1:13">
      <c r="A191" s="69" t="s">
        <v>242</v>
      </c>
      <c r="B191" s="69" t="s">
        <v>916</v>
      </c>
      <c r="C191" s="18"/>
      <c r="D191" s="19"/>
      <c r="E191" s="60"/>
      <c r="F191" s="20"/>
      <c r="G191" s="18"/>
      <c r="H191" s="25"/>
      <c r="I191" s="15">
        <v>191</v>
      </c>
      <c r="J191" s="15" t="b">
        <f xml:space="preserve"> IF(AND([Relationship Date (UTC)] &gt;= Misc!$M$3, [Relationship Date (UTC)] &lt;= Misc!$N$3,TRUE), TRUE, FALSE)</f>
        <v>1</v>
      </c>
      <c r="K191" s="16"/>
      <c r="L191" s="72" t="s">
        <v>922</v>
      </c>
      <c r="M191" s="75">
        <v>40523.680902777778</v>
      </c>
    </row>
    <row r="192" spans="1:13">
      <c r="A192" s="69" t="s">
        <v>242</v>
      </c>
      <c r="B192" s="69" t="s">
        <v>530</v>
      </c>
      <c r="C192" s="18"/>
      <c r="D192" s="19"/>
      <c r="E192" s="60"/>
      <c r="F192" s="20"/>
      <c r="G192" s="18"/>
      <c r="H192" s="25"/>
      <c r="I192" s="15">
        <v>192</v>
      </c>
      <c r="J192" s="15" t="b">
        <f xml:space="preserve"> IF(AND([Relationship Date (UTC)] &gt;= Misc!$M$3, [Relationship Date (UTC)] &lt;= Misc!$N$3,TRUE), TRUE, FALSE)</f>
        <v>1</v>
      </c>
      <c r="K192" s="16"/>
      <c r="L192" s="72" t="s">
        <v>922</v>
      </c>
      <c r="M192" s="75">
        <v>40523.680902777778</v>
      </c>
    </row>
    <row r="193" spans="1:13">
      <c r="A193" s="69" t="s">
        <v>243</v>
      </c>
      <c r="B193" s="69" t="s">
        <v>916</v>
      </c>
      <c r="C193" s="18"/>
      <c r="D193" s="19"/>
      <c r="E193" s="60"/>
      <c r="F193" s="20"/>
      <c r="G193" s="18"/>
      <c r="H193" s="25"/>
      <c r="I193" s="15">
        <v>193</v>
      </c>
      <c r="J193" s="15" t="b">
        <f xml:space="preserve"> IF(AND([Relationship Date (UTC)] &gt;= Misc!$M$3, [Relationship Date (UTC)] &lt;= Misc!$N$3,TRUE), TRUE, FALSE)</f>
        <v>1</v>
      </c>
      <c r="K193" s="16"/>
      <c r="L193" s="72" t="s">
        <v>921</v>
      </c>
      <c r="M193" s="75">
        <v>40523.663483796299</v>
      </c>
    </row>
    <row r="194" spans="1:13">
      <c r="A194" s="69" t="s">
        <v>243</v>
      </c>
      <c r="B194" s="69" t="s">
        <v>916</v>
      </c>
      <c r="C194" s="18"/>
      <c r="D194" s="19"/>
      <c r="E194" s="60"/>
      <c r="F194" s="20"/>
      <c r="G194" s="18"/>
      <c r="H194" s="25"/>
      <c r="I194" s="15">
        <v>194</v>
      </c>
      <c r="J194" s="15" t="b">
        <f xml:space="preserve"> IF(AND([Relationship Date (UTC)] &gt;= Misc!$M$3, [Relationship Date (UTC)] &lt;= Misc!$N$3,TRUE), TRUE, FALSE)</f>
        <v>1</v>
      </c>
      <c r="K194" s="16"/>
      <c r="L194" s="72" t="s">
        <v>922</v>
      </c>
      <c r="M194" s="75">
        <v>40523.680902777778</v>
      </c>
    </row>
    <row r="195" spans="1:13">
      <c r="A195" s="69" t="s">
        <v>244</v>
      </c>
      <c r="B195" s="69" t="s">
        <v>916</v>
      </c>
      <c r="C195" s="18"/>
      <c r="D195" s="19"/>
      <c r="E195" s="60"/>
      <c r="F195" s="20"/>
      <c r="G195" s="18"/>
      <c r="H195" s="25"/>
      <c r="I195" s="15">
        <v>195</v>
      </c>
      <c r="J195" s="15" t="b">
        <f xml:space="preserve"> IF(AND([Relationship Date (UTC)] &gt;= Misc!$M$3, [Relationship Date (UTC)] &lt;= Misc!$N$3,TRUE), TRUE, FALSE)</f>
        <v>1</v>
      </c>
      <c r="K195" s="16"/>
      <c r="L195" s="72" t="s">
        <v>921</v>
      </c>
      <c r="M195" s="75">
        <v>40523.663506944446</v>
      </c>
    </row>
    <row r="196" spans="1:13">
      <c r="A196" s="69" t="s">
        <v>244</v>
      </c>
      <c r="B196" s="69" t="s">
        <v>916</v>
      </c>
      <c r="C196" s="18"/>
      <c r="D196" s="19"/>
      <c r="E196" s="60"/>
      <c r="F196" s="20"/>
      <c r="G196" s="18"/>
      <c r="H196" s="25"/>
      <c r="I196" s="15">
        <v>196</v>
      </c>
      <c r="J196" s="15" t="b">
        <f xml:space="preserve"> IF(AND([Relationship Date (UTC)] &gt;= Misc!$M$3, [Relationship Date (UTC)] &lt;= Misc!$N$3,TRUE), TRUE, FALSE)</f>
        <v>1</v>
      </c>
      <c r="K196" s="16"/>
      <c r="L196" s="72" t="s">
        <v>922</v>
      </c>
      <c r="M196" s="75">
        <v>40523.680902777778</v>
      </c>
    </row>
    <row r="197" spans="1:13">
      <c r="A197" s="69" t="s">
        <v>245</v>
      </c>
      <c r="B197" s="69" t="s">
        <v>916</v>
      </c>
      <c r="C197" s="18"/>
      <c r="D197" s="19"/>
      <c r="E197" s="60"/>
      <c r="F197" s="20"/>
      <c r="G197" s="18"/>
      <c r="H197" s="25"/>
      <c r="I197" s="15">
        <v>197</v>
      </c>
      <c r="J197" s="15" t="b">
        <f xml:space="preserve"> IF(AND([Relationship Date (UTC)] &gt;= Misc!$M$3, [Relationship Date (UTC)] &lt;= Misc!$N$3,TRUE), TRUE, FALSE)</f>
        <v>1</v>
      </c>
      <c r="K197" s="16"/>
      <c r="L197" s="72" t="s">
        <v>921</v>
      </c>
      <c r="M197" s="75">
        <v>40523.663530092592</v>
      </c>
    </row>
    <row r="198" spans="1:13">
      <c r="A198" s="69" t="s">
        <v>245</v>
      </c>
      <c r="B198" s="69" t="s">
        <v>916</v>
      </c>
      <c r="C198" s="18"/>
      <c r="D198" s="19"/>
      <c r="E198" s="60"/>
      <c r="F198" s="20"/>
      <c r="G198" s="18"/>
      <c r="H198" s="25"/>
      <c r="I198" s="15">
        <v>198</v>
      </c>
      <c r="J198" s="15" t="b">
        <f xml:space="preserve"> IF(AND([Relationship Date (UTC)] &gt;= Misc!$M$3, [Relationship Date (UTC)] &lt;= Misc!$N$3,TRUE), TRUE, FALSE)</f>
        <v>1</v>
      </c>
      <c r="K198" s="16"/>
      <c r="L198" s="72" t="s">
        <v>922</v>
      </c>
      <c r="M198" s="75">
        <v>40523.680902777778</v>
      </c>
    </row>
    <row r="199" spans="1:13">
      <c r="A199" s="69" t="s">
        <v>246</v>
      </c>
      <c r="B199" s="69" t="s">
        <v>916</v>
      </c>
      <c r="C199" s="18"/>
      <c r="D199" s="19"/>
      <c r="E199" s="60"/>
      <c r="F199" s="20"/>
      <c r="G199" s="18"/>
      <c r="H199" s="25"/>
      <c r="I199" s="15">
        <v>199</v>
      </c>
      <c r="J199" s="15" t="b">
        <f xml:space="preserve"> IF(AND([Relationship Date (UTC)] &gt;= Misc!$M$3, [Relationship Date (UTC)] &lt;= Misc!$N$3,TRUE), TRUE, FALSE)</f>
        <v>1</v>
      </c>
      <c r="K199" s="16"/>
      <c r="L199" s="72" t="s">
        <v>921</v>
      </c>
      <c r="M199" s="75">
        <v>40523.663564814815</v>
      </c>
    </row>
    <row r="200" spans="1:13">
      <c r="A200" s="69" t="s">
        <v>246</v>
      </c>
      <c r="B200" s="69" t="s">
        <v>913</v>
      </c>
      <c r="C200" s="18"/>
      <c r="D200" s="19"/>
      <c r="E200" s="60"/>
      <c r="F200" s="20"/>
      <c r="G200" s="18"/>
      <c r="H200" s="25"/>
      <c r="I200" s="15">
        <v>200</v>
      </c>
      <c r="J200" s="15" t="b">
        <f xml:space="preserve"> IF(AND([Relationship Date (UTC)] &gt;= Misc!$M$3, [Relationship Date (UTC)] &lt;= Misc!$N$3,TRUE), TRUE, FALSE)</f>
        <v>1</v>
      </c>
      <c r="K200" s="16"/>
      <c r="L200" s="72" t="s">
        <v>922</v>
      </c>
      <c r="M200" s="75">
        <v>40523.680902777778</v>
      </c>
    </row>
    <row r="201" spans="1:13">
      <c r="A201" s="69" t="s">
        <v>246</v>
      </c>
      <c r="B201" s="69" t="s">
        <v>916</v>
      </c>
      <c r="C201" s="18"/>
      <c r="D201" s="19"/>
      <c r="E201" s="60"/>
      <c r="F201" s="20"/>
      <c r="G201" s="18"/>
      <c r="H201" s="25"/>
      <c r="I201" s="15">
        <v>201</v>
      </c>
      <c r="J201" s="15" t="b">
        <f xml:space="preserve"> IF(AND([Relationship Date (UTC)] &gt;= Misc!$M$3, [Relationship Date (UTC)] &lt;= Misc!$N$3,TRUE), TRUE, FALSE)</f>
        <v>1</v>
      </c>
      <c r="K201" s="16"/>
      <c r="L201" s="72" t="s">
        <v>922</v>
      </c>
      <c r="M201" s="75">
        <v>40523.680902777778</v>
      </c>
    </row>
    <row r="202" spans="1:13">
      <c r="A202" s="69" t="s">
        <v>247</v>
      </c>
      <c r="B202" s="69" t="s">
        <v>916</v>
      </c>
      <c r="C202" s="18"/>
      <c r="D202" s="19"/>
      <c r="E202" s="60"/>
      <c r="F202" s="20"/>
      <c r="G202" s="18"/>
      <c r="H202" s="25"/>
      <c r="I202" s="15">
        <v>202</v>
      </c>
      <c r="J202" s="15" t="b">
        <f xml:space="preserve"> IF(AND([Relationship Date (UTC)] &gt;= Misc!$M$3, [Relationship Date (UTC)] &lt;= Misc!$N$3,TRUE), TRUE, FALSE)</f>
        <v>1</v>
      </c>
      <c r="K202" s="16"/>
      <c r="L202" s="72" t="s">
        <v>921</v>
      </c>
      <c r="M202" s="75">
        <v>40523.662928240738</v>
      </c>
    </row>
    <row r="203" spans="1:13">
      <c r="A203" s="69" t="s">
        <v>247</v>
      </c>
      <c r="B203" s="69" t="s">
        <v>248</v>
      </c>
      <c r="C203" s="18"/>
      <c r="D203" s="19"/>
      <c r="E203" s="60"/>
      <c r="F203" s="20"/>
      <c r="G203" s="18"/>
      <c r="H203" s="25"/>
      <c r="I203" s="15">
        <v>203</v>
      </c>
      <c r="J203" s="15" t="b">
        <f xml:space="preserve"> IF(AND([Relationship Date (UTC)] &gt;= Misc!$M$3, [Relationship Date (UTC)] &lt;= Misc!$N$3,TRUE), TRUE, FALSE)</f>
        <v>1</v>
      </c>
      <c r="K203" s="16"/>
      <c r="L203" s="72" t="s">
        <v>922</v>
      </c>
      <c r="M203" s="75">
        <v>40523.680902777778</v>
      </c>
    </row>
    <row r="204" spans="1:13">
      <c r="A204" s="69" t="s">
        <v>247</v>
      </c>
      <c r="B204" s="69" t="s">
        <v>916</v>
      </c>
      <c r="C204" s="18"/>
      <c r="D204" s="19"/>
      <c r="E204" s="60"/>
      <c r="F204" s="20"/>
      <c r="G204" s="18"/>
      <c r="H204" s="25"/>
      <c r="I204" s="15">
        <v>204</v>
      </c>
      <c r="J204" s="15" t="b">
        <f xml:space="preserve"> IF(AND([Relationship Date (UTC)] &gt;= Misc!$M$3, [Relationship Date (UTC)] &lt;= Misc!$N$3,TRUE), TRUE, FALSE)</f>
        <v>1</v>
      </c>
      <c r="K204" s="16"/>
      <c r="L204" s="72" t="s">
        <v>922</v>
      </c>
      <c r="M204" s="75">
        <v>40523.680902777778</v>
      </c>
    </row>
    <row r="205" spans="1:13">
      <c r="A205" s="69" t="s">
        <v>248</v>
      </c>
      <c r="B205" s="69" t="s">
        <v>247</v>
      </c>
      <c r="C205" s="18"/>
      <c r="D205" s="19"/>
      <c r="E205" s="60"/>
      <c r="F205" s="20"/>
      <c r="G205" s="18"/>
      <c r="H205" s="25"/>
      <c r="I205" s="15">
        <v>205</v>
      </c>
      <c r="J205" s="15" t="b">
        <f xml:space="preserve"> IF(AND([Relationship Date (UTC)] &gt;= Misc!$M$3, [Relationship Date (UTC)] &lt;= Misc!$N$3,TRUE), TRUE, FALSE)</f>
        <v>1</v>
      </c>
      <c r="K205" s="16"/>
      <c r="L205" s="72" t="s">
        <v>922</v>
      </c>
      <c r="M205" s="75">
        <v>40523.680902777778</v>
      </c>
    </row>
    <row r="206" spans="1:13">
      <c r="A206" s="69" t="s">
        <v>248</v>
      </c>
      <c r="B206" s="69" t="s">
        <v>696</v>
      </c>
      <c r="C206" s="18"/>
      <c r="D206" s="19"/>
      <c r="E206" s="60"/>
      <c r="F206" s="20"/>
      <c r="G206" s="18"/>
      <c r="H206" s="25"/>
      <c r="I206" s="15">
        <v>206</v>
      </c>
      <c r="J206" s="15" t="b">
        <f xml:space="preserve"> IF(AND([Relationship Date (UTC)] &gt;= Misc!$M$3, [Relationship Date (UTC)] &lt;= Misc!$N$3,TRUE), TRUE, FALSE)</f>
        <v>1</v>
      </c>
      <c r="K206" s="16"/>
      <c r="L206" s="72" t="s">
        <v>921</v>
      </c>
      <c r="M206" s="75">
        <v>40523.663564814815</v>
      </c>
    </row>
    <row r="207" spans="1:13">
      <c r="A207" s="69" t="s">
        <v>248</v>
      </c>
      <c r="B207" s="69" t="s">
        <v>730</v>
      </c>
      <c r="C207" s="18"/>
      <c r="D207" s="19"/>
      <c r="E207" s="60"/>
      <c r="F207" s="20"/>
      <c r="G207" s="18"/>
      <c r="H207" s="25"/>
      <c r="I207" s="15">
        <v>207</v>
      </c>
      <c r="J207" s="15" t="b">
        <f xml:space="preserve"> IF(AND([Relationship Date (UTC)] &gt;= Misc!$M$3, [Relationship Date (UTC)] &lt;= Misc!$N$3,TRUE), TRUE, FALSE)</f>
        <v>1</v>
      </c>
      <c r="K207" s="16"/>
      <c r="L207" s="72" t="s">
        <v>922</v>
      </c>
      <c r="M207" s="75">
        <v>40523.680902777778</v>
      </c>
    </row>
    <row r="208" spans="1:13">
      <c r="A208" s="69" t="s">
        <v>248</v>
      </c>
      <c r="B208" s="69" t="s">
        <v>916</v>
      </c>
      <c r="C208" s="18"/>
      <c r="D208" s="19"/>
      <c r="E208" s="60"/>
      <c r="F208" s="20"/>
      <c r="G208" s="18"/>
      <c r="H208" s="25"/>
      <c r="I208" s="15">
        <v>208</v>
      </c>
      <c r="J208" s="15" t="b">
        <f xml:space="preserve"> IF(AND([Relationship Date (UTC)] &gt;= Misc!$M$3, [Relationship Date (UTC)] &lt;= Misc!$N$3,TRUE), TRUE, FALSE)</f>
        <v>1</v>
      </c>
      <c r="K208" s="16"/>
      <c r="L208" s="72" t="s">
        <v>922</v>
      </c>
      <c r="M208" s="75">
        <v>40523.680902777778</v>
      </c>
    </row>
    <row r="209" spans="1:13">
      <c r="A209" s="69" t="s">
        <v>248</v>
      </c>
      <c r="B209" s="69" t="s">
        <v>665</v>
      </c>
      <c r="C209" s="18"/>
      <c r="D209" s="19"/>
      <c r="E209" s="60"/>
      <c r="F209" s="20"/>
      <c r="G209" s="18"/>
      <c r="H209" s="25"/>
      <c r="I209" s="15">
        <v>209</v>
      </c>
      <c r="J209" s="15" t="b">
        <f xml:space="preserve"> IF(AND([Relationship Date (UTC)] &gt;= Misc!$M$3, [Relationship Date (UTC)] &lt;= Misc!$N$3,TRUE), TRUE, FALSE)</f>
        <v>1</v>
      </c>
      <c r="K209" s="16"/>
      <c r="L209" s="72" t="s">
        <v>922</v>
      </c>
      <c r="M209" s="75">
        <v>40523.680902777778</v>
      </c>
    </row>
    <row r="210" spans="1:13">
      <c r="A210" s="69" t="s">
        <v>249</v>
      </c>
      <c r="B210" s="69" t="s">
        <v>916</v>
      </c>
      <c r="C210" s="18"/>
      <c r="D210" s="19"/>
      <c r="E210" s="60"/>
      <c r="F210" s="20"/>
      <c r="G210" s="18"/>
      <c r="H210" s="25"/>
      <c r="I210" s="15">
        <v>210</v>
      </c>
      <c r="J210" s="15" t="b">
        <f xml:space="preserve"> IF(AND([Relationship Date (UTC)] &gt;= Misc!$M$3, [Relationship Date (UTC)] &lt;= Misc!$N$3,TRUE), TRUE, FALSE)</f>
        <v>1</v>
      </c>
      <c r="K210" s="16"/>
      <c r="L210" s="72" t="s">
        <v>921</v>
      </c>
      <c r="M210" s="75">
        <v>40523.663599537038</v>
      </c>
    </row>
    <row r="211" spans="1:13">
      <c r="A211" s="69" t="s">
        <v>249</v>
      </c>
      <c r="B211" s="69" t="s">
        <v>916</v>
      </c>
      <c r="C211" s="18"/>
      <c r="D211" s="19"/>
      <c r="E211" s="60"/>
      <c r="F211" s="20"/>
      <c r="G211" s="18"/>
      <c r="H211" s="25"/>
      <c r="I211" s="15">
        <v>211</v>
      </c>
      <c r="J211" s="15" t="b">
        <f xml:space="preserve"> IF(AND([Relationship Date (UTC)] &gt;= Misc!$M$3, [Relationship Date (UTC)] &lt;= Misc!$N$3,TRUE), TRUE, FALSE)</f>
        <v>1</v>
      </c>
      <c r="K211" s="16"/>
      <c r="L211" s="72" t="s">
        <v>922</v>
      </c>
      <c r="M211" s="75">
        <v>40523.680902777778</v>
      </c>
    </row>
    <row r="212" spans="1:13">
      <c r="A212" s="69" t="s">
        <v>250</v>
      </c>
      <c r="B212" s="69" t="s">
        <v>916</v>
      </c>
      <c r="C212" s="18"/>
      <c r="D212" s="19"/>
      <c r="E212" s="60"/>
      <c r="F212" s="20"/>
      <c r="G212" s="18"/>
      <c r="H212" s="25"/>
      <c r="I212" s="15">
        <v>212</v>
      </c>
      <c r="J212" s="15" t="b">
        <f xml:space="preserve"> IF(AND([Relationship Date (UTC)] &gt;= Misc!$M$3, [Relationship Date (UTC)] &lt;= Misc!$N$3,TRUE), TRUE, FALSE)</f>
        <v>1</v>
      </c>
      <c r="K212" s="16"/>
      <c r="L212" s="72" t="s">
        <v>921</v>
      </c>
      <c r="M212" s="75">
        <v>40523.663611111115</v>
      </c>
    </row>
    <row r="213" spans="1:13">
      <c r="A213" s="69" t="s">
        <v>250</v>
      </c>
      <c r="B213" s="69" t="s">
        <v>916</v>
      </c>
      <c r="C213" s="18"/>
      <c r="D213" s="19"/>
      <c r="E213" s="60"/>
      <c r="F213" s="20"/>
      <c r="G213" s="18"/>
      <c r="H213" s="25"/>
      <c r="I213" s="15">
        <v>213</v>
      </c>
      <c r="J213" s="15" t="b">
        <f xml:space="preserve"> IF(AND([Relationship Date (UTC)] &gt;= Misc!$M$3, [Relationship Date (UTC)] &lt;= Misc!$N$3,TRUE), TRUE, FALSE)</f>
        <v>1</v>
      </c>
      <c r="K213" s="16"/>
      <c r="L213" s="72" t="s">
        <v>922</v>
      </c>
      <c r="M213" s="75">
        <v>40523.680902777778</v>
      </c>
    </row>
    <row r="214" spans="1:13">
      <c r="A214" s="69" t="s">
        <v>251</v>
      </c>
      <c r="B214" s="69" t="s">
        <v>916</v>
      </c>
      <c r="C214" s="18"/>
      <c r="D214" s="19"/>
      <c r="E214" s="60"/>
      <c r="F214" s="20"/>
      <c r="G214" s="18"/>
      <c r="H214" s="25"/>
      <c r="I214" s="15">
        <v>214</v>
      </c>
      <c r="J214" s="15" t="b">
        <f xml:space="preserve"> IF(AND([Relationship Date (UTC)] &gt;= Misc!$M$3, [Relationship Date (UTC)] &lt;= Misc!$N$3,TRUE), TRUE, FALSE)</f>
        <v>1</v>
      </c>
      <c r="K214" s="16"/>
      <c r="L214" s="72" t="s">
        <v>921</v>
      </c>
      <c r="M214" s="75">
        <v>40523.663645833331</v>
      </c>
    </row>
    <row r="215" spans="1:13">
      <c r="A215" s="69" t="s">
        <v>251</v>
      </c>
      <c r="B215" s="69" t="s">
        <v>916</v>
      </c>
      <c r="C215" s="18"/>
      <c r="D215" s="19"/>
      <c r="E215" s="60"/>
      <c r="F215" s="20"/>
      <c r="G215" s="18"/>
      <c r="H215" s="25"/>
      <c r="I215" s="15">
        <v>215</v>
      </c>
      <c r="J215" s="15" t="b">
        <f xml:space="preserve"> IF(AND([Relationship Date (UTC)] &gt;= Misc!$M$3, [Relationship Date (UTC)] &lt;= Misc!$N$3,TRUE), TRUE, FALSE)</f>
        <v>1</v>
      </c>
      <c r="K215" s="16"/>
      <c r="L215" s="72" t="s">
        <v>922</v>
      </c>
      <c r="M215" s="75">
        <v>40523.680902777778</v>
      </c>
    </row>
    <row r="216" spans="1:13">
      <c r="A216" s="69" t="s">
        <v>251</v>
      </c>
      <c r="B216" s="69" t="s">
        <v>913</v>
      </c>
      <c r="C216" s="18"/>
      <c r="D216" s="19"/>
      <c r="E216" s="60"/>
      <c r="F216" s="20"/>
      <c r="G216" s="18"/>
      <c r="H216" s="25"/>
      <c r="I216" s="15">
        <v>216</v>
      </c>
      <c r="J216" s="15" t="b">
        <f xml:space="preserve"> IF(AND([Relationship Date (UTC)] &gt;= Misc!$M$3, [Relationship Date (UTC)] &lt;= Misc!$N$3,TRUE), TRUE, FALSE)</f>
        <v>1</v>
      </c>
      <c r="K216" s="16"/>
      <c r="L216" s="72" t="s">
        <v>922</v>
      </c>
      <c r="M216" s="75">
        <v>40523.680902777778</v>
      </c>
    </row>
    <row r="217" spans="1:13">
      <c r="A217" s="69" t="s">
        <v>252</v>
      </c>
      <c r="B217" s="69" t="s">
        <v>916</v>
      </c>
      <c r="C217" s="18"/>
      <c r="D217" s="19"/>
      <c r="E217" s="60"/>
      <c r="F217" s="20"/>
      <c r="G217" s="18"/>
      <c r="H217" s="25"/>
      <c r="I217" s="15">
        <v>217</v>
      </c>
      <c r="J217" s="15" t="b">
        <f xml:space="preserve"> IF(AND([Relationship Date (UTC)] &gt;= Misc!$M$3, [Relationship Date (UTC)] &lt;= Misc!$N$3,TRUE), TRUE, FALSE)</f>
        <v>1</v>
      </c>
      <c r="K217" s="16"/>
      <c r="L217" s="72" t="s">
        <v>921</v>
      </c>
      <c r="M217" s="75">
        <v>40523.663668981484</v>
      </c>
    </row>
    <row r="218" spans="1:13">
      <c r="A218" s="69" t="s">
        <v>252</v>
      </c>
      <c r="B218" s="69" t="s">
        <v>916</v>
      </c>
      <c r="C218" s="18"/>
      <c r="D218" s="19"/>
      <c r="E218" s="60"/>
      <c r="F218" s="20"/>
      <c r="G218" s="18"/>
      <c r="H218" s="25"/>
      <c r="I218" s="15">
        <v>218</v>
      </c>
      <c r="J218" s="15" t="b">
        <f xml:space="preserve"> IF(AND([Relationship Date (UTC)] &gt;= Misc!$M$3, [Relationship Date (UTC)] &lt;= Misc!$N$3,TRUE), TRUE, FALSE)</f>
        <v>1</v>
      </c>
      <c r="K218" s="16"/>
      <c r="L218" s="72" t="s">
        <v>922</v>
      </c>
      <c r="M218" s="75">
        <v>40523.680902777778</v>
      </c>
    </row>
    <row r="219" spans="1:13">
      <c r="A219" s="69" t="s">
        <v>253</v>
      </c>
      <c r="B219" s="69" t="s">
        <v>916</v>
      </c>
      <c r="C219" s="18"/>
      <c r="D219" s="19"/>
      <c r="E219" s="60"/>
      <c r="F219" s="20"/>
      <c r="G219" s="18"/>
      <c r="H219" s="25"/>
      <c r="I219" s="15">
        <v>219</v>
      </c>
      <c r="J219" s="15" t="b">
        <f xml:space="preserve"> IF(AND([Relationship Date (UTC)] &gt;= Misc!$M$3, [Relationship Date (UTC)] &lt;= Misc!$N$3,TRUE), TRUE, FALSE)</f>
        <v>1</v>
      </c>
      <c r="K219" s="16"/>
      <c r="L219" s="72" t="s">
        <v>921</v>
      </c>
      <c r="M219" s="75">
        <v>40523.663680555554</v>
      </c>
    </row>
    <row r="220" spans="1:13">
      <c r="A220" s="69" t="s">
        <v>253</v>
      </c>
      <c r="B220" s="69" t="s">
        <v>916</v>
      </c>
      <c r="C220" s="18"/>
      <c r="D220" s="19"/>
      <c r="E220" s="60"/>
      <c r="F220" s="20"/>
      <c r="G220" s="18"/>
      <c r="H220" s="25"/>
      <c r="I220" s="15">
        <v>220</v>
      </c>
      <c r="J220" s="15" t="b">
        <f xml:space="preserve"> IF(AND([Relationship Date (UTC)] &gt;= Misc!$M$3, [Relationship Date (UTC)] &lt;= Misc!$N$3,TRUE), TRUE, FALSE)</f>
        <v>1</v>
      </c>
      <c r="K220" s="16"/>
      <c r="L220" s="72" t="s">
        <v>922</v>
      </c>
      <c r="M220" s="75">
        <v>40523.680902777778</v>
      </c>
    </row>
    <row r="221" spans="1:13">
      <c r="A221" s="69" t="s">
        <v>254</v>
      </c>
      <c r="B221" s="69" t="s">
        <v>778</v>
      </c>
      <c r="C221" s="18"/>
      <c r="D221" s="19"/>
      <c r="E221" s="60"/>
      <c r="F221" s="20"/>
      <c r="G221" s="18"/>
      <c r="H221" s="25"/>
      <c r="I221" s="15">
        <v>221</v>
      </c>
      <c r="J221" s="15" t="b">
        <f xml:space="preserve"> IF(AND([Relationship Date (UTC)] &gt;= Misc!$M$3, [Relationship Date (UTC)] &lt;= Misc!$N$3,TRUE), TRUE, FALSE)</f>
        <v>1</v>
      </c>
      <c r="K221" s="16"/>
      <c r="L221" s="72" t="s">
        <v>921</v>
      </c>
      <c r="M221" s="75">
        <v>40523.658159722225</v>
      </c>
    </row>
    <row r="222" spans="1:13">
      <c r="A222" s="69" t="s">
        <v>254</v>
      </c>
      <c r="B222" s="69" t="s">
        <v>256</v>
      </c>
      <c r="C222" s="18"/>
      <c r="D222" s="19"/>
      <c r="E222" s="60"/>
      <c r="F222" s="20"/>
      <c r="G222" s="18"/>
      <c r="H222" s="25"/>
      <c r="I222" s="15">
        <v>222</v>
      </c>
      <c r="J222" s="15" t="b">
        <f xml:space="preserve"> IF(AND([Relationship Date (UTC)] &gt;= Misc!$M$3, [Relationship Date (UTC)] &lt;= Misc!$N$3,TRUE), TRUE, FALSE)</f>
        <v>1</v>
      </c>
      <c r="K222" s="16"/>
      <c r="L222" s="72" t="s">
        <v>922</v>
      </c>
      <c r="M222" s="75">
        <v>40523.680902777778</v>
      </c>
    </row>
    <row r="223" spans="1:13">
      <c r="A223" s="69" t="s">
        <v>254</v>
      </c>
      <c r="B223" s="69" t="s">
        <v>255</v>
      </c>
      <c r="C223" s="18"/>
      <c r="D223" s="19"/>
      <c r="E223" s="60"/>
      <c r="F223" s="20"/>
      <c r="G223" s="18"/>
      <c r="H223" s="25"/>
      <c r="I223" s="15">
        <v>223</v>
      </c>
      <c r="J223" s="15" t="b">
        <f xml:space="preserve"> IF(AND([Relationship Date (UTC)] &gt;= Misc!$M$3, [Relationship Date (UTC)] &lt;= Misc!$N$3,TRUE), TRUE, FALSE)</f>
        <v>1</v>
      </c>
      <c r="K223" s="16"/>
      <c r="L223" s="72" t="s">
        <v>922</v>
      </c>
      <c r="M223" s="75">
        <v>40523.680902777778</v>
      </c>
    </row>
    <row r="224" spans="1:13">
      <c r="A224" s="69" t="s">
        <v>255</v>
      </c>
      <c r="B224" s="69" t="s">
        <v>254</v>
      </c>
      <c r="C224" s="18"/>
      <c r="D224" s="19"/>
      <c r="E224" s="60"/>
      <c r="F224" s="20"/>
      <c r="G224" s="18"/>
      <c r="H224" s="25"/>
      <c r="I224" s="15">
        <v>224</v>
      </c>
      <c r="J224" s="15" t="b">
        <f xml:space="preserve"> IF(AND([Relationship Date (UTC)] &gt;= Misc!$M$3, [Relationship Date (UTC)] &lt;= Misc!$N$3,TRUE), TRUE, FALSE)</f>
        <v>1</v>
      </c>
      <c r="K224" s="16"/>
      <c r="L224" s="72" t="s">
        <v>922</v>
      </c>
      <c r="M224" s="75">
        <v>40523.680902777778</v>
      </c>
    </row>
    <row r="225" spans="1:13">
      <c r="A225" s="69" t="s">
        <v>256</v>
      </c>
      <c r="B225" s="69" t="s">
        <v>254</v>
      </c>
      <c r="C225" s="18"/>
      <c r="D225" s="19"/>
      <c r="E225" s="60"/>
      <c r="F225" s="20"/>
      <c r="G225" s="18"/>
      <c r="H225" s="25"/>
      <c r="I225" s="15">
        <v>225</v>
      </c>
      <c r="J225" s="15" t="b">
        <f xml:space="preserve"> IF(AND([Relationship Date (UTC)] &gt;= Misc!$M$3, [Relationship Date (UTC)] &lt;= Misc!$N$3,TRUE), TRUE, FALSE)</f>
        <v>1</v>
      </c>
      <c r="K225" s="16"/>
      <c r="L225" s="72" t="s">
        <v>922</v>
      </c>
      <c r="M225" s="75">
        <v>40523.680902777778</v>
      </c>
    </row>
    <row r="226" spans="1:13">
      <c r="A226" s="69" t="s">
        <v>257</v>
      </c>
      <c r="B226" s="69" t="s">
        <v>916</v>
      </c>
      <c r="C226" s="18"/>
      <c r="D226" s="19"/>
      <c r="E226" s="60"/>
      <c r="F226" s="20"/>
      <c r="G226" s="18"/>
      <c r="H226" s="25"/>
      <c r="I226" s="15">
        <v>226</v>
      </c>
      <c r="J226" s="15" t="b">
        <f xml:space="preserve"> IF(AND([Relationship Date (UTC)] &gt;= Misc!$M$3, [Relationship Date (UTC)] &lt;= Misc!$N$3,TRUE), TRUE, FALSE)</f>
        <v>1</v>
      </c>
      <c r="K226" s="16"/>
      <c r="L226" s="72" t="s">
        <v>921</v>
      </c>
      <c r="M226" s="75">
        <v>40523.663738425923</v>
      </c>
    </row>
    <row r="227" spans="1:13">
      <c r="A227" s="69" t="s">
        <v>257</v>
      </c>
      <c r="B227" s="69" t="s">
        <v>464</v>
      </c>
      <c r="C227" s="18"/>
      <c r="D227" s="19"/>
      <c r="E227" s="60"/>
      <c r="F227" s="20"/>
      <c r="G227" s="18"/>
      <c r="H227" s="25"/>
      <c r="I227" s="15">
        <v>227</v>
      </c>
      <c r="J227" s="15" t="b">
        <f xml:space="preserve"> IF(AND([Relationship Date (UTC)] &gt;= Misc!$M$3, [Relationship Date (UTC)] &lt;= Misc!$N$3,TRUE), TRUE, FALSE)</f>
        <v>1</v>
      </c>
      <c r="K227" s="16"/>
      <c r="L227" s="72" t="s">
        <v>922</v>
      </c>
      <c r="M227" s="75">
        <v>40523.680902777778</v>
      </c>
    </row>
    <row r="228" spans="1:13">
      <c r="A228" s="69" t="s">
        <v>257</v>
      </c>
      <c r="B228" s="69" t="s">
        <v>916</v>
      </c>
      <c r="C228" s="18"/>
      <c r="D228" s="19"/>
      <c r="E228" s="60"/>
      <c r="F228" s="20"/>
      <c r="G228" s="18"/>
      <c r="H228" s="25"/>
      <c r="I228" s="15">
        <v>228</v>
      </c>
      <c r="J228" s="15" t="b">
        <f xml:space="preserve"> IF(AND([Relationship Date (UTC)] &gt;= Misc!$M$3, [Relationship Date (UTC)] &lt;= Misc!$N$3,TRUE), TRUE, FALSE)</f>
        <v>1</v>
      </c>
      <c r="K228" s="16"/>
      <c r="L228" s="72" t="s">
        <v>922</v>
      </c>
      <c r="M228" s="75">
        <v>40523.680902777778</v>
      </c>
    </row>
    <row r="229" spans="1:13">
      <c r="A229" s="69" t="s">
        <v>258</v>
      </c>
      <c r="B229" s="69" t="s">
        <v>916</v>
      </c>
      <c r="C229" s="18"/>
      <c r="D229" s="19"/>
      <c r="E229" s="60"/>
      <c r="F229" s="20"/>
      <c r="G229" s="18"/>
      <c r="H229" s="25"/>
      <c r="I229" s="15">
        <v>229</v>
      </c>
      <c r="J229" s="15" t="b">
        <f xml:space="preserve"> IF(AND([Relationship Date (UTC)] &gt;= Misc!$M$3, [Relationship Date (UTC)] &lt;= Misc!$N$3,TRUE), TRUE, FALSE)</f>
        <v>1</v>
      </c>
      <c r="K229" s="16"/>
      <c r="L229" s="72" t="s">
        <v>921</v>
      </c>
      <c r="M229" s="75">
        <v>40523.663761574076</v>
      </c>
    </row>
    <row r="230" spans="1:13">
      <c r="A230" s="69" t="s">
        <v>258</v>
      </c>
      <c r="B230" s="69" t="s">
        <v>916</v>
      </c>
      <c r="C230" s="18"/>
      <c r="D230" s="19"/>
      <c r="E230" s="60"/>
      <c r="F230" s="20"/>
      <c r="G230" s="18"/>
      <c r="H230" s="25"/>
      <c r="I230" s="15">
        <v>230</v>
      </c>
      <c r="J230" s="15" t="b">
        <f xml:space="preserve"> IF(AND([Relationship Date (UTC)] &gt;= Misc!$M$3, [Relationship Date (UTC)] &lt;= Misc!$N$3,TRUE), TRUE, FALSE)</f>
        <v>1</v>
      </c>
      <c r="K230" s="16"/>
      <c r="L230" s="72" t="s">
        <v>922</v>
      </c>
      <c r="M230" s="75">
        <v>40523.680902777778</v>
      </c>
    </row>
    <row r="231" spans="1:13">
      <c r="A231" s="69" t="s">
        <v>259</v>
      </c>
      <c r="B231" s="69" t="s">
        <v>916</v>
      </c>
      <c r="C231" s="18"/>
      <c r="D231" s="19"/>
      <c r="E231" s="60"/>
      <c r="F231" s="20"/>
      <c r="G231" s="18"/>
      <c r="H231" s="25"/>
      <c r="I231" s="15">
        <v>231</v>
      </c>
      <c r="J231" s="15" t="b">
        <f xml:space="preserve"> IF(AND([Relationship Date (UTC)] &gt;= Misc!$M$3, [Relationship Date (UTC)] &lt;= Misc!$N$3,TRUE), TRUE, FALSE)</f>
        <v>1</v>
      </c>
      <c r="K231" s="16"/>
      <c r="L231" s="72" t="s">
        <v>922</v>
      </c>
      <c r="M231" s="75">
        <v>40523.680902777778</v>
      </c>
    </row>
    <row r="232" spans="1:13">
      <c r="A232" s="69" t="s">
        <v>260</v>
      </c>
      <c r="B232" s="69" t="s">
        <v>916</v>
      </c>
      <c r="C232" s="18"/>
      <c r="D232" s="19"/>
      <c r="E232" s="60"/>
      <c r="F232" s="20"/>
      <c r="G232" s="18"/>
      <c r="H232" s="25"/>
      <c r="I232" s="15">
        <v>232</v>
      </c>
      <c r="J232" s="15" t="b">
        <f xml:space="preserve"> IF(AND([Relationship Date (UTC)] &gt;= Misc!$M$3, [Relationship Date (UTC)] &lt;= Misc!$N$3,TRUE), TRUE, FALSE)</f>
        <v>1</v>
      </c>
      <c r="K232" s="16"/>
      <c r="L232" s="72" t="s">
        <v>921</v>
      </c>
      <c r="M232" s="75">
        <v>40523.663819444446</v>
      </c>
    </row>
    <row r="233" spans="1:13">
      <c r="A233" s="69" t="s">
        <v>260</v>
      </c>
      <c r="B233" s="69" t="s">
        <v>916</v>
      </c>
      <c r="C233" s="18"/>
      <c r="D233" s="19"/>
      <c r="E233" s="60"/>
      <c r="F233" s="20"/>
      <c r="G233" s="18"/>
      <c r="H233" s="25"/>
      <c r="I233" s="15">
        <v>233</v>
      </c>
      <c r="J233" s="15" t="b">
        <f xml:space="preserve"> IF(AND([Relationship Date (UTC)] &gt;= Misc!$M$3, [Relationship Date (UTC)] &lt;= Misc!$N$3,TRUE), TRUE, FALSE)</f>
        <v>1</v>
      </c>
      <c r="K233" s="16"/>
      <c r="L233" s="72" t="s">
        <v>922</v>
      </c>
      <c r="M233" s="75">
        <v>40523.680902777778</v>
      </c>
    </row>
    <row r="234" spans="1:13">
      <c r="A234" s="69" t="s">
        <v>261</v>
      </c>
      <c r="B234" s="69" t="s">
        <v>916</v>
      </c>
      <c r="C234" s="18"/>
      <c r="D234" s="19"/>
      <c r="E234" s="60"/>
      <c r="F234" s="20"/>
      <c r="G234" s="18"/>
      <c r="H234" s="25"/>
      <c r="I234" s="15">
        <v>234</v>
      </c>
      <c r="J234" s="15" t="b">
        <f xml:space="preserve"> IF(AND([Relationship Date (UTC)] &gt;= Misc!$M$3, [Relationship Date (UTC)] &lt;= Misc!$N$3,TRUE), TRUE, FALSE)</f>
        <v>1</v>
      </c>
      <c r="K234" s="16"/>
      <c r="L234" s="72" t="s">
        <v>921</v>
      </c>
      <c r="M234" s="75">
        <v>40523.663831018515</v>
      </c>
    </row>
    <row r="235" spans="1:13">
      <c r="A235" s="69" t="s">
        <v>261</v>
      </c>
      <c r="B235" s="69" t="s">
        <v>916</v>
      </c>
      <c r="C235" s="18"/>
      <c r="D235" s="19"/>
      <c r="E235" s="60"/>
      <c r="F235" s="20"/>
      <c r="G235" s="18"/>
      <c r="H235" s="25"/>
      <c r="I235" s="15">
        <v>235</v>
      </c>
      <c r="J235" s="15" t="b">
        <f xml:space="preserve"> IF(AND([Relationship Date (UTC)] &gt;= Misc!$M$3, [Relationship Date (UTC)] &lt;= Misc!$N$3,TRUE), TRUE, FALSE)</f>
        <v>1</v>
      </c>
      <c r="K235" s="16"/>
      <c r="L235" s="72" t="s">
        <v>922</v>
      </c>
      <c r="M235" s="75">
        <v>40523.680902777778</v>
      </c>
    </row>
    <row r="236" spans="1:13">
      <c r="A236" s="69" t="s">
        <v>262</v>
      </c>
      <c r="B236" s="69" t="s">
        <v>916</v>
      </c>
      <c r="C236" s="18"/>
      <c r="D236" s="19"/>
      <c r="E236" s="60"/>
      <c r="F236" s="20"/>
      <c r="G236" s="18"/>
      <c r="H236" s="25"/>
      <c r="I236" s="15">
        <v>236</v>
      </c>
      <c r="J236" s="15" t="b">
        <f xml:space="preserve"> IF(AND([Relationship Date (UTC)] &gt;= Misc!$M$3, [Relationship Date (UTC)] &lt;= Misc!$N$3,TRUE), TRUE, FALSE)</f>
        <v>1</v>
      </c>
      <c r="K236" s="16"/>
      <c r="L236" s="72" t="s">
        <v>921</v>
      </c>
      <c r="M236" s="75">
        <v>40523.663842592592</v>
      </c>
    </row>
    <row r="237" spans="1:13">
      <c r="A237" s="69" t="s">
        <v>262</v>
      </c>
      <c r="B237" s="69" t="s">
        <v>916</v>
      </c>
      <c r="C237" s="18"/>
      <c r="D237" s="19"/>
      <c r="E237" s="60"/>
      <c r="F237" s="20"/>
      <c r="G237" s="18"/>
      <c r="H237" s="25"/>
      <c r="I237" s="15">
        <v>237</v>
      </c>
      <c r="J237" s="15" t="b">
        <f xml:space="preserve"> IF(AND([Relationship Date (UTC)] &gt;= Misc!$M$3, [Relationship Date (UTC)] &lt;= Misc!$N$3,TRUE), TRUE, FALSE)</f>
        <v>1</v>
      </c>
      <c r="K237" s="16"/>
      <c r="L237" s="72" t="s">
        <v>922</v>
      </c>
      <c r="M237" s="75">
        <v>40523.680902777778</v>
      </c>
    </row>
    <row r="238" spans="1:13">
      <c r="A238" s="69" t="s">
        <v>263</v>
      </c>
      <c r="B238" s="69" t="s">
        <v>916</v>
      </c>
      <c r="C238" s="18"/>
      <c r="D238" s="19"/>
      <c r="E238" s="60"/>
      <c r="F238" s="20"/>
      <c r="G238" s="18"/>
      <c r="H238" s="25"/>
      <c r="I238" s="15">
        <v>238</v>
      </c>
      <c r="J238" s="15" t="b">
        <f xml:space="preserve"> IF(AND([Relationship Date (UTC)] &gt;= Misc!$M$3, [Relationship Date (UTC)] &lt;= Misc!$N$3,TRUE), TRUE, FALSE)</f>
        <v>1</v>
      </c>
      <c r="K238" s="16"/>
      <c r="L238" s="72" t="s">
        <v>921</v>
      </c>
      <c r="M238" s="75">
        <v>40523.663854166669</v>
      </c>
    </row>
    <row r="239" spans="1:13">
      <c r="A239" s="69" t="s">
        <v>263</v>
      </c>
      <c r="B239" s="69" t="s">
        <v>916</v>
      </c>
      <c r="C239" s="18"/>
      <c r="D239" s="19"/>
      <c r="E239" s="60"/>
      <c r="F239" s="20"/>
      <c r="G239" s="18"/>
      <c r="H239" s="25"/>
      <c r="I239" s="15">
        <v>239</v>
      </c>
      <c r="J239" s="15" t="b">
        <f xml:space="preserve"> IF(AND([Relationship Date (UTC)] &gt;= Misc!$M$3, [Relationship Date (UTC)] &lt;= Misc!$N$3,TRUE), TRUE, FALSE)</f>
        <v>1</v>
      </c>
      <c r="K239" s="16"/>
      <c r="L239" s="72" t="s">
        <v>922</v>
      </c>
      <c r="M239" s="75">
        <v>40523.680902777778</v>
      </c>
    </row>
    <row r="240" spans="1:13">
      <c r="A240" s="69" t="s">
        <v>264</v>
      </c>
      <c r="B240" s="69" t="s">
        <v>916</v>
      </c>
      <c r="C240" s="18"/>
      <c r="D240" s="19"/>
      <c r="E240" s="60"/>
      <c r="F240" s="20"/>
      <c r="G240" s="18"/>
      <c r="H240" s="25"/>
      <c r="I240" s="15">
        <v>240</v>
      </c>
      <c r="J240" s="15" t="b">
        <f xml:space="preserve"> IF(AND([Relationship Date (UTC)] &gt;= Misc!$M$3, [Relationship Date (UTC)] &lt;= Misc!$N$3,TRUE), TRUE, FALSE)</f>
        <v>1</v>
      </c>
      <c r="K240" s="16"/>
      <c r="L240" s="72" t="s">
        <v>921</v>
      </c>
      <c r="M240" s="75">
        <v>40523.663912037038</v>
      </c>
    </row>
    <row r="241" spans="1:13">
      <c r="A241" s="69" t="s">
        <v>264</v>
      </c>
      <c r="B241" s="69" t="s">
        <v>916</v>
      </c>
      <c r="C241" s="18"/>
      <c r="D241" s="19"/>
      <c r="E241" s="60"/>
      <c r="F241" s="20"/>
      <c r="G241" s="18"/>
      <c r="H241" s="25"/>
      <c r="I241" s="15">
        <v>241</v>
      </c>
      <c r="J241" s="15" t="b">
        <f xml:space="preserve"> IF(AND([Relationship Date (UTC)] &gt;= Misc!$M$3, [Relationship Date (UTC)] &lt;= Misc!$N$3,TRUE), TRUE, FALSE)</f>
        <v>1</v>
      </c>
      <c r="K241" s="16"/>
      <c r="L241" s="72" t="s">
        <v>922</v>
      </c>
      <c r="M241" s="75">
        <v>40523.680902777778</v>
      </c>
    </row>
    <row r="242" spans="1:13">
      <c r="A242" s="69" t="s">
        <v>265</v>
      </c>
      <c r="B242" s="69" t="s">
        <v>916</v>
      </c>
      <c r="C242" s="18"/>
      <c r="D242" s="19"/>
      <c r="E242" s="60"/>
      <c r="F242" s="20"/>
      <c r="G242" s="18"/>
      <c r="H242" s="25"/>
      <c r="I242" s="15">
        <v>242</v>
      </c>
      <c r="J242" s="15" t="b">
        <f xml:space="preserve"> IF(AND([Relationship Date (UTC)] &gt;= Misc!$M$3, [Relationship Date (UTC)] &lt;= Misc!$N$3,TRUE), TRUE, FALSE)</f>
        <v>1</v>
      </c>
      <c r="K242" s="16"/>
      <c r="L242" s="72" t="s">
        <v>922</v>
      </c>
      <c r="M242" s="75">
        <v>40523.680902777778</v>
      </c>
    </row>
    <row r="243" spans="1:13">
      <c r="A243" s="69" t="s">
        <v>265</v>
      </c>
      <c r="B243" s="69" t="s">
        <v>913</v>
      </c>
      <c r="C243" s="18"/>
      <c r="D243" s="19"/>
      <c r="E243" s="60"/>
      <c r="F243" s="20"/>
      <c r="G243" s="18"/>
      <c r="H243" s="25"/>
      <c r="I243" s="15">
        <v>243</v>
      </c>
      <c r="J243" s="15" t="b">
        <f xml:space="preserve"> IF(AND([Relationship Date (UTC)] &gt;= Misc!$M$3, [Relationship Date (UTC)] &lt;= Misc!$N$3,TRUE), TRUE, FALSE)</f>
        <v>1</v>
      </c>
      <c r="K243" s="16"/>
      <c r="L243" s="72" t="s">
        <v>922</v>
      </c>
      <c r="M243" s="75">
        <v>40523.680902777778</v>
      </c>
    </row>
    <row r="244" spans="1:13">
      <c r="A244" s="69" t="s">
        <v>266</v>
      </c>
      <c r="B244" s="69" t="s">
        <v>916</v>
      </c>
      <c r="C244" s="18"/>
      <c r="D244" s="19"/>
      <c r="E244" s="60"/>
      <c r="F244" s="20"/>
      <c r="G244" s="18"/>
      <c r="H244" s="25"/>
      <c r="I244" s="15">
        <v>244</v>
      </c>
      <c r="J244" s="15" t="b">
        <f xml:space="preserve"> IF(AND([Relationship Date (UTC)] &gt;= Misc!$M$3, [Relationship Date (UTC)] &lt;= Misc!$N$3,TRUE), TRUE, FALSE)</f>
        <v>1</v>
      </c>
      <c r="K244" s="16"/>
      <c r="L244" s="72" t="s">
        <v>921</v>
      </c>
      <c r="M244" s="75">
        <v>40523.663958333331</v>
      </c>
    </row>
    <row r="245" spans="1:13">
      <c r="A245" s="69" t="s">
        <v>266</v>
      </c>
      <c r="B245" s="69" t="s">
        <v>916</v>
      </c>
      <c r="C245" s="18"/>
      <c r="D245" s="19"/>
      <c r="E245" s="60"/>
      <c r="F245" s="20"/>
      <c r="G245" s="18"/>
      <c r="H245" s="25"/>
      <c r="I245" s="15">
        <v>245</v>
      </c>
      <c r="J245" s="15" t="b">
        <f xml:space="preserve"> IF(AND([Relationship Date (UTC)] &gt;= Misc!$M$3, [Relationship Date (UTC)] &lt;= Misc!$N$3,TRUE), TRUE, FALSE)</f>
        <v>1</v>
      </c>
      <c r="K245" s="16"/>
      <c r="L245" s="72" t="s">
        <v>922</v>
      </c>
      <c r="M245" s="75">
        <v>40523.680902777778</v>
      </c>
    </row>
    <row r="246" spans="1:13">
      <c r="A246" s="69" t="s">
        <v>267</v>
      </c>
      <c r="B246" s="69" t="s">
        <v>673</v>
      </c>
      <c r="C246" s="18"/>
      <c r="D246" s="19"/>
      <c r="E246" s="60"/>
      <c r="F246" s="20"/>
      <c r="G246" s="18"/>
      <c r="H246" s="25"/>
      <c r="I246" s="15">
        <v>246</v>
      </c>
      <c r="J246" s="15" t="b">
        <f xml:space="preserve"> IF(AND([Relationship Date (UTC)] &gt;= Misc!$M$3, [Relationship Date (UTC)] &lt;= Misc!$N$3,TRUE), TRUE, FALSE)</f>
        <v>1</v>
      </c>
      <c r="K246" s="16"/>
      <c r="L246" s="72" t="s">
        <v>921</v>
      </c>
      <c r="M246" s="75">
        <v>40523.6640162037</v>
      </c>
    </row>
    <row r="247" spans="1:13">
      <c r="A247" s="69" t="s">
        <v>267</v>
      </c>
      <c r="B247" s="69" t="s">
        <v>730</v>
      </c>
      <c r="C247" s="18"/>
      <c r="D247" s="19"/>
      <c r="E247" s="60"/>
      <c r="F247" s="20"/>
      <c r="G247" s="18"/>
      <c r="H247" s="25"/>
      <c r="I247" s="15">
        <v>247</v>
      </c>
      <c r="J247" s="15" t="b">
        <f xml:space="preserve"> IF(AND([Relationship Date (UTC)] &gt;= Misc!$M$3, [Relationship Date (UTC)] &lt;= Misc!$N$3,TRUE), TRUE, FALSE)</f>
        <v>1</v>
      </c>
      <c r="K247" s="16"/>
      <c r="L247" s="72" t="s">
        <v>922</v>
      </c>
      <c r="M247" s="75">
        <v>40523.680902777778</v>
      </c>
    </row>
    <row r="248" spans="1:13">
      <c r="A248" s="69" t="s">
        <v>267</v>
      </c>
      <c r="B248" s="69" t="s">
        <v>849</v>
      </c>
      <c r="C248" s="18"/>
      <c r="D248" s="19"/>
      <c r="E248" s="60"/>
      <c r="F248" s="20"/>
      <c r="G248" s="18"/>
      <c r="H248" s="25"/>
      <c r="I248" s="15">
        <v>248</v>
      </c>
      <c r="J248" s="15" t="b">
        <f xml:space="preserve"> IF(AND([Relationship Date (UTC)] &gt;= Misc!$M$3, [Relationship Date (UTC)] &lt;= Misc!$N$3,TRUE), TRUE, FALSE)</f>
        <v>1</v>
      </c>
      <c r="K248" s="16"/>
      <c r="L248" s="72" t="s">
        <v>922</v>
      </c>
      <c r="M248" s="75">
        <v>40523.680902777778</v>
      </c>
    </row>
    <row r="249" spans="1:13">
      <c r="A249" s="69" t="s">
        <v>268</v>
      </c>
      <c r="B249" s="69" t="s">
        <v>916</v>
      </c>
      <c r="C249" s="18"/>
      <c r="D249" s="19"/>
      <c r="E249" s="60"/>
      <c r="F249" s="20"/>
      <c r="G249" s="18"/>
      <c r="H249" s="25"/>
      <c r="I249" s="15">
        <v>249</v>
      </c>
      <c r="J249" s="15" t="b">
        <f xml:space="preserve"> IF(AND([Relationship Date (UTC)] &gt;= Misc!$M$3, [Relationship Date (UTC)] &lt;= Misc!$N$3,TRUE), TRUE, FALSE)</f>
        <v>1</v>
      </c>
      <c r="K249" s="16"/>
      <c r="L249" s="72" t="s">
        <v>921</v>
      </c>
      <c r="M249" s="75">
        <v>40523.664039351854</v>
      </c>
    </row>
    <row r="250" spans="1:13">
      <c r="A250" s="69" t="s">
        <v>268</v>
      </c>
      <c r="B250" s="69" t="s">
        <v>916</v>
      </c>
      <c r="C250" s="18"/>
      <c r="D250" s="19"/>
      <c r="E250" s="60"/>
      <c r="F250" s="20"/>
      <c r="G250" s="18"/>
      <c r="H250" s="25"/>
      <c r="I250" s="15">
        <v>250</v>
      </c>
      <c r="J250" s="15" t="b">
        <f xml:space="preserve"> IF(AND([Relationship Date (UTC)] &gt;= Misc!$M$3, [Relationship Date (UTC)] &lt;= Misc!$N$3,TRUE), TRUE, FALSE)</f>
        <v>1</v>
      </c>
      <c r="K250" s="16"/>
      <c r="L250" s="72" t="s">
        <v>922</v>
      </c>
      <c r="M250" s="75">
        <v>40523.680902777778</v>
      </c>
    </row>
    <row r="251" spans="1:13">
      <c r="A251" s="69" t="s">
        <v>269</v>
      </c>
      <c r="B251" s="69" t="s">
        <v>916</v>
      </c>
      <c r="C251" s="18"/>
      <c r="D251" s="19"/>
      <c r="E251" s="60"/>
      <c r="F251" s="20"/>
      <c r="G251" s="18"/>
      <c r="H251" s="25"/>
      <c r="I251" s="15">
        <v>251</v>
      </c>
      <c r="J251" s="15" t="b">
        <f xml:space="preserve"> IF(AND([Relationship Date (UTC)] &gt;= Misc!$M$3, [Relationship Date (UTC)] &lt;= Misc!$N$3,TRUE), TRUE, FALSE)</f>
        <v>1</v>
      </c>
      <c r="K251" s="16"/>
      <c r="L251" s="72" t="s">
        <v>922</v>
      </c>
      <c r="M251" s="75">
        <v>40523.680902777778</v>
      </c>
    </row>
    <row r="252" spans="1:13">
      <c r="A252" s="69" t="s">
        <v>270</v>
      </c>
      <c r="B252" s="69" t="s">
        <v>916</v>
      </c>
      <c r="C252" s="18"/>
      <c r="D252" s="19"/>
      <c r="E252" s="60"/>
      <c r="F252" s="20"/>
      <c r="G252" s="18"/>
      <c r="H252" s="25"/>
      <c r="I252" s="15">
        <v>252</v>
      </c>
      <c r="J252" s="15" t="b">
        <f xml:space="preserve"> IF(AND([Relationship Date (UTC)] &gt;= Misc!$M$3, [Relationship Date (UTC)] &lt;= Misc!$N$3,TRUE), TRUE, FALSE)</f>
        <v>1</v>
      </c>
      <c r="K252" s="16"/>
      <c r="L252" s="72" t="s">
        <v>921</v>
      </c>
      <c r="M252" s="75">
        <v>40523.664201388892</v>
      </c>
    </row>
    <row r="253" spans="1:13">
      <c r="A253" s="69" t="s">
        <v>270</v>
      </c>
      <c r="B253" s="69" t="s">
        <v>916</v>
      </c>
      <c r="C253" s="18"/>
      <c r="D253" s="19"/>
      <c r="E253" s="60"/>
      <c r="F253" s="20"/>
      <c r="G253" s="18"/>
      <c r="H253" s="25"/>
      <c r="I253" s="15">
        <v>253</v>
      </c>
      <c r="J253" s="15" t="b">
        <f xml:space="preserve"> IF(AND([Relationship Date (UTC)] &gt;= Misc!$M$3, [Relationship Date (UTC)] &lt;= Misc!$N$3,TRUE), TRUE, FALSE)</f>
        <v>1</v>
      </c>
      <c r="K253" s="16"/>
      <c r="L253" s="72" t="s">
        <v>922</v>
      </c>
      <c r="M253" s="75">
        <v>40523.680902777778</v>
      </c>
    </row>
    <row r="254" spans="1:13">
      <c r="A254" s="69" t="s">
        <v>271</v>
      </c>
      <c r="B254" s="69" t="s">
        <v>659</v>
      </c>
      <c r="C254" s="18"/>
      <c r="D254" s="19"/>
      <c r="E254" s="60"/>
      <c r="F254" s="20"/>
      <c r="G254" s="18"/>
      <c r="H254" s="25"/>
      <c r="I254" s="15">
        <v>254</v>
      </c>
      <c r="J254" s="15" t="b">
        <f xml:space="preserve"> IF(AND([Relationship Date (UTC)] &gt;= Misc!$M$3, [Relationship Date (UTC)] &lt;= Misc!$N$3,TRUE), TRUE, FALSE)</f>
        <v>1</v>
      </c>
      <c r="K254" s="16"/>
      <c r="L254" s="72" t="s">
        <v>921</v>
      </c>
      <c r="M254" s="75">
        <v>40523.664201388892</v>
      </c>
    </row>
    <row r="255" spans="1:13">
      <c r="A255" s="69" t="s">
        <v>271</v>
      </c>
      <c r="B255" s="69" t="s">
        <v>916</v>
      </c>
      <c r="C255" s="18"/>
      <c r="D255" s="19"/>
      <c r="E255" s="60"/>
      <c r="F255" s="20"/>
      <c r="G255" s="18"/>
      <c r="H255" s="25"/>
      <c r="I255" s="15">
        <v>255</v>
      </c>
      <c r="J255" s="15" t="b">
        <f xml:space="preserve"> IF(AND([Relationship Date (UTC)] &gt;= Misc!$M$3, [Relationship Date (UTC)] &lt;= Misc!$N$3,TRUE), TRUE, FALSE)</f>
        <v>1</v>
      </c>
      <c r="K255" s="16"/>
      <c r="L255" s="72" t="s">
        <v>922</v>
      </c>
      <c r="M255" s="75">
        <v>40523.680902777778</v>
      </c>
    </row>
    <row r="256" spans="1:13">
      <c r="A256" s="69" t="s">
        <v>272</v>
      </c>
      <c r="B256" s="69" t="s">
        <v>916</v>
      </c>
      <c r="C256" s="18"/>
      <c r="D256" s="19"/>
      <c r="E256" s="60"/>
      <c r="F256" s="20"/>
      <c r="G256" s="18"/>
      <c r="H256" s="25"/>
      <c r="I256" s="15">
        <v>256</v>
      </c>
      <c r="J256" s="15" t="b">
        <f xml:space="preserve"> IF(AND([Relationship Date (UTC)] &gt;= Misc!$M$3, [Relationship Date (UTC)] &lt;= Misc!$N$3,TRUE), TRUE, FALSE)</f>
        <v>1</v>
      </c>
      <c r="K256" s="16"/>
      <c r="L256" s="72" t="s">
        <v>921</v>
      </c>
      <c r="M256" s="75">
        <v>40523.664224537039</v>
      </c>
    </row>
    <row r="257" spans="1:13">
      <c r="A257" s="69" t="s">
        <v>272</v>
      </c>
      <c r="B257" s="69" t="s">
        <v>916</v>
      </c>
      <c r="C257" s="18"/>
      <c r="D257" s="19"/>
      <c r="E257" s="60"/>
      <c r="F257" s="20"/>
      <c r="G257" s="18"/>
      <c r="H257" s="25"/>
      <c r="I257" s="15">
        <v>257</v>
      </c>
      <c r="J257" s="15" t="b">
        <f xml:space="preserve"> IF(AND([Relationship Date (UTC)] &gt;= Misc!$M$3, [Relationship Date (UTC)] &lt;= Misc!$N$3,TRUE), TRUE, FALSE)</f>
        <v>1</v>
      </c>
      <c r="K257" s="16"/>
      <c r="L257" s="72" t="s">
        <v>922</v>
      </c>
      <c r="M257" s="75">
        <v>40523.680902777778</v>
      </c>
    </row>
    <row r="258" spans="1:13">
      <c r="A258" s="69" t="s">
        <v>273</v>
      </c>
      <c r="B258" s="69" t="s">
        <v>916</v>
      </c>
      <c r="C258" s="18"/>
      <c r="D258" s="19"/>
      <c r="E258" s="60"/>
      <c r="F258" s="20"/>
      <c r="G258" s="18"/>
      <c r="H258" s="25"/>
      <c r="I258" s="15">
        <v>258</v>
      </c>
      <c r="J258" s="15" t="b">
        <f xml:space="preserve"> IF(AND([Relationship Date (UTC)] &gt;= Misc!$M$3, [Relationship Date (UTC)] &lt;= Misc!$N$3,TRUE), TRUE, FALSE)</f>
        <v>1</v>
      </c>
      <c r="K258" s="16"/>
      <c r="L258" s="72" t="s">
        <v>921</v>
      </c>
      <c r="M258" s="75">
        <v>40523.664259259262</v>
      </c>
    </row>
    <row r="259" spans="1:13">
      <c r="A259" s="69" t="s">
        <v>273</v>
      </c>
      <c r="B259" s="69" t="s">
        <v>916</v>
      </c>
      <c r="C259" s="18"/>
      <c r="D259" s="19"/>
      <c r="E259" s="60"/>
      <c r="F259" s="20"/>
      <c r="G259" s="18"/>
      <c r="H259" s="25"/>
      <c r="I259" s="15">
        <v>259</v>
      </c>
      <c r="J259" s="15" t="b">
        <f xml:space="preserve"> IF(AND([Relationship Date (UTC)] &gt;= Misc!$M$3, [Relationship Date (UTC)] &lt;= Misc!$N$3,TRUE), TRUE, FALSE)</f>
        <v>1</v>
      </c>
      <c r="K259" s="16"/>
      <c r="L259" s="72" t="s">
        <v>922</v>
      </c>
      <c r="M259" s="75">
        <v>40523.680902777778</v>
      </c>
    </row>
    <row r="260" spans="1:13">
      <c r="A260" s="69" t="s">
        <v>273</v>
      </c>
      <c r="B260" s="69" t="s">
        <v>913</v>
      </c>
      <c r="C260" s="18"/>
      <c r="D260" s="19"/>
      <c r="E260" s="60"/>
      <c r="F260" s="20"/>
      <c r="G260" s="18"/>
      <c r="H260" s="25"/>
      <c r="I260" s="15">
        <v>260</v>
      </c>
      <c r="J260" s="15" t="b">
        <f xml:space="preserve"> IF(AND([Relationship Date (UTC)] &gt;= Misc!$M$3, [Relationship Date (UTC)] &lt;= Misc!$N$3,TRUE), TRUE, FALSE)</f>
        <v>1</v>
      </c>
      <c r="K260" s="16"/>
      <c r="L260" s="72" t="s">
        <v>922</v>
      </c>
      <c r="M260" s="75">
        <v>40523.680902777778</v>
      </c>
    </row>
    <row r="261" spans="1:13">
      <c r="A261" s="69" t="s">
        <v>273</v>
      </c>
      <c r="B261" s="69" t="s">
        <v>879</v>
      </c>
      <c r="C261" s="18"/>
      <c r="D261" s="19"/>
      <c r="E261" s="60"/>
      <c r="F261" s="20"/>
      <c r="G261" s="18"/>
      <c r="H261" s="25"/>
      <c r="I261" s="15">
        <v>261</v>
      </c>
      <c r="J261" s="15" t="b">
        <f xml:space="preserve"> IF(AND([Relationship Date (UTC)] &gt;= Misc!$M$3, [Relationship Date (UTC)] &lt;= Misc!$N$3,TRUE), TRUE, FALSE)</f>
        <v>1</v>
      </c>
      <c r="K261" s="16"/>
      <c r="L261" s="72" t="s">
        <v>922</v>
      </c>
      <c r="M261" s="75">
        <v>40523.680902777778</v>
      </c>
    </row>
    <row r="262" spans="1:13">
      <c r="A262" s="69" t="s">
        <v>274</v>
      </c>
      <c r="B262" s="69" t="s">
        <v>916</v>
      </c>
      <c r="C262" s="18"/>
      <c r="D262" s="19"/>
      <c r="E262" s="60"/>
      <c r="F262" s="20"/>
      <c r="G262" s="18"/>
      <c r="H262" s="25"/>
      <c r="I262" s="15">
        <v>262</v>
      </c>
      <c r="J262" s="15" t="b">
        <f xml:space="preserve"> IF(AND([Relationship Date (UTC)] &gt;= Misc!$M$3, [Relationship Date (UTC)] &lt;= Misc!$N$3,TRUE), TRUE, FALSE)</f>
        <v>1</v>
      </c>
      <c r="K262" s="16"/>
      <c r="L262" s="72" t="s">
        <v>921</v>
      </c>
      <c r="M262" s="75">
        <v>40523.664363425924</v>
      </c>
    </row>
    <row r="263" spans="1:13">
      <c r="A263" s="69" t="s">
        <v>274</v>
      </c>
      <c r="B263" s="69" t="s">
        <v>916</v>
      </c>
      <c r="C263" s="18"/>
      <c r="D263" s="19"/>
      <c r="E263" s="60"/>
      <c r="F263" s="20"/>
      <c r="G263" s="18"/>
      <c r="H263" s="25"/>
      <c r="I263" s="15">
        <v>263</v>
      </c>
      <c r="J263" s="15" t="b">
        <f xml:space="preserve"> IF(AND([Relationship Date (UTC)] &gt;= Misc!$M$3, [Relationship Date (UTC)] &lt;= Misc!$N$3,TRUE), TRUE, FALSE)</f>
        <v>1</v>
      </c>
      <c r="K263" s="16"/>
      <c r="L263" s="72" t="s">
        <v>922</v>
      </c>
      <c r="M263" s="75">
        <v>40523.680902777778</v>
      </c>
    </row>
    <row r="264" spans="1:13">
      <c r="A264" s="69" t="s">
        <v>275</v>
      </c>
      <c r="B264" s="69" t="s">
        <v>916</v>
      </c>
      <c r="C264" s="18"/>
      <c r="D264" s="19"/>
      <c r="E264" s="60"/>
      <c r="F264" s="20"/>
      <c r="G264" s="18"/>
      <c r="H264" s="25"/>
      <c r="I264" s="15">
        <v>264</v>
      </c>
      <c r="J264" s="15" t="b">
        <f xml:space="preserve"> IF(AND([Relationship Date (UTC)] &gt;= Misc!$M$3, [Relationship Date (UTC)] &lt;= Misc!$N$3,TRUE), TRUE, FALSE)</f>
        <v>1</v>
      </c>
      <c r="K264" s="16"/>
      <c r="L264" s="72" t="s">
        <v>921</v>
      </c>
      <c r="M264" s="75">
        <v>40523.664375</v>
      </c>
    </row>
    <row r="265" spans="1:13">
      <c r="A265" s="69" t="s">
        <v>275</v>
      </c>
      <c r="B265" s="69" t="s">
        <v>916</v>
      </c>
      <c r="C265" s="18"/>
      <c r="D265" s="19"/>
      <c r="E265" s="60"/>
      <c r="F265" s="20"/>
      <c r="G265" s="18"/>
      <c r="H265" s="25"/>
      <c r="I265" s="15">
        <v>265</v>
      </c>
      <c r="J265" s="15" t="b">
        <f xml:space="preserve"> IF(AND([Relationship Date (UTC)] &gt;= Misc!$M$3, [Relationship Date (UTC)] &lt;= Misc!$N$3,TRUE), TRUE, FALSE)</f>
        <v>1</v>
      </c>
      <c r="K265" s="16"/>
      <c r="L265" s="72" t="s">
        <v>922</v>
      </c>
      <c r="M265" s="75">
        <v>40523.680902777778</v>
      </c>
    </row>
    <row r="266" spans="1:13">
      <c r="A266" s="69" t="s">
        <v>276</v>
      </c>
      <c r="B266" s="69" t="s">
        <v>916</v>
      </c>
      <c r="C266" s="18"/>
      <c r="D266" s="19"/>
      <c r="E266" s="60"/>
      <c r="F266" s="20"/>
      <c r="G266" s="18"/>
      <c r="H266" s="25"/>
      <c r="I266" s="15">
        <v>266</v>
      </c>
      <c r="J266" s="15" t="b">
        <f xml:space="preserve"> IF(AND([Relationship Date (UTC)] &gt;= Misc!$M$3, [Relationship Date (UTC)] &lt;= Misc!$N$3,TRUE), TRUE, FALSE)</f>
        <v>1</v>
      </c>
      <c r="K266" s="16"/>
      <c r="L266" s="72" t="s">
        <v>921</v>
      </c>
      <c r="M266" s="75">
        <v>40523.664421296293</v>
      </c>
    </row>
    <row r="267" spans="1:13">
      <c r="A267" s="69" t="s">
        <v>276</v>
      </c>
      <c r="B267" s="69" t="s">
        <v>916</v>
      </c>
      <c r="C267" s="18"/>
      <c r="D267" s="19"/>
      <c r="E267" s="60"/>
      <c r="F267" s="20"/>
      <c r="G267" s="18"/>
      <c r="H267" s="25"/>
      <c r="I267" s="15">
        <v>267</v>
      </c>
      <c r="J267" s="15" t="b">
        <f xml:space="preserve"> IF(AND([Relationship Date (UTC)] &gt;= Misc!$M$3, [Relationship Date (UTC)] &lt;= Misc!$N$3,TRUE), TRUE, FALSE)</f>
        <v>1</v>
      </c>
      <c r="K267" s="16"/>
      <c r="L267" s="72" t="s">
        <v>922</v>
      </c>
      <c r="M267" s="75">
        <v>40523.680902777778</v>
      </c>
    </row>
    <row r="268" spans="1:13">
      <c r="A268" s="69" t="s">
        <v>277</v>
      </c>
      <c r="B268" s="69" t="s">
        <v>730</v>
      </c>
      <c r="C268" s="18"/>
      <c r="D268" s="19"/>
      <c r="E268" s="60"/>
      <c r="F268" s="20"/>
      <c r="G268" s="18"/>
      <c r="H268" s="25"/>
      <c r="I268" s="15">
        <v>268</v>
      </c>
      <c r="J268" s="15" t="b">
        <f xml:space="preserve"> IF(AND([Relationship Date (UTC)] &gt;= Misc!$M$3, [Relationship Date (UTC)] &lt;= Misc!$N$3,TRUE), TRUE, FALSE)</f>
        <v>1</v>
      </c>
      <c r="K268" s="16"/>
      <c r="L268" s="72" t="s">
        <v>921</v>
      </c>
      <c r="M268" s="75">
        <v>40523.66443287037</v>
      </c>
    </row>
    <row r="269" spans="1:13">
      <c r="A269" s="69" t="s">
        <v>277</v>
      </c>
      <c r="B269" s="69" t="s">
        <v>730</v>
      </c>
      <c r="C269" s="18"/>
      <c r="D269" s="19"/>
      <c r="E269" s="60"/>
      <c r="F269" s="20"/>
      <c r="G269" s="18"/>
      <c r="H269" s="25"/>
      <c r="I269" s="15">
        <v>269</v>
      </c>
      <c r="J269" s="15" t="b">
        <f xml:space="preserve"> IF(AND([Relationship Date (UTC)] &gt;= Misc!$M$3, [Relationship Date (UTC)] &lt;= Misc!$N$3,TRUE), TRUE, FALSE)</f>
        <v>1</v>
      </c>
      <c r="K269" s="16"/>
      <c r="L269" s="72" t="s">
        <v>922</v>
      </c>
      <c r="M269" s="75">
        <v>40523.680902777778</v>
      </c>
    </row>
    <row r="270" spans="1:13">
      <c r="A270" s="69" t="s">
        <v>277</v>
      </c>
      <c r="B270" s="69" t="s">
        <v>916</v>
      </c>
      <c r="C270" s="18"/>
      <c r="D270" s="19"/>
      <c r="E270" s="60"/>
      <c r="F270" s="20"/>
      <c r="G270" s="18"/>
      <c r="H270" s="25"/>
      <c r="I270" s="15">
        <v>270</v>
      </c>
      <c r="J270" s="15" t="b">
        <f xml:space="preserve"> IF(AND([Relationship Date (UTC)] &gt;= Misc!$M$3, [Relationship Date (UTC)] &lt;= Misc!$N$3,TRUE), TRUE, FALSE)</f>
        <v>1</v>
      </c>
      <c r="K270" s="16"/>
      <c r="L270" s="72" t="s">
        <v>922</v>
      </c>
      <c r="M270" s="75">
        <v>40523.680902777778</v>
      </c>
    </row>
    <row r="271" spans="1:13">
      <c r="A271" s="69" t="s">
        <v>277</v>
      </c>
      <c r="B271" s="69" t="s">
        <v>894</v>
      </c>
      <c r="C271" s="18"/>
      <c r="D271" s="19"/>
      <c r="E271" s="60"/>
      <c r="F271" s="20"/>
      <c r="G271" s="18"/>
      <c r="H271" s="25"/>
      <c r="I271" s="15">
        <v>271</v>
      </c>
      <c r="J271" s="15" t="b">
        <f xml:space="preserve"> IF(AND([Relationship Date (UTC)] &gt;= Misc!$M$3, [Relationship Date (UTC)] &lt;= Misc!$N$3,TRUE), TRUE, FALSE)</f>
        <v>1</v>
      </c>
      <c r="K271" s="16"/>
      <c r="L271" s="72" t="s">
        <v>922</v>
      </c>
      <c r="M271" s="75">
        <v>40523.680902777778</v>
      </c>
    </row>
    <row r="272" spans="1:13">
      <c r="A272" s="69" t="s">
        <v>278</v>
      </c>
      <c r="B272" s="69" t="s">
        <v>916</v>
      </c>
      <c r="C272" s="18"/>
      <c r="D272" s="19"/>
      <c r="E272" s="60"/>
      <c r="F272" s="20"/>
      <c r="G272" s="18"/>
      <c r="H272" s="25"/>
      <c r="I272" s="15">
        <v>272</v>
      </c>
      <c r="J272" s="15" t="b">
        <f xml:space="preserve"> IF(AND([Relationship Date (UTC)] &gt;= Misc!$M$3, [Relationship Date (UTC)] &lt;= Misc!$N$3,TRUE), TRUE, FALSE)</f>
        <v>1</v>
      </c>
      <c r="K272" s="16"/>
      <c r="L272" s="72" t="s">
        <v>921</v>
      </c>
      <c r="M272" s="75">
        <v>40523.664456018516</v>
      </c>
    </row>
    <row r="273" spans="1:13">
      <c r="A273" s="69" t="s">
        <v>278</v>
      </c>
      <c r="B273" s="69" t="s">
        <v>916</v>
      </c>
      <c r="C273" s="18"/>
      <c r="D273" s="19"/>
      <c r="E273" s="60"/>
      <c r="F273" s="20"/>
      <c r="G273" s="18"/>
      <c r="H273" s="25"/>
      <c r="I273" s="15">
        <v>273</v>
      </c>
      <c r="J273" s="15" t="b">
        <f xml:space="preserve"> IF(AND([Relationship Date (UTC)] &gt;= Misc!$M$3, [Relationship Date (UTC)] &lt;= Misc!$N$3,TRUE), TRUE, FALSE)</f>
        <v>1</v>
      </c>
      <c r="K273" s="16"/>
      <c r="L273" s="72" t="s">
        <v>922</v>
      </c>
      <c r="M273" s="75">
        <v>40523.680902777778</v>
      </c>
    </row>
    <row r="274" spans="1:13">
      <c r="A274" s="69" t="s">
        <v>279</v>
      </c>
      <c r="B274" s="69" t="s">
        <v>689</v>
      </c>
      <c r="C274" s="18"/>
      <c r="D274" s="19"/>
      <c r="E274" s="60"/>
      <c r="F274" s="20"/>
      <c r="G274" s="18"/>
      <c r="H274" s="25"/>
      <c r="I274" s="15">
        <v>274</v>
      </c>
      <c r="J274" s="15" t="b">
        <f xml:space="preserve"> IF(AND([Relationship Date (UTC)] &gt;= Misc!$M$3, [Relationship Date (UTC)] &lt;= Misc!$N$3,TRUE), TRUE, FALSE)</f>
        <v>1</v>
      </c>
      <c r="K274" s="16"/>
      <c r="L274" s="72" t="s">
        <v>921</v>
      </c>
      <c r="M274" s="75">
        <v>40523.664490740739</v>
      </c>
    </row>
    <row r="275" spans="1:13">
      <c r="A275" s="69" t="s">
        <v>279</v>
      </c>
      <c r="B275" s="69" t="s">
        <v>689</v>
      </c>
      <c r="C275" s="18"/>
      <c r="D275" s="19"/>
      <c r="E275" s="60"/>
      <c r="F275" s="20"/>
      <c r="G275" s="18"/>
      <c r="H275" s="25"/>
      <c r="I275" s="15">
        <v>275</v>
      </c>
      <c r="J275" s="15" t="b">
        <f xml:space="preserve"> IF(AND([Relationship Date (UTC)] &gt;= Misc!$M$3, [Relationship Date (UTC)] &lt;= Misc!$N$3,TRUE), TRUE, FALSE)</f>
        <v>1</v>
      </c>
      <c r="K275" s="16"/>
      <c r="L275" s="72" t="s">
        <v>922</v>
      </c>
      <c r="M275" s="75">
        <v>40523.680902777778</v>
      </c>
    </row>
    <row r="276" spans="1:13">
      <c r="A276" s="69" t="s">
        <v>279</v>
      </c>
      <c r="B276" s="69" t="s">
        <v>690</v>
      </c>
      <c r="C276" s="18"/>
      <c r="D276" s="19"/>
      <c r="E276" s="60"/>
      <c r="F276" s="20"/>
      <c r="G276" s="18"/>
      <c r="H276" s="25"/>
      <c r="I276" s="15">
        <v>276</v>
      </c>
      <c r="J276" s="15" t="b">
        <f xml:space="preserve"> IF(AND([Relationship Date (UTC)] &gt;= Misc!$M$3, [Relationship Date (UTC)] &lt;= Misc!$N$3,TRUE), TRUE, FALSE)</f>
        <v>1</v>
      </c>
      <c r="K276" s="16"/>
      <c r="L276" s="72" t="s">
        <v>922</v>
      </c>
      <c r="M276" s="75">
        <v>40523.680902777778</v>
      </c>
    </row>
    <row r="277" spans="1:13">
      <c r="A277" s="69" t="s">
        <v>279</v>
      </c>
      <c r="B277" s="69" t="s">
        <v>464</v>
      </c>
      <c r="C277" s="18"/>
      <c r="D277" s="19"/>
      <c r="E277" s="60"/>
      <c r="F277" s="20"/>
      <c r="G277" s="18"/>
      <c r="H277" s="25"/>
      <c r="I277" s="15">
        <v>277</v>
      </c>
      <c r="J277" s="15" t="b">
        <f xml:space="preserve"> IF(AND([Relationship Date (UTC)] &gt;= Misc!$M$3, [Relationship Date (UTC)] &lt;= Misc!$N$3,TRUE), TRUE, FALSE)</f>
        <v>1</v>
      </c>
      <c r="K277" s="16"/>
      <c r="L277" s="72" t="s">
        <v>922</v>
      </c>
      <c r="M277" s="75">
        <v>40523.680902777778</v>
      </c>
    </row>
    <row r="278" spans="1:13">
      <c r="A278" s="69" t="s">
        <v>279</v>
      </c>
      <c r="B278" s="69" t="s">
        <v>918</v>
      </c>
      <c r="C278" s="18"/>
      <c r="D278" s="19"/>
      <c r="E278" s="60"/>
      <c r="F278" s="20"/>
      <c r="G278" s="18"/>
      <c r="H278" s="25"/>
      <c r="I278" s="15">
        <v>278</v>
      </c>
      <c r="J278" s="15" t="b">
        <f xml:space="preserve"> IF(AND([Relationship Date (UTC)] &gt;= Misc!$M$3, [Relationship Date (UTC)] &lt;= Misc!$N$3,TRUE), TRUE, FALSE)</f>
        <v>1</v>
      </c>
      <c r="K278" s="16"/>
      <c r="L278" s="72" t="s">
        <v>922</v>
      </c>
      <c r="M278" s="75">
        <v>40523.680902777778</v>
      </c>
    </row>
    <row r="279" spans="1:13">
      <c r="A279" s="69" t="s">
        <v>279</v>
      </c>
      <c r="B279" s="69" t="s">
        <v>916</v>
      </c>
      <c r="C279" s="18"/>
      <c r="D279" s="19"/>
      <c r="E279" s="60"/>
      <c r="F279" s="20"/>
      <c r="G279" s="18"/>
      <c r="H279" s="25"/>
      <c r="I279" s="15">
        <v>279</v>
      </c>
      <c r="J279" s="15" t="b">
        <f xml:space="preserve"> IF(AND([Relationship Date (UTC)] &gt;= Misc!$M$3, [Relationship Date (UTC)] &lt;= Misc!$N$3,TRUE), TRUE, FALSE)</f>
        <v>1</v>
      </c>
      <c r="K279" s="16"/>
      <c r="L279" s="72" t="s">
        <v>922</v>
      </c>
      <c r="M279" s="75">
        <v>40523.680902777778</v>
      </c>
    </row>
    <row r="280" spans="1:13">
      <c r="A280" s="69" t="s">
        <v>280</v>
      </c>
      <c r="B280" s="69" t="s">
        <v>916</v>
      </c>
      <c r="C280" s="18"/>
      <c r="D280" s="19"/>
      <c r="E280" s="60"/>
      <c r="F280" s="20"/>
      <c r="G280" s="18"/>
      <c r="H280" s="25"/>
      <c r="I280" s="15">
        <v>280</v>
      </c>
      <c r="J280" s="15" t="b">
        <f xml:space="preserve"> IF(AND([Relationship Date (UTC)] &gt;= Misc!$M$3, [Relationship Date (UTC)] &lt;= Misc!$N$3,TRUE), TRUE, FALSE)</f>
        <v>1</v>
      </c>
      <c r="K280" s="16"/>
      <c r="L280" s="72" t="s">
        <v>921</v>
      </c>
      <c r="M280" s="75">
        <v>40523.664490740739</v>
      </c>
    </row>
    <row r="281" spans="1:13">
      <c r="A281" s="69" t="s">
        <v>280</v>
      </c>
      <c r="B281" s="69" t="s">
        <v>916</v>
      </c>
      <c r="C281" s="18"/>
      <c r="D281" s="19"/>
      <c r="E281" s="60"/>
      <c r="F281" s="20"/>
      <c r="G281" s="18"/>
      <c r="H281" s="25"/>
      <c r="I281" s="15">
        <v>281</v>
      </c>
      <c r="J281" s="15" t="b">
        <f xml:space="preserve"> IF(AND([Relationship Date (UTC)] &gt;= Misc!$M$3, [Relationship Date (UTC)] &lt;= Misc!$N$3,TRUE), TRUE, FALSE)</f>
        <v>1</v>
      </c>
      <c r="K281" s="16"/>
      <c r="L281" s="72" t="s">
        <v>922</v>
      </c>
      <c r="M281" s="75">
        <v>40523.680902777778</v>
      </c>
    </row>
    <row r="282" spans="1:13">
      <c r="A282" s="69" t="s">
        <v>281</v>
      </c>
      <c r="B282" s="69" t="s">
        <v>916</v>
      </c>
      <c r="C282" s="18"/>
      <c r="D282" s="19"/>
      <c r="E282" s="60"/>
      <c r="F282" s="20"/>
      <c r="G282" s="18"/>
      <c r="H282" s="25"/>
      <c r="I282" s="15">
        <v>282</v>
      </c>
      <c r="J282" s="15" t="b">
        <f xml:space="preserve"> IF(AND([Relationship Date (UTC)] &gt;= Misc!$M$3, [Relationship Date (UTC)] &lt;= Misc!$N$3,TRUE), TRUE, FALSE)</f>
        <v>1</v>
      </c>
      <c r="K282" s="16"/>
      <c r="L282" s="72" t="s">
        <v>921</v>
      </c>
      <c r="M282" s="75">
        <v>40523.664571759262</v>
      </c>
    </row>
    <row r="283" spans="1:13">
      <c r="A283" s="69" t="s">
        <v>281</v>
      </c>
      <c r="B283" s="69" t="s">
        <v>916</v>
      </c>
      <c r="C283" s="18"/>
      <c r="D283" s="19"/>
      <c r="E283" s="60"/>
      <c r="F283" s="20"/>
      <c r="G283" s="18"/>
      <c r="H283" s="25"/>
      <c r="I283" s="15">
        <v>283</v>
      </c>
      <c r="J283" s="15" t="b">
        <f xml:space="preserve"> IF(AND([Relationship Date (UTC)] &gt;= Misc!$M$3, [Relationship Date (UTC)] &lt;= Misc!$N$3,TRUE), TRUE, FALSE)</f>
        <v>1</v>
      </c>
      <c r="K283" s="16"/>
      <c r="L283" s="72" t="s">
        <v>922</v>
      </c>
      <c r="M283" s="75">
        <v>40523.680902777778</v>
      </c>
    </row>
    <row r="284" spans="1:13">
      <c r="A284" s="69" t="s">
        <v>282</v>
      </c>
      <c r="B284" s="69" t="s">
        <v>916</v>
      </c>
      <c r="C284" s="18"/>
      <c r="D284" s="19"/>
      <c r="E284" s="60"/>
      <c r="F284" s="20"/>
      <c r="G284" s="18"/>
      <c r="H284" s="25"/>
      <c r="I284" s="15">
        <v>284</v>
      </c>
      <c r="J284" s="15" t="b">
        <f xml:space="preserve"> IF(AND([Relationship Date (UTC)] &gt;= Misc!$M$3, [Relationship Date (UTC)] &lt;= Misc!$N$3,TRUE), TRUE, FALSE)</f>
        <v>1</v>
      </c>
      <c r="K284" s="16"/>
      <c r="L284" s="72" t="s">
        <v>921</v>
      </c>
      <c r="M284" s="75">
        <v>40523.664629629631</v>
      </c>
    </row>
    <row r="285" spans="1:13">
      <c r="A285" s="69" t="s">
        <v>282</v>
      </c>
      <c r="B285" s="69" t="s">
        <v>916</v>
      </c>
      <c r="C285" s="18"/>
      <c r="D285" s="19"/>
      <c r="E285" s="60"/>
      <c r="F285" s="20"/>
      <c r="G285" s="18"/>
      <c r="H285" s="25"/>
      <c r="I285" s="15">
        <v>285</v>
      </c>
      <c r="J285" s="15" t="b">
        <f xml:space="preserve"> IF(AND([Relationship Date (UTC)] &gt;= Misc!$M$3, [Relationship Date (UTC)] &lt;= Misc!$N$3,TRUE), TRUE, FALSE)</f>
        <v>1</v>
      </c>
      <c r="K285" s="16"/>
      <c r="L285" s="72" t="s">
        <v>922</v>
      </c>
      <c r="M285" s="75">
        <v>40523.680902777778</v>
      </c>
    </row>
    <row r="286" spans="1:13">
      <c r="A286" s="69" t="s">
        <v>283</v>
      </c>
      <c r="B286" s="69" t="s">
        <v>916</v>
      </c>
      <c r="C286" s="18"/>
      <c r="D286" s="19"/>
      <c r="E286" s="60"/>
      <c r="F286" s="20"/>
      <c r="G286" s="18"/>
      <c r="H286" s="25"/>
      <c r="I286" s="15">
        <v>286</v>
      </c>
      <c r="J286" s="15" t="b">
        <f xml:space="preserve"> IF(AND([Relationship Date (UTC)] &gt;= Misc!$M$3, [Relationship Date (UTC)] &lt;= Misc!$N$3,TRUE), TRUE, FALSE)</f>
        <v>1</v>
      </c>
      <c r="K286" s="16"/>
      <c r="L286" s="72" t="s">
        <v>921</v>
      </c>
      <c r="M286" s="75">
        <v>40523.664652777778</v>
      </c>
    </row>
    <row r="287" spans="1:13">
      <c r="A287" s="69" t="s">
        <v>283</v>
      </c>
      <c r="B287" s="69" t="s">
        <v>730</v>
      </c>
      <c r="C287" s="18"/>
      <c r="D287" s="19"/>
      <c r="E287" s="60"/>
      <c r="F287" s="20"/>
      <c r="G287" s="18"/>
      <c r="H287" s="25"/>
      <c r="I287" s="15">
        <v>287</v>
      </c>
      <c r="J287" s="15" t="b">
        <f xml:space="preserve"> IF(AND([Relationship Date (UTC)] &gt;= Misc!$M$3, [Relationship Date (UTC)] &lt;= Misc!$N$3,TRUE), TRUE, FALSE)</f>
        <v>1</v>
      </c>
      <c r="K287" s="16"/>
      <c r="L287" s="72" t="s">
        <v>921</v>
      </c>
      <c r="M287" s="75">
        <v>40523.664652777778</v>
      </c>
    </row>
    <row r="288" spans="1:13">
      <c r="A288" s="69" t="s">
        <v>283</v>
      </c>
      <c r="B288" s="69" t="s">
        <v>892</v>
      </c>
      <c r="C288" s="18"/>
      <c r="D288" s="19"/>
      <c r="E288" s="60"/>
      <c r="F288" s="20"/>
      <c r="G288" s="18"/>
      <c r="H288" s="25"/>
      <c r="I288" s="15">
        <v>288</v>
      </c>
      <c r="J288" s="15" t="b">
        <f xml:space="preserve"> IF(AND([Relationship Date (UTC)] &gt;= Misc!$M$3, [Relationship Date (UTC)] &lt;= Misc!$N$3,TRUE), TRUE, FALSE)</f>
        <v>1</v>
      </c>
      <c r="K288" s="16"/>
      <c r="L288" s="72" t="s">
        <v>922</v>
      </c>
      <c r="M288" s="75">
        <v>40523.680902777778</v>
      </c>
    </row>
    <row r="289" spans="1:13">
      <c r="A289" s="69" t="s">
        <v>283</v>
      </c>
      <c r="B289" s="69" t="s">
        <v>823</v>
      </c>
      <c r="C289" s="18"/>
      <c r="D289" s="19"/>
      <c r="E289" s="60"/>
      <c r="F289" s="20"/>
      <c r="G289" s="18"/>
      <c r="H289" s="25"/>
      <c r="I289" s="15">
        <v>289</v>
      </c>
      <c r="J289" s="15" t="b">
        <f xml:space="preserve"> IF(AND([Relationship Date (UTC)] &gt;= Misc!$M$3, [Relationship Date (UTC)] &lt;= Misc!$N$3,TRUE), TRUE, FALSE)</f>
        <v>1</v>
      </c>
      <c r="K289" s="16"/>
      <c r="L289" s="72" t="s">
        <v>922</v>
      </c>
      <c r="M289" s="75">
        <v>40523.680902777778</v>
      </c>
    </row>
    <row r="290" spans="1:13">
      <c r="A290" s="69" t="s">
        <v>283</v>
      </c>
      <c r="B290" s="69" t="s">
        <v>730</v>
      </c>
      <c r="C290" s="18"/>
      <c r="D290" s="19"/>
      <c r="E290" s="60"/>
      <c r="F290" s="20"/>
      <c r="G290" s="18"/>
      <c r="H290" s="25"/>
      <c r="I290" s="15">
        <v>290</v>
      </c>
      <c r="J290" s="15" t="b">
        <f xml:space="preserve"> IF(AND([Relationship Date (UTC)] &gt;= Misc!$M$3, [Relationship Date (UTC)] &lt;= Misc!$N$3,TRUE), TRUE, FALSE)</f>
        <v>1</v>
      </c>
      <c r="K290" s="16"/>
      <c r="L290" s="72" t="s">
        <v>922</v>
      </c>
      <c r="M290" s="75">
        <v>40523.680902777778</v>
      </c>
    </row>
    <row r="291" spans="1:13">
      <c r="A291" s="69" t="s">
        <v>283</v>
      </c>
      <c r="B291" s="69" t="s">
        <v>808</v>
      </c>
      <c r="C291" s="18"/>
      <c r="D291" s="19"/>
      <c r="E291" s="60"/>
      <c r="F291" s="20"/>
      <c r="G291" s="18"/>
      <c r="H291" s="25"/>
      <c r="I291" s="15">
        <v>291</v>
      </c>
      <c r="J291" s="15" t="b">
        <f xml:space="preserve"> IF(AND([Relationship Date (UTC)] &gt;= Misc!$M$3, [Relationship Date (UTC)] &lt;= Misc!$N$3,TRUE), TRUE, FALSE)</f>
        <v>1</v>
      </c>
      <c r="K291" s="16"/>
      <c r="L291" s="72" t="s">
        <v>922</v>
      </c>
      <c r="M291" s="75">
        <v>40523.680902777778</v>
      </c>
    </row>
    <row r="292" spans="1:13">
      <c r="A292" s="69" t="s">
        <v>283</v>
      </c>
      <c r="B292" s="69" t="s">
        <v>409</v>
      </c>
      <c r="C292" s="18"/>
      <c r="D292" s="19"/>
      <c r="E292" s="60"/>
      <c r="F292" s="20"/>
      <c r="G292" s="18"/>
      <c r="H292" s="25"/>
      <c r="I292" s="15">
        <v>292</v>
      </c>
      <c r="J292" s="15" t="b">
        <f xml:space="preserve"> IF(AND([Relationship Date (UTC)] &gt;= Misc!$M$3, [Relationship Date (UTC)] &lt;= Misc!$N$3,TRUE), TRUE, FALSE)</f>
        <v>1</v>
      </c>
      <c r="K292" s="16"/>
      <c r="L292" s="72" t="s">
        <v>922</v>
      </c>
      <c r="M292" s="75">
        <v>40523.680902777778</v>
      </c>
    </row>
    <row r="293" spans="1:13">
      <c r="A293" s="69" t="s">
        <v>283</v>
      </c>
      <c r="B293" s="69" t="s">
        <v>916</v>
      </c>
      <c r="C293" s="18"/>
      <c r="D293" s="19"/>
      <c r="E293" s="60"/>
      <c r="F293" s="20"/>
      <c r="G293" s="18"/>
      <c r="H293" s="25"/>
      <c r="I293" s="15">
        <v>293</v>
      </c>
      <c r="J293" s="15" t="b">
        <f xml:space="preserve"> IF(AND([Relationship Date (UTC)] &gt;= Misc!$M$3, [Relationship Date (UTC)] &lt;= Misc!$N$3,TRUE), TRUE, FALSE)</f>
        <v>1</v>
      </c>
      <c r="K293" s="16"/>
      <c r="L293" s="72" t="s">
        <v>922</v>
      </c>
      <c r="M293" s="75">
        <v>40523.680902777778</v>
      </c>
    </row>
    <row r="294" spans="1:13">
      <c r="A294" s="69" t="s">
        <v>284</v>
      </c>
      <c r="B294" s="69" t="s">
        <v>916</v>
      </c>
      <c r="C294" s="18"/>
      <c r="D294" s="19"/>
      <c r="E294" s="60"/>
      <c r="F294" s="20"/>
      <c r="G294" s="18"/>
      <c r="H294" s="25"/>
      <c r="I294" s="15">
        <v>294</v>
      </c>
      <c r="J294" s="15" t="b">
        <f xml:space="preserve"> IF(AND([Relationship Date (UTC)] &gt;= Misc!$M$3, [Relationship Date (UTC)] &lt;= Misc!$N$3,TRUE), TRUE, FALSE)</f>
        <v>1</v>
      </c>
      <c r="K294" s="16"/>
      <c r="L294" s="72" t="s">
        <v>921</v>
      </c>
      <c r="M294" s="75">
        <v>40523.664675925924</v>
      </c>
    </row>
    <row r="295" spans="1:13">
      <c r="A295" s="69" t="s">
        <v>284</v>
      </c>
      <c r="B295" s="69" t="s">
        <v>916</v>
      </c>
      <c r="C295" s="18"/>
      <c r="D295" s="19"/>
      <c r="E295" s="60"/>
      <c r="F295" s="20"/>
      <c r="G295" s="18"/>
      <c r="H295" s="25"/>
      <c r="I295" s="15">
        <v>295</v>
      </c>
      <c r="J295" s="15" t="b">
        <f xml:space="preserve"> IF(AND([Relationship Date (UTC)] &gt;= Misc!$M$3, [Relationship Date (UTC)] &lt;= Misc!$N$3,TRUE), TRUE, FALSE)</f>
        <v>1</v>
      </c>
      <c r="K295" s="16"/>
      <c r="L295" s="72" t="s">
        <v>922</v>
      </c>
      <c r="M295" s="75">
        <v>40523.680902777778</v>
      </c>
    </row>
    <row r="296" spans="1:13">
      <c r="A296" s="69" t="s">
        <v>285</v>
      </c>
      <c r="B296" s="69" t="s">
        <v>916</v>
      </c>
      <c r="C296" s="18"/>
      <c r="D296" s="19"/>
      <c r="E296" s="60"/>
      <c r="F296" s="20"/>
      <c r="G296" s="18"/>
      <c r="H296" s="25"/>
      <c r="I296" s="15">
        <v>296</v>
      </c>
      <c r="J296" s="15" t="b">
        <f xml:space="preserve"> IF(AND([Relationship Date (UTC)] &gt;= Misc!$M$3, [Relationship Date (UTC)] &lt;= Misc!$N$3,TRUE), TRUE, FALSE)</f>
        <v>1</v>
      </c>
      <c r="K296" s="16"/>
      <c r="L296" s="72" t="s">
        <v>921</v>
      </c>
      <c r="M296" s="75">
        <v>40523.664687500001</v>
      </c>
    </row>
    <row r="297" spans="1:13">
      <c r="A297" s="69" t="s">
        <v>285</v>
      </c>
      <c r="B297" s="69" t="s">
        <v>916</v>
      </c>
      <c r="C297" s="18"/>
      <c r="D297" s="19"/>
      <c r="E297" s="60"/>
      <c r="F297" s="20"/>
      <c r="G297" s="18"/>
      <c r="H297" s="25"/>
      <c r="I297" s="15">
        <v>297</v>
      </c>
      <c r="J297" s="15" t="b">
        <f xml:space="preserve"> IF(AND([Relationship Date (UTC)] &gt;= Misc!$M$3, [Relationship Date (UTC)] &lt;= Misc!$N$3,TRUE), TRUE, FALSE)</f>
        <v>1</v>
      </c>
      <c r="K297" s="16"/>
      <c r="L297" s="72" t="s">
        <v>922</v>
      </c>
      <c r="M297" s="75">
        <v>40523.680902777778</v>
      </c>
    </row>
    <row r="298" spans="1:13">
      <c r="A298" s="69" t="s">
        <v>286</v>
      </c>
      <c r="B298" s="69" t="s">
        <v>916</v>
      </c>
      <c r="C298" s="18"/>
      <c r="D298" s="19"/>
      <c r="E298" s="60"/>
      <c r="F298" s="20"/>
      <c r="G298" s="18"/>
      <c r="H298" s="25"/>
      <c r="I298" s="15">
        <v>298</v>
      </c>
      <c r="J298" s="15" t="b">
        <f xml:space="preserve"> IF(AND([Relationship Date (UTC)] &gt;= Misc!$M$3, [Relationship Date (UTC)] &lt;= Misc!$N$3,TRUE), TRUE, FALSE)</f>
        <v>1</v>
      </c>
      <c r="K298" s="16"/>
      <c r="L298" s="72" t="s">
        <v>921</v>
      </c>
      <c r="M298" s="75">
        <v>40523.664699074077</v>
      </c>
    </row>
    <row r="299" spans="1:13">
      <c r="A299" s="69" t="s">
        <v>286</v>
      </c>
      <c r="B299" s="69" t="s">
        <v>916</v>
      </c>
      <c r="C299" s="18"/>
      <c r="D299" s="19"/>
      <c r="E299" s="60"/>
      <c r="F299" s="20"/>
      <c r="G299" s="18"/>
      <c r="H299" s="25"/>
      <c r="I299" s="15">
        <v>299</v>
      </c>
      <c r="J299" s="15" t="b">
        <f xml:space="preserve"> IF(AND([Relationship Date (UTC)] &gt;= Misc!$M$3, [Relationship Date (UTC)] &lt;= Misc!$N$3,TRUE), TRUE, FALSE)</f>
        <v>1</v>
      </c>
      <c r="K299" s="16"/>
      <c r="L299" s="72" t="s">
        <v>922</v>
      </c>
      <c r="M299" s="75">
        <v>40523.680902777778</v>
      </c>
    </row>
    <row r="300" spans="1:13">
      <c r="A300" s="69" t="s">
        <v>287</v>
      </c>
      <c r="B300" s="69" t="s">
        <v>916</v>
      </c>
      <c r="C300" s="18"/>
      <c r="D300" s="19"/>
      <c r="E300" s="60"/>
      <c r="F300" s="20"/>
      <c r="G300" s="18"/>
      <c r="H300" s="25"/>
      <c r="I300" s="15">
        <v>300</v>
      </c>
      <c r="J300" s="15" t="b">
        <f xml:space="preserve"> IF(AND([Relationship Date (UTC)] &gt;= Misc!$M$3, [Relationship Date (UTC)] &lt;= Misc!$N$3,TRUE), TRUE, FALSE)</f>
        <v>1</v>
      </c>
      <c r="K300" s="16"/>
      <c r="L300" s="72" t="s">
        <v>921</v>
      </c>
      <c r="M300" s="75">
        <v>40523.664733796293</v>
      </c>
    </row>
    <row r="301" spans="1:13">
      <c r="A301" s="69" t="s">
        <v>287</v>
      </c>
      <c r="B301" s="69" t="s">
        <v>916</v>
      </c>
      <c r="C301" s="18"/>
      <c r="D301" s="19"/>
      <c r="E301" s="60"/>
      <c r="F301" s="20"/>
      <c r="G301" s="18"/>
      <c r="H301" s="25"/>
      <c r="I301" s="15">
        <v>301</v>
      </c>
      <c r="J301" s="15" t="b">
        <f xml:space="preserve"> IF(AND([Relationship Date (UTC)] &gt;= Misc!$M$3, [Relationship Date (UTC)] &lt;= Misc!$N$3,TRUE), TRUE, FALSE)</f>
        <v>1</v>
      </c>
      <c r="K301" s="16"/>
      <c r="L301" s="72" t="s">
        <v>922</v>
      </c>
      <c r="M301" s="75">
        <v>40523.680902777778</v>
      </c>
    </row>
    <row r="302" spans="1:13">
      <c r="A302" s="69" t="s">
        <v>288</v>
      </c>
      <c r="B302" s="69" t="s">
        <v>916</v>
      </c>
      <c r="C302" s="18"/>
      <c r="D302" s="19"/>
      <c r="E302" s="60"/>
      <c r="F302" s="20"/>
      <c r="G302" s="18"/>
      <c r="H302" s="25"/>
      <c r="I302" s="15">
        <v>302</v>
      </c>
      <c r="J302" s="15" t="b">
        <f xml:space="preserve"> IF(AND([Relationship Date (UTC)] &gt;= Misc!$M$3, [Relationship Date (UTC)] &lt;= Misc!$N$3,TRUE), TRUE, FALSE)</f>
        <v>1</v>
      </c>
      <c r="K302" s="16"/>
      <c r="L302" s="72" t="s">
        <v>921</v>
      </c>
      <c r="M302" s="75">
        <v>40523.664733796293</v>
      </c>
    </row>
    <row r="303" spans="1:13">
      <c r="A303" s="69" t="s">
        <v>288</v>
      </c>
      <c r="B303" s="69" t="s">
        <v>916</v>
      </c>
      <c r="C303" s="18"/>
      <c r="D303" s="19"/>
      <c r="E303" s="60"/>
      <c r="F303" s="20"/>
      <c r="G303" s="18"/>
      <c r="H303" s="25"/>
      <c r="I303" s="15">
        <v>303</v>
      </c>
      <c r="J303" s="15" t="b">
        <f xml:space="preserve"> IF(AND([Relationship Date (UTC)] &gt;= Misc!$M$3, [Relationship Date (UTC)] &lt;= Misc!$N$3,TRUE), TRUE, FALSE)</f>
        <v>1</v>
      </c>
      <c r="K303" s="16"/>
      <c r="L303" s="72" t="s">
        <v>922</v>
      </c>
      <c r="M303" s="75">
        <v>40523.680902777778</v>
      </c>
    </row>
    <row r="304" spans="1:13">
      <c r="A304" s="69" t="s">
        <v>288</v>
      </c>
      <c r="B304" s="69" t="s">
        <v>913</v>
      </c>
      <c r="C304" s="18"/>
      <c r="D304" s="19"/>
      <c r="E304" s="60"/>
      <c r="F304" s="20"/>
      <c r="G304" s="18"/>
      <c r="H304" s="25"/>
      <c r="I304" s="15">
        <v>304</v>
      </c>
      <c r="J304" s="15" t="b">
        <f xml:space="preserve"> IF(AND([Relationship Date (UTC)] &gt;= Misc!$M$3, [Relationship Date (UTC)] &lt;= Misc!$N$3,TRUE), TRUE, FALSE)</f>
        <v>1</v>
      </c>
      <c r="K304" s="16"/>
      <c r="L304" s="72" t="s">
        <v>922</v>
      </c>
      <c r="M304" s="75">
        <v>40523.680902777778</v>
      </c>
    </row>
    <row r="305" spans="1:13">
      <c r="A305" s="69" t="s">
        <v>289</v>
      </c>
      <c r="B305" s="69" t="s">
        <v>916</v>
      </c>
      <c r="C305" s="18"/>
      <c r="D305" s="19"/>
      <c r="E305" s="60"/>
      <c r="F305" s="20"/>
      <c r="G305" s="18"/>
      <c r="H305" s="25"/>
      <c r="I305" s="15">
        <v>305</v>
      </c>
      <c r="J305" s="15" t="b">
        <f xml:space="preserve"> IF(AND([Relationship Date (UTC)] &gt;= Misc!$M$3, [Relationship Date (UTC)] &lt;= Misc!$N$3,TRUE), TRUE, FALSE)</f>
        <v>1</v>
      </c>
      <c r="K305" s="16"/>
      <c r="L305" s="72" t="s">
        <v>921</v>
      </c>
      <c r="M305" s="75">
        <v>40523.664803240739</v>
      </c>
    </row>
    <row r="306" spans="1:13">
      <c r="A306" s="69" t="s">
        <v>289</v>
      </c>
      <c r="B306" s="69" t="s">
        <v>916</v>
      </c>
      <c r="C306" s="18"/>
      <c r="D306" s="19"/>
      <c r="E306" s="60"/>
      <c r="F306" s="20"/>
      <c r="G306" s="18"/>
      <c r="H306" s="25"/>
      <c r="I306" s="15">
        <v>306</v>
      </c>
      <c r="J306" s="15" t="b">
        <f xml:space="preserve"> IF(AND([Relationship Date (UTC)] &gt;= Misc!$M$3, [Relationship Date (UTC)] &lt;= Misc!$N$3,TRUE), TRUE, FALSE)</f>
        <v>1</v>
      </c>
      <c r="K306" s="16"/>
      <c r="L306" s="72" t="s">
        <v>922</v>
      </c>
      <c r="M306" s="75">
        <v>40523.680902777778</v>
      </c>
    </row>
    <row r="307" spans="1:13">
      <c r="A307" s="69" t="s">
        <v>290</v>
      </c>
      <c r="B307" s="69" t="s">
        <v>916</v>
      </c>
      <c r="C307" s="18"/>
      <c r="D307" s="19"/>
      <c r="E307" s="60"/>
      <c r="F307" s="20"/>
      <c r="G307" s="18"/>
      <c r="H307" s="25"/>
      <c r="I307" s="15">
        <v>307</v>
      </c>
      <c r="J307" s="15" t="b">
        <f xml:space="preserve"> IF(AND([Relationship Date (UTC)] &gt;= Misc!$M$3, [Relationship Date (UTC)] &lt;= Misc!$N$3,TRUE), TRUE, FALSE)</f>
        <v>1</v>
      </c>
      <c r="K307" s="16"/>
      <c r="L307" s="72" t="s">
        <v>921</v>
      </c>
      <c r="M307" s="75">
        <v>40523.664814814816</v>
      </c>
    </row>
    <row r="308" spans="1:13">
      <c r="A308" s="69" t="s">
        <v>290</v>
      </c>
      <c r="B308" s="69" t="s">
        <v>916</v>
      </c>
      <c r="C308" s="18"/>
      <c r="D308" s="19"/>
      <c r="E308" s="60"/>
      <c r="F308" s="20"/>
      <c r="G308" s="18"/>
      <c r="H308" s="25"/>
      <c r="I308" s="15">
        <v>308</v>
      </c>
      <c r="J308" s="15" t="b">
        <f xml:space="preserve"> IF(AND([Relationship Date (UTC)] &gt;= Misc!$M$3, [Relationship Date (UTC)] &lt;= Misc!$N$3,TRUE), TRUE, FALSE)</f>
        <v>1</v>
      </c>
      <c r="K308" s="16"/>
      <c r="L308" s="72" t="s">
        <v>922</v>
      </c>
      <c r="M308" s="75">
        <v>40523.680902777778</v>
      </c>
    </row>
    <row r="309" spans="1:13">
      <c r="A309" s="69" t="s">
        <v>291</v>
      </c>
      <c r="B309" s="69" t="s">
        <v>916</v>
      </c>
      <c r="C309" s="18"/>
      <c r="D309" s="19"/>
      <c r="E309" s="60"/>
      <c r="F309" s="20"/>
      <c r="G309" s="18"/>
      <c r="H309" s="25"/>
      <c r="I309" s="15">
        <v>309</v>
      </c>
      <c r="J309" s="15" t="b">
        <f xml:space="preserve"> IF(AND([Relationship Date (UTC)] &gt;= Misc!$M$3, [Relationship Date (UTC)] &lt;= Misc!$N$3,TRUE), TRUE, FALSE)</f>
        <v>1</v>
      </c>
      <c r="K309" s="16"/>
      <c r="L309" s="72" t="s">
        <v>921</v>
      </c>
      <c r="M309" s="75">
        <v>40523.664942129632</v>
      </c>
    </row>
    <row r="310" spans="1:13">
      <c r="A310" s="69" t="s">
        <v>291</v>
      </c>
      <c r="B310" s="69" t="s">
        <v>916</v>
      </c>
      <c r="C310" s="18"/>
      <c r="D310" s="19"/>
      <c r="E310" s="60"/>
      <c r="F310" s="20"/>
      <c r="G310" s="18"/>
      <c r="H310" s="25"/>
      <c r="I310" s="15">
        <v>310</v>
      </c>
      <c r="J310" s="15" t="b">
        <f xml:space="preserve"> IF(AND([Relationship Date (UTC)] &gt;= Misc!$M$3, [Relationship Date (UTC)] &lt;= Misc!$N$3,TRUE), TRUE, FALSE)</f>
        <v>1</v>
      </c>
      <c r="K310" s="16"/>
      <c r="L310" s="72" t="s">
        <v>922</v>
      </c>
      <c r="M310" s="75">
        <v>40523.680902777778</v>
      </c>
    </row>
    <row r="311" spans="1:13">
      <c r="A311" s="69" t="s">
        <v>292</v>
      </c>
      <c r="B311" s="69" t="s">
        <v>730</v>
      </c>
      <c r="C311" s="18"/>
      <c r="D311" s="19"/>
      <c r="E311" s="60"/>
      <c r="F311" s="20"/>
      <c r="G311" s="18"/>
      <c r="H311" s="25"/>
      <c r="I311" s="15">
        <v>311</v>
      </c>
      <c r="J311" s="15" t="b">
        <f xml:space="preserve"> IF(AND([Relationship Date (UTC)] &gt;= Misc!$M$3, [Relationship Date (UTC)] &lt;= Misc!$N$3,TRUE), TRUE, FALSE)</f>
        <v>1</v>
      </c>
      <c r="K311" s="16"/>
      <c r="L311" s="72" t="s">
        <v>922</v>
      </c>
      <c r="M311" s="75">
        <v>40523.680902777778</v>
      </c>
    </row>
    <row r="312" spans="1:13">
      <c r="A312" s="69" t="s">
        <v>292</v>
      </c>
      <c r="B312" s="69" t="s">
        <v>586</v>
      </c>
      <c r="C312" s="18"/>
      <c r="D312" s="19"/>
      <c r="E312" s="60"/>
      <c r="F312" s="20"/>
      <c r="G312" s="18"/>
      <c r="H312" s="25"/>
      <c r="I312" s="15">
        <v>312</v>
      </c>
      <c r="J312" s="15" t="b">
        <f xml:space="preserve"> IF(AND([Relationship Date (UTC)] &gt;= Misc!$M$3, [Relationship Date (UTC)] &lt;= Misc!$N$3,TRUE), TRUE, FALSE)</f>
        <v>1</v>
      </c>
      <c r="K312" s="16"/>
      <c r="L312" s="72" t="s">
        <v>922</v>
      </c>
      <c r="M312" s="75">
        <v>40523.680902777778</v>
      </c>
    </row>
    <row r="313" spans="1:13">
      <c r="A313" s="69" t="s">
        <v>292</v>
      </c>
      <c r="B313" s="69" t="s">
        <v>409</v>
      </c>
      <c r="C313" s="18"/>
      <c r="D313" s="19"/>
      <c r="E313" s="60"/>
      <c r="F313" s="20"/>
      <c r="G313" s="18"/>
      <c r="H313" s="25"/>
      <c r="I313" s="15">
        <v>313</v>
      </c>
      <c r="J313" s="15" t="b">
        <f xml:space="preserve"> IF(AND([Relationship Date (UTC)] &gt;= Misc!$M$3, [Relationship Date (UTC)] &lt;= Misc!$N$3,TRUE), TRUE, FALSE)</f>
        <v>1</v>
      </c>
      <c r="K313" s="16"/>
      <c r="L313" s="72" t="s">
        <v>922</v>
      </c>
      <c r="M313" s="75">
        <v>40523.680902777778</v>
      </c>
    </row>
    <row r="314" spans="1:13">
      <c r="A314" s="69" t="s">
        <v>293</v>
      </c>
      <c r="B314" s="69" t="s">
        <v>916</v>
      </c>
      <c r="C314" s="18"/>
      <c r="D314" s="19"/>
      <c r="E314" s="60"/>
      <c r="F314" s="20"/>
      <c r="G314" s="18"/>
      <c r="H314" s="25"/>
      <c r="I314" s="15">
        <v>314</v>
      </c>
      <c r="J314" s="15" t="b">
        <f xml:space="preserve"> IF(AND([Relationship Date (UTC)] &gt;= Misc!$M$3, [Relationship Date (UTC)] &lt;= Misc!$N$3,TRUE), TRUE, FALSE)</f>
        <v>1</v>
      </c>
      <c r="K314" s="16"/>
      <c r="L314" s="72" t="s">
        <v>921</v>
      </c>
      <c r="M314" s="75">
        <v>40523.664965277778</v>
      </c>
    </row>
    <row r="315" spans="1:13">
      <c r="A315" s="69" t="s">
        <v>293</v>
      </c>
      <c r="B315" s="69" t="s">
        <v>916</v>
      </c>
      <c r="C315" s="18"/>
      <c r="D315" s="19"/>
      <c r="E315" s="60"/>
      <c r="F315" s="20"/>
      <c r="G315" s="18"/>
      <c r="H315" s="25"/>
      <c r="I315" s="15">
        <v>315</v>
      </c>
      <c r="J315" s="15" t="b">
        <f xml:space="preserve"> IF(AND([Relationship Date (UTC)] &gt;= Misc!$M$3, [Relationship Date (UTC)] &lt;= Misc!$N$3,TRUE), TRUE, FALSE)</f>
        <v>1</v>
      </c>
      <c r="K315" s="16"/>
      <c r="L315" s="72" t="s">
        <v>922</v>
      </c>
      <c r="M315" s="75">
        <v>40523.680902777778</v>
      </c>
    </row>
    <row r="316" spans="1:13">
      <c r="A316" s="69" t="s">
        <v>294</v>
      </c>
      <c r="B316" s="69" t="s">
        <v>916</v>
      </c>
      <c r="C316" s="18"/>
      <c r="D316" s="19"/>
      <c r="E316" s="60"/>
      <c r="F316" s="20"/>
      <c r="G316" s="18"/>
      <c r="H316" s="25"/>
      <c r="I316" s="15">
        <v>316</v>
      </c>
      <c r="J316" s="15" t="b">
        <f xml:space="preserve"> IF(AND([Relationship Date (UTC)] &gt;= Misc!$M$3, [Relationship Date (UTC)] &lt;= Misc!$N$3,TRUE), TRUE, FALSE)</f>
        <v>1</v>
      </c>
      <c r="K316" s="16"/>
      <c r="L316" s="72" t="s">
        <v>921</v>
      </c>
      <c r="M316" s="75">
        <v>40523.664976851855</v>
      </c>
    </row>
    <row r="317" spans="1:13">
      <c r="A317" s="69" t="s">
        <v>294</v>
      </c>
      <c r="B317" s="69" t="s">
        <v>916</v>
      </c>
      <c r="C317" s="18"/>
      <c r="D317" s="19"/>
      <c r="E317" s="60"/>
      <c r="F317" s="20"/>
      <c r="G317" s="18"/>
      <c r="H317" s="25"/>
      <c r="I317" s="15">
        <v>317</v>
      </c>
      <c r="J317" s="15" t="b">
        <f xml:space="preserve"> IF(AND([Relationship Date (UTC)] &gt;= Misc!$M$3, [Relationship Date (UTC)] &lt;= Misc!$N$3,TRUE), TRUE, FALSE)</f>
        <v>1</v>
      </c>
      <c r="K317" s="16"/>
      <c r="L317" s="72" t="s">
        <v>922</v>
      </c>
      <c r="M317" s="75">
        <v>40523.680902777778</v>
      </c>
    </row>
    <row r="318" spans="1:13">
      <c r="A318" s="69" t="s">
        <v>295</v>
      </c>
      <c r="B318" s="69" t="s">
        <v>916</v>
      </c>
      <c r="C318" s="18"/>
      <c r="D318" s="19"/>
      <c r="E318" s="60"/>
      <c r="F318" s="20"/>
      <c r="G318" s="18"/>
      <c r="H318" s="25"/>
      <c r="I318" s="15">
        <v>318</v>
      </c>
      <c r="J318" s="15" t="b">
        <f xml:space="preserve"> IF(AND([Relationship Date (UTC)] &gt;= Misc!$M$3, [Relationship Date (UTC)] &lt;= Misc!$N$3,TRUE), TRUE, FALSE)</f>
        <v>1</v>
      </c>
      <c r="K318" s="16"/>
      <c r="L318" s="72" t="s">
        <v>921</v>
      </c>
      <c r="M318" s="75">
        <v>40523.665011574078</v>
      </c>
    </row>
    <row r="319" spans="1:13">
      <c r="A319" s="69" t="s">
        <v>295</v>
      </c>
      <c r="B319" s="69" t="s">
        <v>296</v>
      </c>
      <c r="C319" s="18"/>
      <c r="D319" s="19"/>
      <c r="E319" s="60"/>
      <c r="F319" s="20"/>
      <c r="G319" s="18"/>
      <c r="H319" s="25"/>
      <c r="I319" s="15">
        <v>319</v>
      </c>
      <c r="J319" s="15" t="b">
        <f xml:space="preserve"> IF(AND([Relationship Date (UTC)] &gt;= Misc!$M$3, [Relationship Date (UTC)] &lt;= Misc!$N$3,TRUE), TRUE, FALSE)</f>
        <v>1</v>
      </c>
      <c r="K319" s="16"/>
      <c r="L319" s="72" t="s">
        <v>922</v>
      </c>
      <c r="M319" s="75">
        <v>40523.680902777778</v>
      </c>
    </row>
    <row r="320" spans="1:13">
      <c r="A320" s="69" t="s">
        <v>295</v>
      </c>
      <c r="B320" s="69" t="s">
        <v>626</v>
      </c>
      <c r="C320" s="18"/>
      <c r="D320" s="19"/>
      <c r="E320" s="60"/>
      <c r="F320" s="20"/>
      <c r="G320" s="18"/>
      <c r="H320" s="25"/>
      <c r="I320" s="15">
        <v>320</v>
      </c>
      <c r="J320" s="15" t="b">
        <f xml:space="preserve"> IF(AND([Relationship Date (UTC)] &gt;= Misc!$M$3, [Relationship Date (UTC)] &lt;= Misc!$N$3,TRUE), TRUE, FALSE)</f>
        <v>1</v>
      </c>
      <c r="K320" s="16"/>
      <c r="L320" s="72" t="s">
        <v>922</v>
      </c>
      <c r="M320" s="75">
        <v>40523.680902777778</v>
      </c>
    </row>
    <row r="321" spans="1:13">
      <c r="A321" s="69" t="s">
        <v>296</v>
      </c>
      <c r="B321" s="69" t="s">
        <v>295</v>
      </c>
      <c r="C321" s="18"/>
      <c r="D321" s="19"/>
      <c r="E321" s="60"/>
      <c r="F321" s="20"/>
      <c r="G321" s="18"/>
      <c r="H321" s="25"/>
      <c r="I321" s="15">
        <v>321</v>
      </c>
      <c r="J321" s="15" t="b">
        <f xml:space="preserve"> IF(AND([Relationship Date (UTC)] &gt;= Misc!$M$3, [Relationship Date (UTC)] &lt;= Misc!$N$3,TRUE), TRUE, FALSE)</f>
        <v>1</v>
      </c>
      <c r="K321" s="16"/>
      <c r="L321" s="72" t="s">
        <v>922</v>
      </c>
      <c r="M321" s="75">
        <v>40523.680902777778</v>
      </c>
    </row>
    <row r="322" spans="1:13">
      <c r="A322" s="69" t="s">
        <v>194</v>
      </c>
      <c r="B322" s="69" t="s">
        <v>700</v>
      </c>
      <c r="C322" s="18"/>
      <c r="D322" s="19"/>
      <c r="E322" s="60"/>
      <c r="F322" s="20"/>
      <c r="G322" s="18"/>
      <c r="H322" s="25"/>
      <c r="I322" s="15">
        <v>322</v>
      </c>
      <c r="J322" s="15" t="b">
        <f xml:space="preserve"> IF(AND([Relationship Date (UTC)] &gt;= Misc!$M$3, [Relationship Date (UTC)] &lt;= Misc!$N$3,TRUE), TRUE, FALSE)</f>
        <v>1</v>
      </c>
      <c r="K322" s="16"/>
      <c r="L322" s="72" t="s">
        <v>922</v>
      </c>
      <c r="M322" s="75">
        <v>40523.680902777778</v>
      </c>
    </row>
    <row r="323" spans="1:13">
      <c r="A323" s="69" t="s">
        <v>194</v>
      </c>
      <c r="B323" s="69" t="s">
        <v>916</v>
      </c>
      <c r="C323" s="18"/>
      <c r="D323" s="19"/>
      <c r="E323" s="60"/>
      <c r="F323" s="20"/>
      <c r="G323" s="18"/>
      <c r="H323" s="25"/>
      <c r="I323" s="15">
        <v>323</v>
      </c>
      <c r="J323" s="15" t="b">
        <f xml:space="preserve"> IF(AND([Relationship Date (UTC)] &gt;= Misc!$M$3, [Relationship Date (UTC)] &lt;= Misc!$N$3,TRUE), TRUE, FALSE)</f>
        <v>1</v>
      </c>
      <c r="K323" s="16"/>
      <c r="L323" s="72" t="s">
        <v>922</v>
      </c>
      <c r="M323" s="75">
        <v>40523.680902777778</v>
      </c>
    </row>
    <row r="324" spans="1:13">
      <c r="A324" s="69" t="s">
        <v>194</v>
      </c>
      <c r="B324" s="69" t="s">
        <v>505</v>
      </c>
      <c r="C324" s="18"/>
      <c r="D324" s="19"/>
      <c r="E324" s="60"/>
      <c r="F324" s="20"/>
      <c r="G324" s="18"/>
      <c r="H324" s="25"/>
      <c r="I324" s="15">
        <v>324</v>
      </c>
      <c r="J324" s="15" t="b">
        <f xml:space="preserve"> IF(AND([Relationship Date (UTC)] &gt;= Misc!$M$3, [Relationship Date (UTC)] &lt;= Misc!$N$3,TRUE), TRUE, FALSE)</f>
        <v>1</v>
      </c>
      <c r="K324" s="16"/>
      <c r="L324" s="72" t="s">
        <v>922</v>
      </c>
      <c r="M324" s="75">
        <v>40523.680902777778</v>
      </c>
    </row>
    <row r="325" spans="1:13">
      <c r="A325" s="69" t="s">
        <v>194</v>
      </c>
      <c r="B325" s="69" t="s">
        <v>296</v>
      </c>
      <c r="C325" s="18"/>
      <c r="D325" s="19"/>
      <c r="E325" s="60"/>
      <c r="F325" s="20"/>
      <c r="G325" s="18"/>
      <c r="H325" s="25"/>
      <c r="I325" s="15">
        <v>325</v>
      </c>
      <c r="J325" s="15" t="b">
        <f xml:space="preserve"> IF(AND([Relationship Date (UTC)] &gt;= Misc!$M$3, [Relationship Date (UTC)] &lt;= Misc!$N$3,TRUE), TRUE, FALSE)</f>
        <v>1</v>
      </c>
      <c r="K325" s="16"/>
      <c r="L325" s="72" t="s">
        <v>922</v>
      </c>
      <c r="M325" s="75">
        <v>40523.680902777778</v>
      </c>
    </row>
    <row r="326" spans="1:13">
      <c r="A326" s="69" t="s">
        <v>194</v>
      </c>
      <c r="B326" s="69" t="s">
        <v>658</v>
      </c>
      <c r="C326" s="18"/>
      <c r="D326" s="19"/>
      <c r="E326" s="60"/>
      <c r="F326" s="20"/>
      <c r="G326" s="18"/>
      <c r="H326" s="25"/>
      <c r="I326" s="15">
        <v>326</v>
      </c>
      <c r="J326" s="15" t="b">
        <f xml:space="preserve"> IF(AND([Relationship Date (UTC)] &gt;= Misc!$M$3, [Relationship Date (UTC)] &lt;= Misc!$N$3,TRUE), TRUE, FALSE)</f>
        <v>1</v>
      </c>
      <c r="K326" s="16"/>
      <c r="L326" s="72" t="s">
        <v>922</v>
      </c>
      <c r="M326" s="75">
        <v>40523.680902777778</v>
      </c>
    </row>
    <row r="327" spans="1:13">
      <c r="A327" s="69" t="s">
        <v>194</v>
      </c>
      <c r="B327" s="69" t="s">
        <v>472</v>
      </c>
      <c r="C327" s="18"/>
      <c r="D327" s="19"/>
      <c r="E327" s="60"/>
      <c r="F327" s="20"/>
      <c r="G327" s="18"/>
      <c r="H327" s="25"/>
      <c r="I327" s="15">
        <v>327</v>
      </c>
      <c r="J327" s="15" t="b">
        <f xml:space="preserve"> IF(AND([Relationship Date (UTC)] &gt;= Misc!$M$3, [Relationship Date (UTC)] &lt;= Misc!$N$3,TRUE), TRUE, FALSE)</f>
        <v>1</v>
      </c>
      <c r="K327" s="16"/>
      <c r="L327" s="72" t="s">
        <v>922</v>
      </c>
      <c r="M327" s="75">
        <v>40523.680902777778</v>
      </c>
    </row>
    <row r="328" spans="1:13">
      <c r="A328" s="69" t="s">
        <v>194</v>
      </c>
      <c r="B328" s="69" t="s">
        <v>413</v>
      </c>
      <c r="C328" s="18"/>
      <c r="D328" s="19"/>
      <c r="E328" s="60"/>
      <c r="F328" s="20"/>
      <c r="G328" s="18"/>
      <c r="H328" s="25"/>
      <c r="I328" s="15">
        <v>328</v>
      </c>
      <c r="J328" s="15" t="b">
        <f xml:space="preserve"> IF(AND([Relationship Date (UTC)] &gt;= Misc!$M$3, [Relationship Date (UTC)] &lt;= Misc!$N$3,TRUE), TRUE, FALSE)</f>
        <v>1</v>
      </c>
      <c r="K328" s="16"/>
      <c r="L328" s="72" t="s">
        <v>922</v>
      </c>
      <c r="M328" s="75">
        <v>40523.680902777778</v>
      </c>
    </row>
    <row r="329" spans="1:13">
      <c r="A329" s="69" t="s">
        <v>194</v>
      </c>
      <c r="B329" s="69" t="s">
        <v>730</v>
      </c>
      <c r="C329" s="18"/>
      <c r="D329" s="19"/>
      <c r="E329" s="60"/>
      <c r="F329" s="20"/>
      <c r="G329" s="18"/>
      <c r="H329" s="25"/>
      <c r="I329" s="15">
        <v>329</v>
      </c>
      <c r="J329" s="15" t="b">
        <f xml:space="preserve"> IF(AND([Relationship Date (UTC)] &gt;= Misc!$M$3, [Relationship Date (UTC)] &lt;= Misc!$N$3,TRUE), TRUE, FALSE)</f>
        <v>1</v>
      </c>
      <c r="K329" s="16"/>
      <c r="L329" s="72" t="s">
        <v>922</v>
      </c>
      <c r="M329" s="75">
        <v>40523.680902777778</v>
      </c>
    </row>
    <row r="330" spans="1:13">
      <c r="A330" s="69" t="s">
        <v>296</v>
      </c>
      <c r="B330" s="69" t="s">
        <v>194</v>
      </c>
      <c r="C330" s="18"/>
      <c r="D330" s="19"/>
      <c r="E330" s="60"/>
      <c r="F330" s="20"/>
      <c r="G330" s="18"/>
      <c r="H330" s="25"/>
      <c r="I330" s="15">
        <v>330</v>
      </c>
      <c r="J330" s="15" t="b">
        <f xml:space="preserve"> IF(AND([Relationship Date (UTC)] &gt;= Misc!$M$3, [Relationship Date (UTC)] &lt;= Misc!$N$3,TRUE), TRUE, FALSE)</f>
        <v>1</v>
      </c>
      <c r="K330" s="16"/>
      <c r="L330" s="72" t="s">
        <v>922</v>
      </c>
      <c r="M330" s="75">
        <v>40523.680902777778</v>
      </c>
    </row>
    <row r="331" spans="1:13">
      <c r="A331" s="69" t="s">
        <v>296</v>
      </c>
      <c r="B331" s="69" t="s">
        <v>916</v>
      </c>
      <c r="C331" s="18"/>
      <c r="D331" s="19"/>
      <c r="E331" s="60"/>
      <c r="F331" s="20"/>
      <c r="G331" s="18"/>
      <c r="H331" s="25"/>
      <c r="I331" s="15">
        <v>331</v>
      </c>
      <c r="J331" s="15" t="b">
        <f xml:space="preserve"> IF(AND([Relationship Date (UTC)] &gt;= Misc!$M$3, [Relationship Date (UTC)] &lt;= Misc!$N$3,TRUE), TRUE, FALSE)</f>
        <v>1</v>
      </c>
      <c r="K331" s="16"/>
      <c r="L331" s="72" t="s">
        <v>921</v>
      </c>
      <c r="M331" s="75">
        <v>40523.665023148147</v>
      </c>
    </row>
    <row r="332" spans="1:13">
      <c r="A332" s="69" t="s">
        <v>296</v>
      </c>
      <c r="B332" s="69" t="s">
        <v>916</v>
      </c>
      <c r="C332" s="18"/>
      <c r="D332" s="19"/>
      <c r="E332" s="60"/>
      <c r="F332" s="20"/>
      <c r="G332" s="18"/>
      <c r="H332" s="25"/>
      <c r="I332" s="15">
        <v>332</v>
      </c>
      <c r="J332" s="15" t="b">
        <f xml:space="preserve"> IF(AND([Relationship Date (UTC)] &gt;= Misc!$M$3, [Relationship Date (UTC)] &lt;= Misc!$N$3,TRUE), TRUE, FALSE)</f>
        <v>1</v>
      </c>
      <c r="K332" s="16"/>
      <c r="L332" s="72" t="s">
        <v>922</v>
      </c>
      <c r="M332" s="75">
        <v>40523.680902777778</v>
      </c>
    </row>
    <row r="333" spans="1:13">
      <c r="A333" s="69" t="s">
        <v>297</v>
      </c>
      <c r="B333" s="69" t="s">
        <v>916</v>
      </c>
      <c r="C333" s="18"/>
      <c r="D333" s="19"/>
      <c r="E333" s="60"/>
      <c r="F333" s="20"/>
      <c r="G333" s="18"/>
      <c r="H333" s="25"/>
      <c r="I333" s="15">
        <v>333</v>
      </c>
      <c r="J333" s="15" t="b">
        <f xml:space="preserve"> IF(AND([Relationship Date (UTC)] &gt;= Misc!$M$3, [Relationship Date (UTC)] &lt;= Misc!$N$3,TRUE), TRUE, FALSE)</f>
        <v>1</v>
      </c>
      <c r="K333" s="16"/>
      <c r="L333" s="72" t="s">
        <v>921</v>
      </c>
      <c r="M333" s="75">
        <v>40523.665069444447</v>
      </c>
    </row>
    <row r="334" spans="1:13">
      <c r="A334" s="69" t="s">
        <v>297</v>
      </c>
      <c r="B334" s="69" t="s">
        <v>916</v>
      </c>
      <c r="C334" s="18"/>
      <c r="D334" s="19"/>
      <c r="E334" s="60"/>
      <c r="F334" s="20"/>
      <c r="G334" s="18"/>
      <c r="H334" s="25"/>
      <c r="I334" s="15">
        <v>334</v>
      </c>
      <c r="J334" s="15" t="b">
        <f xml:space="preserve"> IF(AND([Relationship Date (UTC)] &gt;= Misc!$M$3, [Relationship Date (UTC)] &lt;= Misc!$N$3,TRUE), TRUE, FALSE)</f>
        <v>1</v>
      </c>
      <c r="K334" s="16"/>
      <c r="L334" s="72" t="s">
        <v>922</v>
      </c>
      <c r="M334" s="75">
        <v>40523.680902777778</v>
      </c>
    </row>
    <row r="335" spans="1:13">
      <c r="A335" s="69" t="s">
        <v>298</v>
      </c>
      <c r="B335" s="69" t="s">
        <v>916</v>
      </c>
      <c r="C335" s="18"/>
      <c r="D335" s="19"/>
      <c r="E335" s="60"/>
      <c r="F335" s="20"/>
      <c r="G335" s="18"/>
      <c r="H335" s="25"/>
      <c r="I335" s="15">
        <v>335</v>
      </c>
      <c r="J335" s="15" t="b">
        <f xml:space="preserve"> IF(AND([Relationship Date (UTC)] &gt;= Misc!$M$3, [Relationship Date (UTC)] &lt;= Misc!$N$3,TRUE), TRUE, FALSE)</f>
        <v>1</v>
      </c>
      <c r="K335" s="16"/>
      <c r="L335" s="72" t="s">
        <v>921</v>
      </c>
      <c r="M335" s="75">
        <v>40523.66510416667</v>
      </c>
    </row>
    <row r="336" spans="1:13">
      <c r="A336" s="69" t="s">
        <v>298</v>
      </c>
      <c r="B336" s="69" t="s">
        <v>916</v>
      </c>
      <c r="C336" s="18"/>
      <c r="D336" s="19"/>
      <c r="E336" s="60"/>
      <c r="F336" s="20"/>
      <c r="G336" s="18"/>
      <c r="H336" s="25"/>
      <c r="I336" s="15">
        <v>336</v>
      </c>
      <c r="J336" s="15" t="b">
        <f xml:space="preserve"> IF(AND([Relationship Date (UTC)] &gt;= Misc!$M$3, [Relationship Date (UTC)] &lt;= Misc!$N$3,TRUE), TRUE, FALSE)</f>
        <v>1</v>
      </c>
      <c r="K336" s="16"/>
      <c r="L336" s="72" t="s">
        <v>922</v>
      </c>
      <c r="M336" s="75">
        <v>40523.680902777778</v>
      </c>
    </row>
    <row r="337" spans="1:13">
      <c r="A337" s="69" t="s">
        <v>299</v>
      </c>
      <c r="B337" s="69" t="s">
        <v>916</v>
      </c>
      <c r="C337" s="18"/>
      <c r="D337" s="19"/>
      <c r="E337" s="60"/>
      <c r="F337" s="20"/>
      <c r="G337" s="18"/>
      <c r="H337" s="25"/>
      <c r="I337" s="15">
        <v>337</v>
      </c>
      <c r="J337" s="15" t="b">
        <f xml:space="preserve"> IF(AND([Relationship Date (UTC)] &gt;= Misc!$M$3, [Relationship Date (UTC)] &lt;= Misc!$N$3,TRUE), TRUE, FALSE)</f>
        <v>1</v>
      </c>
      <c r="K337" s="16"/>
      <c r="L337" s="72" t="s">
        <v>921</v>
      </c>
      <c r="M337" s="75">
        <v>40523.66511574074</v>
      </c>
    </row>
    <row r="338" spans="1:13">
      <c r="A338" s="69" t="s">
        <v>299</v>
      </c>
      <c r="B338" s="69" t="s">
        <v>916</v>
      </c>
      <c r="C338" s="18"/>
      <c r="D338" s="19"/>
      <c r="E338" s="60"/>
      <c r="F338" s="20"/>
      <c r="G338" s="18"/>
      <c r="H338" s="25"/>
      <c r="I338" s="15">
        <v>338</v>
      </c>
      <c r="J338" s="15" t="b">
        <f xml:space="preserve"> IF(AND([Relationship Date (UTC)] &gt;= Misc!$M$3, [Relationship Date (UTC)] &lt;= Misc!$N$3,TRUE), TRUE, FALSE)</f>
        <v>1</v>
      </c>
      <c r="K338" s="16"/>
      <c r="L338" s="72" t="s">
        <v>922</v>
      </c>
      <c r="M338" s="75">
        <v>40523.680902777778</v>
      </c>
    </row>
    <row r="339" spans="1:13">
      <c r="A339" s="69" t="s">
        <v>300</v>
      </c>
      <c r="B339" s="69" t="s">
        <v>916</v>
      </c>
      <c r="C339" s="18"/>
      <c r="D339" s="19"/>
      <c r="E339" s="60"/>
      <c r="F339" s="20"/>
      <c r="G339" s="18"/>
      <c r="H339" s="25"/>
      <c r="I339" s="15">
        <v>339</v>
      </c>
      <c r="J339" s="15" t="b">
        <f xml:space="preserve"> IF(AND([Relationship Date (UTC)] &gt;= Misc!$M$3, [Relationship Date (UTC)] &lt;= Misc!$N$3,TRUE), TRUE, FALSE)</f>
        <v>1</v>
      </c>
      <c r="K339" s="16"/>
      <c r="L339" s="72" t="s">
        <v>921</v>
      </c>
      <c r="M339" s="75">
        <v>40523.665138888886</v>
      </c>
    </row>
    <row r="340" spans="1:13">
      <c r="A340" s="69" t="s">
        <v>300</v>
      </c>
      <c r="B340" s="69" t="s">
        <v>916</v>
      </c>
      <c r="C340" s="18"/>
      <c r="D340" s="19"/>
      <c r="E340" s="60"/>
      <c r="F340" s="20"/>
      <c r="G340" s="18"/>
      <c r="H340" s="25"/>
      <c r="I340" s="15">
        <v>340</v>
      </c>
      <c r="J340" s="15" t="b">
        <f xml:space="preserve"> IF(AND([Relationship Date (UTC)] &gt;= Misc!$M$3, [Relationship Date (UTC)] &lt;= Misc!$N$3,TRUE), TRUE, FALSE)</f>
        <v>1</v>
      </c>
      <c r="K340" s="16"/>
      <c r="L340" s="72" t="s">
        <v>922</v>
      </c>
      <c r="M340" s="75">
        <v>40523.680902777778</v>
      </c>
    </row>
    <row r="341" spans="1:13">
      <c r="A341" s="69" t="s">
        <v>301</v>
      </c>
      <c r="B341" s="69" t="s">
        <v>806</v>
      </c>
      <c r="C341" s="18"/>
      <c r="D341" s="19"/>
      <c r="E341" s="60"/>
      <c r="F341" s="20"/>
      <c r="G341" s="18"/>
      <c r="H341" s="25"/>
      <c r="I341" s="15">
        <v>341</v>
      </c>
      <c r="J341" s="15" t="b">
        <f xml:space="preserve"> IF(AND([Relationship Date (UTC)] &gt;= Misc!$M$3, [Relationship Date (UTC)] &lt;= Misc!$N$3,TRUE), TRUE, FALSE)</f>
        <v>1</v>
      </c>
      <c r="K341" s="16"/>
      <c r="L341" s="72" t="s">
        <v>921</v>
      </c>
      <c r="M341" s="75">
        <v>40523.665162037039</v>
      </c>
    </row>
    <row r="342" spans="1:13">
      <c r="A342" s="69" t="s">
        <v>301</v>
      </c>
      <c r="B342" s="69" t="s">
        <v>316</v>
      </c>
      <c r="C342" s="18"/>
      <c r="D342" s="19"/>
      <c r="E342" s="60"/>
      <c r="F342" s="20"/>
      <c r="G342" s="18"/>
      <c r="H342" s="25"/>
      <c r="I342" s="15">
        <v>342</v>
      </c>
      <c r="J342" s="15" t="b">
        <f xml:space="preserve"> IF(AND([Relationship Date (UTC)] &gt;= Misc!$M$3, [Relationship Date (UTC)] &lt;= Misc!$N$3,TRUE), TRUE, FALSE)</f>
        <v>1</v>
      </c>
      <c r="K342" s="16"/>
      <c r="L342" s="72" t="s">
        <v>922</v>
      </c>
      <c r="M342" s="75">
        <v>40523.680902777778</v>
      </c>
    </row>
    <row r="343" spans="1:13">
      <c r="A343" s="69" t="s">
        <v>301</v>
      </c>
      <c r="B343" s="69" t="s">
        <v>916</v>
      </c>
      <c r="C343" s="18"/>
      <c r="D343" s="19"/>
      <c r="E343" s="60"/>
      <c r="F343" s="20"/>
      <c r="G343" s="18"/>
      <c r="H343" s="25"/>
      <c r="I343" s="15">
        <v>343</v>
      </c>
      <c r="J343" s="15" t="b">
        <f xml:space="preserve"> IF(AND([Relationship Date (UTC)] &gt;= Misc!$M$3, [Relationship Date (UTC)] &lt;= Misc!$N$3,TRUE), TRUE, FALSE)</f>
        <v>1</v>
      </c>
      <c r="K343" s="16"/>
      <c r="L343" s="72" t="s">
        <v>922</v>
      </c>
      <c r="M343" s="75">
        <v>40523.680902777778</v>
      </c>
    </row>
    <row r="344" spans="1:13">
      <c r="A344" s="69" t="s">
        <v>302</v>
      </c>
      <c r="B344" s="69" t="s">
        <v>916</v>
      </c>
      <c r="C344" s="18"/>
      <c r="D344" s="19"/>
      <c r="E344" s="60"/>
      <c r="F344" s="20"/>
      <c r="G344" s="18"/>
      <c r="H344" s="25"/>
      <c r="I344" s="15">
        <v>344</v>
      </c>
      <c r="J344" s="15" t="b">
        <f xml:space="preserve"> IF(AND([Relationship Date (UTC)] &gt;= Misc!$M$3, [Relationship Date (UTC)] &lt;= Misc!$N$3,TRUE), TRUE, FALSE)</f>
        <v>1</v>
      </c>
      <c r="K344" s="16"/>
      <c r="L344" s="72" t="s">
        <v>921</v>
      </c>
      <c r="M344" s="75">
        <v>40523.665185185186</v>
      </c>
    </row>
    <row r="345" spans="1:13">
      <c r="A345" s="69" t="s">
        <v>302</v>
      </c>
      <c r="B345" s="69" t="s">
        <v>916</v>
      </c>
      <c r="C345" s="18"/>
      <c r="D345" s="19"/>
      <c r="E345" s="60"/>
      <c r="F345" s="20"/>
      <c r="G345" s="18"/>
      <c r="H345" s="25"/>
      <c r="I345" s="15">
        <v>345</v>
      </c>
      <c r="J345" s="15" t="b">
        <f xml:space="preserve"> IF(AND([Relationship Date (UTC)] &gt;= Misc!$M$3, [Relationship Date (UTC)] &lt;= Misc!$N$3,TRUE), TRUE, FALSE)</f>
        <v>1</v>
      </c>
      <c r="K345" s="16"/>
      <c r="L345" s="72" t="s">
        <v>922</v>
      </c>
      <c r="M345" s="75">
        <v>40523.680902777778</v>
      </c>
    </row>
    <row r="346" spans="1:13">
      <c r="A346" s="69" t="s">
        <v>303</v>
      </c>
      <c r="B346" s="69" t="s">
        <v>636</v>
      </c>
      <c r="C346" s="18"/>
      <c r="D346" s="19"/>
      <c r="E346" s="60"/>
      <c r="F346" s="20"/>
      <c r="G346" s="18"/>
      <c r="H346" s="25"/>
      <c r="I346" s="15">
        <v>346</v>
      </c>
      <c r="J346" s="15" t="b">
        <f xml:space="preserve"> IF(AND([Relationship Date (UTC)] &gt;= Misc!$M$3, [Relationship Date (UTC)] &lt;= Misc!$N$3,TRUE), TRUE, FALSE)</f>
        <v>1</v>
      </c>
      <c r="K346" s="16"/>
      <c r="L346" s="72" t="s">
        <v>922</v>
      </c>
      <c r="M346" s="75">
        <v>40523.680902777778</v>
      </c>
    </row>
    <row r="347" spans="1:13">
      <c r="A347" s="69" t="s">
        <v>303</v>
      </c>
      <c r="B347" s="69" t="s">
        <v>730</v>
      </c>
      <c r="C347" s="18"/>
      <c r="D347" s="19"/>
      <c r="E347" s="60"/>
      <c r="F347" s="20"/>
      <c r="G347" s="18"/>
      <c r="H347" s="25"/>
      <c r="I347" s="15">
        <v>347</v>
      </c>
      <c r="J347" s="15" t="b">
        <f xml:space="preserve"> IF(AND([Relationship Date (UTC)] &gt;= Misc!$M$3, [Relationship Date (UTC)] &lt;= Misc!$N$3,TRUE), TRUE, FALSE)</f>
        <v>1</v>
      </c>
      <c r="K347" s="16"/>
      <c r="L347" s="72" t="s">
        <v>922</v>
      </c>
      <c r="M347" s="75">
        <v>40523.680902777778</v>
      </c>
    </row>
    <row r="348" spans="1:13">
      <c r="A348" s="69" t="s">
        <v>303</v>
      </c>
      <c r="B348" s="69" t="s">
        <v>847</v>
      </c>
      <c r="C348" s="18"/>
      <c r="D348" s="19"/>
      <c r="E348" s="60"/>
      <c r="F348" s="20"/>
      <c r="G348" s="18"/>
      <c r="H348" s="25"/>
      <c r="I348" s="15">
        <v>348</v>
      </c>
      <c r="J348" s="15" t="b">
        <f xml:space="preserve"> IF(AND([Relationship Date (UTC)] &gt;= Misc!$M$3, [Relationship Date (UTC)] &lt;= Misc!$N$3,TRUE), TRUE, FALSE)</f>
        <v>1</v>
      </c>
      <c r="K348" s="16"/>
      <c r="L348" s="72" t="s">
        <v>922</v>
      </c>
      <c r="M348" s="75">
        <v>40523.680902777778</v>
      </c>
    </row>
    <row r="349" spans="1:13">
      <c r="A349" s="69" t="s">
        <v>303</v>
      </c>
      <c r="B349" s="69" t="s">
        <v>756</v>
      </c>
      <c r="C349" s="18"/>
      <c r="D349" s="19"/>
      <c r="E349" s="60"/>
      <c r="F349" s="20"/>
      <c r="G349" s="18"/>
      <c r="H349" s="25"/>
      <c r="I349" s="15">
        <v>349</v>
      </c>
      <c r="J349" s="15" t="b">
        <f xml:space="preserve"> IF(AND([Relationship Date (UTC)] &gt;= Misc!$M$3, [Relationship Date (UTC)] &lt;= Misc!$N$3,TRUE), TRUE, FALSE)</f>
        <v>1</v>
      </c>
      <c r="K349" s="16"/>
      <c r="L349" s="72" t="s">
        <v>922</v>
      </c>
      <c r="M349" s="75">
        <v>40523.680902777778</v>
      </c>
    </row>
    <row r="350" spans="1:13">
      <c r="A350" s="69" t="s">
        <v>303</v>
      </c>
      <c r="B350" s="69" t="s">
        <v>413</v>
      </c>
      <c r="C350" s="18"/>
      <c r="D350" s="19"/>
      <c r="E350" s="60"/>
      <c r="F350" s="20"/>
      <c r="G350" s="18"/>
      <c r="H350" s="25"/>
      <c r="I350" s="15">
        <v>350</v>
      </c>
      <c r="J350" s="15" t="b">
        <f xml:space="preserve"> IF(AND([Relationship Date (UTC)] &gt;= Misc!$M$3, [Relationship Date (UTC)] &lt;= Misc!$N$3,TRUE), TRUE, FALSE)</f>
        <v>1</v>
      </c>
      <c r="K350" s="16"/>
      <c r="L350" s="72" t="s">
        <v>922</v>
      </c>
      <c r="M350" s="75">
        <v>40523.680902777778</v>
      </c>
    </row>
    <row r="351" spans="1:13">
      <c r="A351" s="69" t="s">
        <v>303</v>
      </c>
      <c r="B351" s="69" t="s">
        <v>696</v>
      </c>
      <c r="C351" s="18"/>
      <c r="D351" s="19"/>
      <c r="E351" s="60"/>
      <c r="F351" s="20"/>
      <c r="G351" s="18"/>
      <c r="H351" s="25"/>
      <c r="I351" s="15">
        <v>351</v>
      </c>
      <c r="J351" s="15" t="b">
        <f xml:space="preserve"> IF(AND([Relationship Date (UTC)] &gt;= Misc!$M$3, [Relationship Date (UTC)] &lt;= Misc!$N$3,TRUE), TRUE, FALSE)</f>
        <v>1</v>
      </c>
      <c r="K351" s="16"/>
      <c r="L351" s="72" t="s">
        <v>922</v>
      </c>
      <c r="M351" s="75">
        <v>40523.680902777778</v>
      </c>
    </row>
    <row r="352" spans="1:13">
      <c r="A352" s="69" t="s">
        <v>304</v>
      </c>
      <c r="B352" s="69" t="s">
        <v>659</v>
      </c>
      <c r="C352" s="18"/>
      <c r="D352" s="19"/>
      <c r="E352" s="60"/>
      <c r="F352" s="20"/>
      <c r="G352" s="18"/>
      <c r="H352" s="25"/>
      <c r="I352" s="15">
        <v>352</v>
      </c>
      <c r="J352" s="15" t="b">
        <f xml:space="preserve"> IF(AND([Relationship Date (UTC)] &gt;= Misc!$M$3, [Relationship Date (UTC)] &lt;= Misc!$N$3,TRUE), TRUE, FALSE)</f>
        <v>1</v>
      </c>
      <c r="K352" s="16"/>
      <c r="L352" s="72" t="s">
        <v>921</v>
      </c>
      <c r="M352" s="75">
        <v>40523.665219907409</v>
      </c>
    </row>
    <row r="353" spans="1:13">
      <c r="A353" s="69" t="s">
        <v>304</v>
      </c>
      <c r="B353" s="69" t="s">
        <v>510</v>
      </c>
      <c r="C353" s="18"/>
      <c r="D353" s="19"/>
      <c r="E353" s="60"/>
      <c r="F353" s="20"/>
      <c r="G353" s="18"/>
      <c r="H353" s="25"/>
      <c r="I353" s="15">
        <v>353</v>
      </c>
      <c r="J353" s="15" t="b">
        <f xml:space="preserve"> IF(AND([Relationship Date (UTC)] &gt;= Misc!$M$3, [Relationship Date (UTC)] &lt;= Misc!$N$3,TRUE), TRUE, FALSE)</f>
        <v>1</v>
      </c>
      <c r="K353" s="16"/>
      <c r="L353" s="72" t="s">
        <v>921</v>
      </c>
      <c r="M353" s="75">
        <v>40523.665219907409</v>
      </c>
    </row>
    <row r="354" spans="1:13">
      <c r="A354" s="69" t="s">
        <v>304</v>
      </c>
      <c r="B354" s="69" t="s">
        <v>728</v>
      </c>
      <c r="C354" s="18"/>
      <c r="D354" s="19"/>
      <c r="E354" s="60"/>
      <c r="F354" s="20"/>
      <c r="G354" s="18"/>
      <c r="H354" s="25"/>
      <c r="I354" s="15">
        <v>354</v>
      </c>
      <c r="J354" s="15" t="b">
        <f xml:space="preserve"> IF(AND([Relationship Date (UTC)] &gt;= Misc!$M$3, [Relationship Date (UTC)] &lt;= Misc!$N$3,TRUE), TRUE, FALSE)</f>
        <v>1</v>
      </c>
      <c r="K354" s="16"/>
      <c r="L354" s="72" t="s">
        <v>922</v>
      </c>
      <c r="M354" s="75">
        <v>40523.680902777778</v>
      </c>
    </row>
    <row r="355" spans="1:13">
      <c r="A355" s="69" t="s">
        <v>304</v>
      </c>
      <c r="B355" s="69" t="s">
        <v>916</v>
      </c>
      <c r="C355" s="18"/>
      <c r="D355" s="19"/>
      <c r="E355" s="60"/>
      <c r="F355" s="20"/>
      <c r="G355" s="18"/>
      <c r="H355" s="25"/>
      <c r="I355" s="15">
        <v>355</v>
      </c>
      <c r="J355" s="15" t="b">
        <f xml:space="preserve"> IF(AND([Relationship Date (UTC)] &gt;= Misc!$M$3, [Relationship Date (UTC)] &lt;= Misc!$N$3,TRUE), TRUE, FALSE)</f>
        <v>1</v>
      </c>
      <c r="K355" s="16"/>
      <c r="L355" s="72" t="s">
        <v>922</v>
      </c>
      <c r="M355" s="75">
        <v>40523.680902777778</v>
      </c>
    </row>
    <row r="356" spans="1:13">
      <c r="A356" s="69" t="s">
        <v>305</v>
      </c>
      <c r="B356" s="69" t="s">
        <v>916</v>
      </c>
      <c r="C356" s="18"/>
      <c r="D356" s="19"/>
      <c r="E356" s="60"/>
      <c r="F356" s="20"/>
      <c r="G356" s="18"/>
      <c r="H356" s="25"/>
      <c r="I356" s="15">
        <v>356</v>
      </c>
      <c r="J356" s="15" t="b">
        <f xml:space="preserve"> IF(AND([Relationship Date (UTC)] &gt;= Misc!$M$3, [Relationship Date (UTC)] &lt;= Misc!$N$3,TRUE), TRUE, FALSE)</f>
        <v>1</v>
      </c>
      <c r="K356" s="16"/>
      <c r="L356" s="72" t="s">
        <v>921</v>
      </c>
      <c r="M356" s="75">
        <v>40523.665266203701</v>
      </c>
    </row>
    <row r="357" spans="1:13">
      <c r="A357" s="69" t="s">
        <v>305</v>
      </c>
      <c r="B357" s="69" t="s">
        <v>916</v>
      </c>
      <c r="C357" s="18"/>
      <c r="D357" s="19"/>
      <c r="E357" s="60"/>
      <c r="F357" s="20"/>
      <c r="G357" s="18"/>
      <c r="H357" s="25"/>
      <c r="I357" s="15">
        <v>357</v>
      </c>
      <c r="J357" s="15" t="b">
        <f xml:space="preserve"> IF(AND([Relationship Date (UTC)] &gt;= Misc!$M$3, [Relationship Date (UTC)] &lt;= Misc!$N$3,TRUE), TRUE, FALSE)</f>
        <v>1</v>
      </c>
      <c r="K357" s="16"/>
      <c r="L357" s="72" t="s">
        <v>922</v>
      </c>
      <c r="M357" s="75">
        <v>40523.680902777778</v>
      </c>
    </row>
    <row r="358" spans="1:13">
      <c r="A358" s="69" t="s">
        <v>306</v>
      </c>
      <c r="B358" s="69" t="s">
        <v>916</v>
      </c>
      <c r="C358" s="18"/>
      <c r="D358" s="19"/>
      <c r="E358" s="60"/>
      <c r="F358" s="20"/>
      <c r="G358" s="18"/>
      <c r="H358" s="25"/>
      <c r="I358" s="15">
        <v>358</v>
      </c>
      <c r="J358" s="15" t="b">
        <f xml:space="preserve"> IF(AND([Relationship Date (UTC)] &gt;= Misc!$M$3, [Relationship Date (UTC)] &lt;= Misc!$N$3,TRUE), TRUE, FALSE)</f>
        <v>1</v>
      </c>
      <c r="K358" s="16"/>
      <c r="L358" s="72" t="s">
        <v>921</v>
      </c>
      <c r="M358" s="75">
        <v>40523.665277777778</v>
      </c>
    </row>
    <row r="359" spans="1:13">
      <c r="A359" s="69" t="s">
        <v>306</v>
      </c>
      <c r="B359" s="69" t="s">
        <v>916</v>
      </c>
      <c r="C359" s="18"/>
      <c r="D359" s="19"/>
      <c r="E359" s="60"/>
      <c r="F359" s="20"/>
      <c r="G359" s="18"/>
      <c r="H359" s="25"/>
      <c r="I359" s="15">
        <v>359</v>
      </c>
      <c r="J359" s="15" t="b">
        <f xml:space="preserve"> IF(AND([Relationship Date (UTC)] &gt;= Misc!$M$3, [Relationship Date (UTC)] &lt;= Misc!$N$3,TRUE), TRUE, FALSE)</f>
        <v>1</v>
      </c>
      <c r="K359" s="16"/>
      <c r="L359" s="72" t="s">
        <v>922</v>
      </c>
      <c r="M359" s="75">
        <v>40523.680902777778</v>
      </c>
    </row>
    <row r="360" spans="1:13">
      <c r="A360" s="69" t="s">
        <v>307</v>
      </c>
      <c r="B360" s="69" t="s">
        <v>916</v>
      </c>
      <c r="C360" s="18"/>
      <c r="D360" s="19"/>
      <c r="E360" s="60"/>
      <c r="F360" s="20"/>
      <c r="G360" s="18"/>
      <c r="H360" s="25"/>
      <c r="I360" s="15">
        <v>360</v>
      </c>
      <c r="J360" s="15" t="b">
        <f xml:space="preserve"> IF(AND([Relationship Date (UTC)] &gt;= Misc!$M$3, [Relationship Date (UTC)] &lt;= Misc!$N$3,TRUE), TRUE, FALSE)</f>
        <v>1</v>
      </c>
      <c r="K360" s="16"/>
      <c r="L360" s="72" t="s">
        <v>921</v>
      </c>
      <c r="M360" s="75">
        <v>40523.665312500001</v>
      </c>
    </row>
    <row r="361" spans="1:13">
      <c r="A361" s="69" t="s">
        <v>307</v>
      </c>
      <c r="B361" s="69" t="s">
        <v>916</v>
      </c>
      <c r="C361" s="18"/>
      <c r="D361" s="19"/>
      <c r="E361" s="60"/>
      <c r="F361" s="20"/>
      <c r="G361" s="18"/>
      <c r="H361" s="25"/>
      <c r="I361" s="15">
        <v>361</v>
      </c>
      <c r="J361" s="15" t="b">
        <f xml:space="preserve"> IF(AND([Relationship Date (UTC)] &gt;= Misc!$M$3, [Relationship Date (UTC)] &lt;= Misc!$N$3,TRUE), TRUE, FALSE)</f>
        <v>1</v>
      </c>
      <c r="K361" s="16"/>
      <c r="L361" s="72" t="s">
        <v>922</v>
      </c>
      <c r="M361" s="75">
        <v>40523.680902777778</v>
      </c>
    </row>
    <row r="362" spans="1:13">
      <c r="A362" s="69" t="s">
        <v>308</v>
      </c>
      <c r="B362" s="69" t="s">
        <v>916</v>
      </c>
      <c r="C362" s="18"/>
      <c r="D362" s="19"/>
      <c r="E362" s="60"/>
      <c r="F362" s="20"/>
      <c r="G362" s="18"/>
      <c r="H362" s="25"/>
      <c r="I362" s="15">
        <v>362</v>
      </c>
      <c r="J362" s="15" t="b">
        <f xml:space="preserve"> IF(AND([Relationship Date (UTC)] &gt;= Misc!$M$3, [Relationship Date (UTC)] &lt;= Misc!$N$3,TRUE), TRUE, FALSE)</f>
        <v>1</v>
      </c>
      <c r="K362" s="16"/>
      <c r="L362" s="72" t="s">
        <v>921</v>
      </c>
      <c r="M362" s="75">
        <v>40523.665335648147</v>
      </c>
    </row>
    <row r="363" spans="1:13">
      <c r="A363" s="69" t="s">
        <v>308</v>
      </c>
      <c r="B363" s="69" t="s">
        <v>673</v>
      </c>
      <c r="C363" s="18"/>
      <c r="D363" s="19"/>
      <c r="E363" s="60"/>
      <c r="F363" s="20"/>
      <c r="G363" s="18"/>
      <c r="H363" s="25"/>
      <c r="I363" s="15">
        <v>363</v>
      </c>
      <c r="J363" s="15" t="b">
        <f xml:space="preserve"> IF(AND([Relationship Date (UTC)] &gt;= Misc!$M$3, [Relationship Date (UTC)] &lt;= Misc!$N$3,TRUE), TRUE, FALSE)</f>
        <v>1</v>
      </c>
      <c r="K363" s="16"/>
      <c r="L363" s="72" t="s">
        <v>922</v>
      </c>
      <c r="M363" s="75">
        <v>40523.680902777778</v>
      </c>
    </row>
    <row r="364" spans="1:13">
      <c r="A364" s="69" t="s">
        <v>308</v>
      </c>
      <c r="B364" s="69" t="s">
        <v>752</v>
      </c>
      <c r="C364" s="18"/>
      <c r="D364" s="19"/>
      <c r="E364" s="60"/>
      <c r="F364" s="20"/>
      <c r="G364" s="18"/>
      <c r="H364" s="25"/>
      <c r="I364" s="15">
        <v>364</v>
      </c>
      <c r="J364" s="15" t="b">
        <f xml:space="preserve"> IF(AND([Relationship Date (UTC)] &gt;= Misc!$M$3, [Relationship Date (UTC)] &lt;= Misc!$N$3,TRUE), TRUE, FALSE)</f>
        <v>1</v>
      </c>
      <c r="K364" s="16"/>
      <c r="L364" s="72" t="s">
        <v>922</v>
      </c>
      <c r="M364" s="75">
        <v>40523.680902777778</v>
      </c>
    </row>
    <row r="365" spans="1:13">
      <c r="A365" s="69" t="s">
        <v>308</v>
      </c>
      <c r="B365" s="69" t="s">
        <v>730</v>
      </c>
      <c r="C365" s="18"/>
      <c r="D365" s="19"/>
      <c r="E365" s="60"/>
      <c r="F365" s="20"/>
      <c r="G365" s="18"/>
      <c r="H365" s="25"/>
      <c r="I365" s="15">
        <v>365</v>
      </c>
      <c r="J365" s="15" t="b">
        <f xml:space="preserve"> IF(AND([Relationship Date (UTC)] &gt;= Misc!$M$3, [Relationship Date (UTC)] &lt;= Misc!$N$3,TRUE), TRUE, FALSE)</f>
        <v>1</v>
      </c>
      <c r="K365" s="16"/>
      <c r="L365" s="72" t="s">
        <v>922</v>
      </c>
      <c r="M365" s="75">
        <v>40523.680902777778</v>
      </c>
    </row>
    <row r="366" spans="1:13">
      <c r="A366" s="69" t="s">
        <v>308</v>
      </c>
      <c r="B366" s="69" t="s">
        <v>464</v>
      </c>
      <c r="C366" s="18"/>
      <c r="D366" s="19"/>
      <c r="E366" s="60"/>
      <c r="F366" s="20"/>
      <c r="G366" s="18"/>
      <c r="H366" s="25"/>
      <c r="I366" s="15">
        <v>366</v>
      </c>
      <c r="J366" s="15" t="b">
        <f xml:space="preserve"> IF(AND([Relationship Date (UTC)] &gt;= Misc!$M$3, [Relationship Date (UTC)] &lt;= Misc!$N$3,TRUE), TRUE, FALSE)</f>
        <v>1</v>
      </c>
      <c r="K366" s="16"/>
      <c r="L366" s="72" t="s">
        <v>922</v>
      </c>
      <c r="M366" s="75">
        <v>40523.680902777778</v>
      </c>
    </row>
    <row r="367" spans="1:13">
      <c r="A367" s="69" t="s">
        <v>308</v>
      </c>
      <c r="B367" s="69" t="s">
        <v>916</v>
      </c>
      <c r="C367" s="18"/>
      <c r="D367" s="19"/>
      <c r="E367" s="60"/>
      <c r="F367" s="20"/>
      <c r="G367" s="18"/>
      <c r="H367" s="25"/>
      <c r="I367" s="15">
        <v>367</v>
      </c>
      <c r="J367" s="15" t="b">
        <f xml:space="preserve"> IF(AND([Relationship Date (UTC)] &gt;= Misc!$M$3, [Relationship Date (UTC)] &lt;= Misc!$N$3,TRUE), TRUE, FALSE)</f>
        <v>1</v>
      </c>
      <c r="K367" s="16"/>
      <c r="L367" s="72" t="s">
        <v>922</v>
      </c>
      <c r="M367" s="75">
        <v>40523.680902777778</v>
      </c>
    </row>
    <row r="368" spans="1:13">
      <c r="A368" s="69" t="s">
        <v>309</v>
      </c>
      <c r="B368" s="69" t="s">
        <v>916</v>
      </c>
      <c r="C368" s="18"/>
      <c r="D368" s="19"/>
      <c r="E368" s="60"/>
      <c r="F368" s="20"/>
      <c r="G368" s="18"/>
      <c r="H368" s="25"/>
      <c r="I368" s="15">
        <v>368</v>
      </c>
      <c r="J368" s="15" t="b">
        <f xml:space="preserve"> IF(AND([Relationship Date (UTC)] &gt;= Misc!$M$3, [Relationship Date (UTC)] &lt;= Misc!$N$3,TRUE), TRUE, FALSE)</f>
        <v>1</v>
      </c>
      <c r="K368" s="16"/>
      <c r="L368" s="72" t="s">
        <v>921</v>
      </c>
      <c r="M368" s="75">
        <v>40523.665370370371</v>
      </c>
    </row>
    <row r="369" spans="1:13">
      <c r="A369" s="69" t="s">
        <v>309</v>
      </c>
      <c r="B369" s="69" t="s">
        <v>916</v>
      </c>
      <c r="C369" s="18"/>
      <c r="D369" s="19"/>
      <c r="E369" s="60"/>
      <c r="F369" s="20"/>
      <c r="G369" s="18"/>
      <c r="H369" s="25"/>
      <c r="I369" s="15">
        <v>369</v>
      </c>
      <c r="J369" s="15" t="b">
        <f xml:space="preserve"> IF(AND([Relationship Date (UTC)] &gt;= Misc!$M$3, [Relationship Date (UTC)] &lt;= Misc!$N$3,TRUE), TRUE, FALSE)</f>
        <v>1</v>
      </c>
      <c r="K369" s="16"/>
      <c r="L369" s="72" t="s">
        <v>922</v>
      </c>
      <c r="M369" s="75">
        <v>40523.680902777778</v>
      </c>
    </row>
    <row r="370" spans="1:13">
      <c r="A370" s="69" t="s">
        <v>309</v>
      </c>
      <c r="B370" s="69" t="s">
        <v>913</v>
      </c>
      <c r="C370" s="18"/>
      <c r="D370" s="19"/>
      <c r="E370" s="60"/>
      <c r="F370" s="20"/>
      <c r="G370" s="18"/>
      <c r="H370" s="25"/>
      <c r="I370" s="15">
        <v>370</v>
      </c>
      <c r="J370" s="15" t="b">
        <f xml:space="preserve"> IF(AND([Relationship Date (UTC)] &gt;= Misc!$M$3, [Relationship Date (UTC)] &lt;= Misc!$N$3,TRUE), TRUE, FALSE)</f>
        <v>1</v>
      </c>
      <c r="K370" s="16"/>
      <c r="L370" s="72" t="s">
        <v>922</v>
      </c>
      <c r="M370" s="75">
        <v>40523.680902777778</v>
      </c>
    </row>
    <row r="371" spans="1:13">
      <c r="A371" s="69" t="s">
        <v>310</v>
      </c>
      <c r="B371" s="69" t="s">
        <v>916</v>
      </c>
      <c r="C371" s="18"/>
      <c r="D371" s="19"/>
      <c r="E371" s="60"/>
      <c r="F371" s="20"/>
      <c r="G371" s="18"/>
      <c r="H371" s="25"/>
      <c r="I371" s="15">
        <v>371</v>
      </c>
      <c r="J371" s="15" t="b">
        <f xml:space="preserve"> IF(AND([Relationship Date (UTC)] &gt;= Misc!$M$3, [Relationship Date (UTC)] &lt;= Misc!$N$3,TRUE), TRUE, FALSE)</f>
        <v>1</v>
      </c>
      <c r="K371" s="16"/>
      <c r="L371" s="72" t="s">
        <v>921</v>
      </c>
      <c r="M371" s="75">
        <v>40523.66542824074</v>
      </c>
    </row>
    <row r="372" spans="1:13">
      <c r="A372" s="69" t="s">
        <v>310</v>
      </c>
      <c r="B372" s="69" t="s">
        <v>916</v>
      </c>
      <c r="C372" s="18"/>
      <c r="D372" s="19"/>
      <c r="E372" s="60"/>
      <c r="F372" s="20"/>
      <c r="G372" s="18"/>
      <c r="H372" s="25"/>
      <c r="I372" s="15">
        <v>372</v>
      </c>
      <c r="J372" s="15" t="b">
        <f xml:space="preserve"> IF(AND([Relationship Date (UTC)] &gt;= Misc!$M$3, [Relationship Date (UTC)] &lt;= Misc!$N$3,TRUE), TRUE, FALSE)</f>
        <v>1</v>
      </c>
      <c r="K372" s="16"/>
      <c r="L372" s="72" t="s">
        <v>922</v>
      </c>
      <c r="M372" s="75">
        <v>40523.680902777778</v>
      </c>
    </row>
    <row r="373" spans="1:13">
      <c r="A373" s="69" t="s">
        <v>311</v>
      </c>
      <c r="B373" s="69" t="s">
        <v>916</v>
      </c>
      <c r="C373" s="18"/>
      <c r="D373" s="19"/>
      <c r="E373" s="60"/>
      <c r="F373" s="20"/>
      <c r="G373" s="18"/>
      <c r="H373" s="25"/>
      <c r="I373" s="15">
        <v>373</v>
      </c>
      <c r="J373" s="15" t="b">
        <f xml:space="preserve"> IF(AND([Relationship Date (UTC)] &gt;= Misc!$M$3, [Relationship Date (UTC)] &lt;= Misc!$N$3,TRUE), TRUE, FALSE)</f>
        <v>1</v>
      </c>
      <c r="K373" s="16"/>
      <c r="L373" s="72" t="s">
        <v>921</v>
      </c>
      <c r="M373" s="75">
        <v>40523.66547453704</v>
      </c>
    </row>
    <row r="374" spans="1:13">
      <c r="A374" s="69" t="s">
        <v>311</v>
      </c>
      <c r="B374" s="69" t="s">
        <v>916</v>
      </c>
      <c r="C374" s="18"/>
      <c r="D374" s="19"/>
      <c r="E374" s="60"/>
      <c r="F374" s="20"/>
      <c r="G374" s="18"/>
      <c r="H374" s="25"/>
      <c r="I374" s="15">
        <v>374</v>
      </c>
      <c r="J374" s="15" t="b">
        <f xml:space="preserve"> IF(AND([Relationship Date (UTC)] &gt;= Misc!$M$3, [Relationship Date (UTC)] &lt;= Misc!$N$3,TRUE), TRUE, FALSE)</f>
        <v>1</v>
      </c>
      <c r="K374" s="16"/>
      <c r="L374" s="72" t="s">
        <v>922</v>
      </c>
      <c r="M374" s="75">
        <v>40523.680902777778</v>
      </c>
    </row>
    <row r="375" spans="1:13">
      <c r="A375" s="69" t="s">
        <v>312</v>
      </c>
      <c r="B375" s="69" t="s">
        <v>659</v>
      </c>
      <c r="C375" s="18"/>
      <c r="D375" s="19"/>
      <c r="E375" s="60"/>
      <c r="F375" s="20"/>
      <c r="G375" s="18"/>
      <c r="H375" s="25"/>
      <c r="I375" s="15">
        <v>375</v>
      </c>
      <c r="J375" s="15" t="b">
        <f xml:space="preserve"> IF(AND([Relationship Date (UTC)] &gt;= Misc!$M$3, [Relationship Date (UTC)] &lt;= Misc!$N$3,TRUE), TRUE, FALSE)</f>
        <v>1</v>
      </c>
      <c r="K375" s="16"/>
      <c r="L375" s="72" t="s">
        <v>921</v>
      </c>
      <c r="M375" s="75">
        <v>40523.66547453704</v>
      </c>
    </row>
    <row r="376" spans="1:13">
      <c r="A376" s="69" t="s">
        <v>312</v>
      </c>
      <c r="B376" s="69" t="s">
        <v>510</v>
      </c>
      <c r="C376" s="18"/>
      <c r="D376" s="19"/>
      <c r="E376" s="60"/>
      <c r="F376" s="20"/>
      <c r="G376" s="18"/>
      <c r="H376" s="25"/>
      <c r="I376" s="15">
        <v>376</v>
      </c>
      <c r="J376" s="15" t="b">
        <f xml:space="preserve"> IF(AND([Relationship Date (UTC)] &gt;= Misc!$M$3, [Relationship Date (UTC)] &lt;= Misc!$N$3,TRUE), TRUE, FALSE)</f>
        <v>1</v>
      </c>
      <c r="K376" s="16"/>
      <c r="L376" s="72" t="s">
        <v>921</v>
      </c>
      <c r="M376" s="75">
        <v>40523.66547453704</v>
      </c>
    </row>
    <row r="377" spans="1:13">
      <c r="A377" s="69" t="s">
        <v>312</v>
      </c>
      <c r="B377" s="69" t="s">
        <v>728</v>
      </c>
      <c r="C377" s="18"/>
      <c r="D377" s="19"/>
      <c r="E377" s="60"/>
      <c r="F377" s="20"/>
      <c r="G377" s="18"/>
      <c r="H377" s="25"/>
      <c r="I377" s="15">
        <v>377</v>
      </c>
      <c r="J377" s="15" t="b">
        <f xml:space="preserve"> IF(AND([Relationship Date (UTC)] &gt;= Misc!$M$3, [Relationship Date (UTC)] &lt;= Misc!$N$3,TRUE), TRUE, FALSE)</f>
        <v>1</v>
      </c>
      <c r="K377" s="16"/>
      <c r="L377" s="72" t="s">
        <v>922</v>
      </c>
      <c r="M377" s="75">
        <v>40523.680902777778</v>
      </c>
    </row>
    <row r="378" spans="1:13">
      <c r="A378" s="69" t="s">
        <v>312</v>
      </c>
      <c r="B378" s="69" t="s">
        <v>916</v>
      </c>
      <c r="C378" s="18"/>
      <c r="D378" s="19"/>
      <c r="E378" s="60"/>
      <c r="F378" s="20"/>
      <c r="G378" s="18"/>
      <c r="H378" s="25"/>
      <c r="I378" s="15">
        <v>378</v>
      </c>
      <c r="J378" s="15" t="b">
        <f xml:space="preserve"> IF(AND([Relationship Date (UTC)] &gt;= Misc!$M$3, [Relationship Date (UTC)] &lt;= Misc!$N$3,TRUE), TRUE, FALSE)</f>
        <v>1</v>
      </c>
      <c r="K378" s="16"/>
      <c r="L378" s="72" t="s">
        <v>922</v>
      </c>
      <c r="M378" s="75">
        <v>40523.680902777778</v>
      </c>
    </row>
    <row r="379" spans="1:13">
      <c r="A379" s="69" t="s">
        <v>313</v>
      </c>
      <c r="B379" s="69" t="s">
        <v>916</v>
      </c>
      <c r="C379" s="18"/>
      <c r="D379" s="19"/>
      <c r="E379" s="60"/>
      <c r="F379" s="20"/>
      <c r="G379" s="18"/>
      <c r="H379" s="25"/>
      <c r="I379" s="15">
        <v>379</v>
      </c>
      <c r="J379" s="15" t="b">
        <f xml:space="preserve"> IF(AND([Relationship Date (UTC)] &gt;= Misc!$M$3, [Relationship Date (UTC)] &lt;= Misc!$N$3,TRUE), TRUE, FALSE)</f>
        <v>1</v>
      </c>
      <c r="K379" s="16"/>
      <c r="L379" s="72" t="s">
        <v>921</v>
      </c>
      <c r="M379" s="75">
        <v>40523.665486111109</v>
      </c>
    </row>
    <row r="380" spans="1:13">
      <c r="A380" s="69" t="s">
        <v>313</v>
      </c>
      <c r="B380" s="69" t="s">
        <v>849</v>
      </c>
      <c r="C380" s="18"/>
      <c r="D380" s="19"/>
      <c r="E380" s="60"/>
      <c r="F380" s="20"/>
      <c r="G380" s="18"/>
      <c r="H380" s="25"/>
      <c r="I380" s="15">
        <v>380</v>
      </c>
      <c r="J380" s="15" t="b">
        <f xml:space="preserve"> IF(AND([Relationship Date (UTC)] &gt;= Misc!$M$3, [Relationship Date (UTC)] &lt;= Misc!$N$3,TRUE), TRUE, FALSE)</f>
        <v>1</v>
      </c>
      <c r="K380" s="16"/>
      <c r="L380" s="72" t="s">
        <v>922</v>
      </c>
      <c r="M380" s="75">
        <v>40523.680902777778</v>
      </c>
    </row>
    <row r="381" spans="1:13">
      <c r="A381" s="69" t="s">
        <v>313</v>
      </c>
      <c r="B381" s="69" t="s">
        <v>916</v>
      </c>
      <c r="C381" s="18"/>
      <c r="D381" s="19"/>
      <c r="E381" s="60"/>
      <c r="F381" s="20"/>
      <c r="G381" s="18"/>
      <c r="H381" s="25"/>
      <c r="I381" s="15">
        <v>381</v>
      </c>
      <c r="J381" s="15" t="b">
        <f xml:space="preserve"> IF(AND([Relationship Date (UTC)] &gt;= Misc!$M$3, [Relationship Date (UTC)] &lt;= Misc!$N$3,TRUE), TRUE, FALSE)</f>
        <v>1</v>
      </c>
      <c r="K381" s="16"/>
      <c r="L381" s="72" t="s">
        <v>922</v>
      </c>
      <c r="M381" s="75">
        <v>40523.680902777778</v>
      </c>
    </row>
    <row r="382" spans="1:13">
      <c r="A382" s="69" t="s">
        <v>313</v>
      </c>
      <c r="B382" s="69" t="s">
        <v>913</v>
      </c>
      <c r="C382" s="18"/>
      <c r="D382" s="19"/>
      <c r="E382" s="60"/>
      <c r="F382" s="20"/>
      <c r="G382" s="18"/>
      <c r="H382" s="25"/>
      <c r="I382" s="15">
        <v>382</v>
      </c>
      <c r="J382" s="15" t="b">
        <f xml:space="preserve"> IF(AND([Relationship Date (UTC)] &gt;= Misc!$M$3, [Relationship Date (UTC)] &lt;= Misc!$N$3,TRUE), TRUE, FALSE)</f>
        <v>1</v>
      </c>
      <c r="K382" s="16"/>
      <c r="L382" s="72" t="s">
        <v>922</v>
      </c>
      <c r="M382" s="75">
        <v>40523.680902777778</v>
      </c>
    </row>
    <row r="383" spans="1:13">
      <c r="A383" s="69" t="s">
        <v>314</v>
      </c>
      <c r="B383" s="69" t="s">
        <v>916</v>
      </c>
      <c r="C383" s="18"/>
      <c r="D383" s="19"/>
      <c r="E383" s="60"/>
      <c r="F383" s="20"/>
      <c r="G383" s="18"/>
      <c r="H383" s="25"/>
      <c r="I383" s="15">
        <v>383</v>
      </c>
      <c r="J383" s="15" t="b">
        <f xml:space="preserve"> IF(AND([Relationship Date (UTC)] &gt;= Misc!$M$3, [Relationship Date (UTC)] &lt;= Misc!$N$3,TRUE), TRUE, FALSE)</f>
        <v>1</v>
      </c>
      <c r="K383" s="16"/>
      <c r="L383" s="72" t="s">
        <v>922</v>
      </c>
      <c r="M383" s="75">
        <v>40523.680902777778</v>
      </c>
    </row>
    <row r="384" spans="1:13">
      <c r="A384" s="69" t="s">
        <v>315</v>
      </c>
      <c r="B384" s="69" t="s">
        <v>872</v>
      </c>
      <c r="C384" s="18"/>
      <c r="D384" s="19"/>
      <c r="E384" s="60"/>
      <c r="F384" s="20"/>
      <c r="G384" s="18"/>
      <c r="H384" s="25"/>
      <c r="I384" s="15">
        <v>384</v>
      </c>
      <c r="J384" s="15" t="b">
        <f xml:space="preserve"> IF(AND([Relationship Date (UTC)] &gt;= Misc!$M$3, [Relationship Date (UTC)] &lt;= Misc!$N$3,TRUE), TRUE, FALSE)</f>
        <v>1</v>
      </c>
      <c r="K384" s="16"/>
      <c r="L384" s="72" t="s">
        <v>921</v>
      </c>
      <c r="M384" s="75">
        <v>40523.663541666669</v>
      </c>
    </row>
    <row r="385" spans="1:13">
      <c r="A385" s="69" t="s">
        <v>315</v>
      </c>
      <c r="B385" s="69" t="s">
        <v>316</v>
      </c>
      <c r="C385" s="18"/>
      <c r="D385" s="19"/>
      <c r="E385" s="60"/>
      <c r="F385" s="20"/>
      <c r="G385" s="18"/>
      <c r="H385" s="25"/>
      <c r="I385" s="15">
        <v>385</v>
      </c>
      <c r="J385" s="15" t="b">
        <f xml:space="preserve"> IF(AND([Relationship Date (UTC)] &gt;= Misc!$M$3, [Relationship Date (UTC)] &lt;= Misc!$N$3,TRUE), TRUE, FALSE)</f>
        <v>1</v>
      </c>
      <c r="K385" s="16"/>
      <c r="L385" s="72" t="s">
        <v>922</v>
      </c>
      <c r="M385" s="75">
        <v>40523.680902777778</v>
      </c>
    </row>
    <row r="386" spans="1:13">
      <c r="A386" s="69" t="s">
        <v>316</v>
      </c>
      <c r="B386" s="69" t="s">
        <v>315</v>
      </c>
      <c r="C386" s="18"/>
      <c r="D386" s="19"/>
      <c r="E386" s="60"/>
      <c r="F386" s="20"/>
      <c r="G386" s="18"/>
      <c r="H386" s="25"/>
      <c r="I386" s="15">
        <v>386</v>
      </c>
      <c r="J386" s="15" t="b">
        <f xml:space="preserve"> IF(AND([Relationship Date (UTC)] &gt;= Misc!$M$3, [Relationship Date (UTC)] &lt;= Misc!$N$3,TRUE), TRUE, FALSE)</f>
        <v>1</v>
      </c>
      <c r="K386" s="16"/>
      <c r="L386" s="72" t="s">
        <v>922</v>
      </c>
      <c r="M386" s="75">
        <v>40523.680902777778</v>
      </c>
    </row>
    <row r="387" spans="1:13">
      <c r="A387" s="69" t="s">
        <v>317</v>
      </c>
      <c r="B387" s="69" t="s">
        <v>916</v>
      </c>
      <c r="C387" s="18"/>
      <c r="D387" s="19"/>
      <c r="E387" s="60"/>
      <c r="F387" s="20"/>
      <c r="G387" s="18"/>
      <c r="H387" s="25"/>
      <c r="I387" s="15">
        <v>387</v>
      </c>
      <c r="J387" s="15" t="b">
        <f xml:space="preserve"> IF(AND([Relationship Date (UTC)] &gt;= Misc!$M$3, [Relationship Date (UTC)] &lt;= Misc!$N$3,TRUE), TRUE, FALSE)</f>
        <v>1</v>
      </c>
      <c r="K387" s="16"/>
      <c r="L387" s="72" t="s">
        <v>921</v>
      </c>
      <c r="M387" s="75">
        <v>40523.665694444448</v>
      </c>
    </row>
    <row r="388" spans="1:13">
      <c r="A388" s="69" t="s">
        <v>317</v>
      </c>
      <c r="B388" s="69" t="s">
        <v>723</v>
      </c>
      <c r="C388" s="18"/>
      <c r="D388" s="19"/>
      <c r="E388" s="60"/>
      <c r="F388" s="20"/>
      <c r="G388" s="18"/>
      <c r="H388" s="25"/>
      <c r="I388" s="15">
        <v>388</v>
      </c>
      <c r="J388" s="15" t="b">
        <f xml:space="preserve"> IF(AND([Relationship Date (UTC)] &gt;= Misc!$M$3, [Relationship Date (UTC)] &lt;= Misc!$N$3,TRUE), TRUE, FALSE)</f>
        <v>1</v>
      </c>
      <c r="K388" s="16"/>
      <c r="L388" s="72" t="s">
        <v>922</v>
      </c>
      <c r="M388" s="75">
        <v>40523.680902777778</v>
      </c>
    </row>
    <row r="389" spans="1:13">
      <c r="A389" s="69" t="s">
        <v>317</v>
      </c>
      <c r="B389" s="69" t="s">
        <v>916</v>
      </c>
      <c r="C389" s="18"/>
      <c r="D389" s="19"/>
      <c r="E389" s="60"/>
      <c r="F389" s="20"/>
      <c r="G389" s="18"/>
      <c r="H389" s="25"/>
      <c r="I389" s="15">
        <v>389</v>
      </c>
      <c r="J389" s="15" t="b">
        <f xml:space="preserve"> IF(AND([Relationship Date (UTC)] &gt;= Misc!$M$3, [Relationship Date (UTC)] &lt;= Misc!$N$3,TRUE), TRUE, FALSE)</f>
        <v>1</v>
      </c>
      <c r="K389" s="16"/>
      <c r="L389" s="72" t="s">
        <v>922</v>
      </c>
      <c r="M389" s="75">
        <v>40523.680902777778</v>
      </c>
    </row>
    <row r="390" spans="1:13">
      <c r="A390" s="69" t="s">
        <v>318</v>
      </c>
      <c r="B390" s="69" t="s">
        <v>916</v>
      </c>
      <c r="C390" s="18"/>
      <c r="D390" s="19"/>
      <c r="E390" s="60"/>
      <c r="F390" s="20"/>
      <c r="G390" s="18"/>
      <c r="H390" s="25"/>
      <c r="I390" s="15">
        <v>390</v>
      </c>
      <c r="J390" s="15" t="b">
        <f xml:space="preserve"> IF(AND([Relationship Date (UTC)] &gt;= Misc!$M$3, [Relationship Date (UTC)] &lt;= Misc!$N$3,TRUE), TRUE, FALSE)</f>
        <v>1</v>
      </c>
      <c r="K390" s="16"/>
      <c r="L390" s="72" t="s">
        <v>921</v>
      </c>
      <c r="M390" s="75">
        <v>40523.665821759256</v>
      </c>
    </row>
    <row r="391" spans="1:13">
      <c r="A391" s="69" t="s">
        <v>318</v>
      </c>
      <c r="B391" s="69" t="s">
        <v>916</v>
      </c>
      <c r="C391" s="18"/>
      <c r="D391" s="19"/>
      <c r="E391" s="60"/>
      <c r="F391" s="20"/>
      <c r="G391" s="18"/>
      <c r="H391" s="25"/>
      <c r="I391" s="15">
        <v>391</v>
      </c>
      <c r="J391" s="15" t="b">
        <f xml:space="preserve"> IF(AND([Relationship Date (UTC)] &gt;= Misc!$M$3, [Relationship Date (UTC)] &lt;= Misc!$N$3,TRUE), TRUE, FALSE)</f>
        <v>1</v>
      </c>
      <c r="K391" s="16"/>
      <c r="L391" s="72" t="s">
        <v>922</v>
      </c>
      <c r="M391" s="75">
        <v>40523.680902777778</v>
      </c>
    </row>
    <row r="392" spans="1:13">
      <c r="A392" s="69" t="s">
        <v>319</v>
      </c>
      <c r="B392" s="69" t="s">
        <v>916</v>
      </c>
      <c r="C392" s="18"/>
      <c r="D392" s="19"/>
      <c r="E392" s="60"/>
      <c r="F392" s="20"/>
      <c r="G392" s="18"/>
      <c r="H392" s="25"/>
      <c r="I392" s="15">
        <v>392</v>
      </c>
      <c r="J392" s="15" t="b">
        <f xml:space="preserve"> IF(AND([Relationship Date (UTC)] &gt;= Misc!$M$3, [Relationship Date (UTC)] &lt;= Misc!$N$3,TRUE), TRUE, FALSE)</f>
        <v>1</v>
      </c>
      <c r="K392" s="16"/>
      <c r="L392" s="72" t="s">
        <v>921</v>
      </c>
      <c r="M392" s="75">
        <v>40523.665868055556</v>
      </c>
    </row>
    <row r="393" spans="1:13">
      <c r="A393" s="69" t="s">
        <v>319</v>
      </c>
      <c r="B393" s="69" t="s">
        <v>916</v>
      </c>
      <c r="C393" s="18"/>
      <c r="D393" s="19"/>
      <c r="E393" s="60"/>
      <c r="F393" s="20"/>
      <c r="G393" s="18"/>
      <c r="H393" s="25"/>
      <c r="I393" s="15">
        <v>393</v>
      </c>
      <c r="J393" s="15" t="b">
        <f xml:space="preserve"> IF(AND([Relationship Date (UTC)] &gt;= Misc!$M$3, [Relationship Date (UTC)] &lt;= Misc!$N$3,TRUE), TRUE, FALSE)</f>
        <v>1</v>
      </c>
      <c r="K393" s="16"/>
      <c r="L393" s="72" t="s">
        <v>922</v>
      </c>
      <c r="M393" s="75">
        <v>40523.680902777778</v>
      </c>
    </row>
    <row r="394" spans="1:13">
      <c r="A394" s="69" t="s">
        <v>320</v>
      </c>
      <c r="B394" s="69" t="s">
        <v>413</v>
      </c>
      <c r="C394" s="18"/>
      <c r="D394" s="19"/>
      <c r="E394" s="60"/>
      <c r="F394" s="20"/>
      <c r="G394" s="18"/>
      <c r="H394" s="25"/>
      <c r="I394" s="15">
        <v>394</v>
      </c>
      <c r="J394" s="15" t="b">
        <f xml:space="preserve"> IF(AND([Relationship Date (UTC)] &gt;= Misc!$M$3, [Relationship Date (UTC)] &lt;= Misc!$N$3,TRUE), TRUE, FALSE)</f>
        <v>1</v>
      </c>
      <c r="K394" s="16"/>
      <c r="L394" s="72" t="s">
        <v>921</v>
      </c>
      <c r="M394" s="75">
        <v>40523.664606481485</v>
      </c>
    </row>
    <row r="395" spans="1:13">
      <c r="A395" s="69" t="s">
        <v>320</v>
      </c>
      <c r="B395" s="69" t="s">
        <v>919</v>
      </c>
      <c r="C395" s="18"/>
      <c r="D395" s="19"/>
      <c r="E395" s="60"/>
      <c r="F395" s="20"/>
      <c r="G395" s="18"/>
      <c r="H395" s="25"/>
      <c r="I395" s="15">
        <v>395</v>
      </c>
      <c r="J395" s="15" t="b">
        <f xml:space="preserve"> IF(AND([Relationship Date (UTC)] &gt;= Misc!$M$3, [Relationship Date (UTC)] &lt;= Misc!$N$3,TRUE), TRUE, FALSE)</f>
        <v>1</v>
      </c>
      <c r="K395" s="16"/>
      <c r="L395" s="72" t="s">
        <v>922</v>
      </c>
      <c r="M395" s="75">
        <v>40523.680902777778</v>
      </c>
    </row>
    <row r="396" spans="1:13">
      <c r="A396" s="69" t="s">
        <v>320</v>
      </c>
      <c r="B396" s="69" t="s">
        <v>321</v>
      </c>
      <c r="C396" s="18"/>
      <c r="D396" s="19"/>
      <c r="E396" s="60"/>
      <c r="F396" s="20"/>
      <c r="G396" s="18"/>
      <c r="H396" s="25"/>
      <c r="I396" s="15">
        <v>396</v>
      </c>
      <c r="J396" s="15" t="b">
        <f xml:space="preserve"> IF(AND([Relationship Date (UTC)] &gt;= Misc!$M$3, [Relationship Date (UTC)] &lt;= Misc!$N$3,TRUE), TRUE, FALSE)</f>
        <v>1</v>
      </c>
      <c r="K396" s="16"/>
      <c r="L396" s="72" t="s">
        <v>922</v>
      </c>
      <c r="M396" s="75">
        <v>40523.680902777778</v>
      </c>
    </row>
    <row r="397" spans="1:13">
      <c r="A397" s="69" t="s">
        <v>321</v>
      </c>
      <c r="B397" s="69" t="s">
        <v>320</v>
      </c>
      <c r="C397" s="18"/>
      <c r="D397" s="19"/>
      <c r="E397" s="60"/>
      <c r="F397" s="20"/>
      <c r="G397" s="18"/>
      <c r="H397" s="25"/>
      <c r="I397" s="15">
        <v>397</v>
      </c>
      <c r="J397" s="15" t="b">
        <f xml:space="preserve"> IF(AND([Relationship Date (UTC)] &gt;= Misc!$M$3, [Relationship Date (UTC)] &lt;= Misc!$N$3,TRUE), TRUE, FALSE)</f>
        <v>1</v>
      </c>
      <c r="K397" s="16"/>
      <c r="L397" s="72" t="s">
        <v>922</v>
      </c>
      <c r="M397" s="75">
        <v>40523.680902777778</v>
      </c>
    </row>
    <row r="398" spans="1:13">
      <c r="A398" s="69" t="s">
        <v>322</v>
      </c>
      <c r="B398" s="69" t="s">
        <v>916</v>
      </c>
      <c r="C398" s="18"/>
      <c r="D398" s="19"/>
      <c r="E398" s="60"/>
      <c r="F398" s="20"/>
      <c r="G398" s="18"/>
      <c r="H398" s="25"/>
      <c r="I398" s="15">
        <v>398</v>
      </c>
      <c r="J398" s="15" t="b">
        <f xml:space="preserve"> IF(AND([Relationship Date (UTC)] &gt;= Misc!$M$3, [Relationship Date (UTC)] &lt;= Misc!$N$3,TRUE), TRUE, FALSE)</f>
        <v>1</v>
      </c>
      <c r="K398" s="16"/>
      <c r="L398" s="72" t="s">
        <v>921</v>
      </c>
      <c r="M398" s="75">
        <v>40523.663541666669</v>
      </c>
    </row>
    <row r="399" spans="1:13">
      <c r="A399" s="69" t="s">
        <v>322</v>
      </c>
      <c r="B399" s="69" t="s">
        <v>323</v>
      </c>
      <c r="C399" s="18"/>
      <c r="D399" s="19"/>
      <c r="E399" s="60"/>
      <c r="F399" s="20"/>
      <c r="G399" s="18"/>
      <c r="H399" s="25"/>
      <c r="I399" s="15">
        <v>399</v>
      </c>
      <c r="J399" s="15" t="b">
        <f xml:space="preserve"> IF(AND([Relationship Date (UTC)] &gt;= Misc!$M$3, [Relationship Date (UTC)] &lt;= Misc!$N$3,TRUE), TRUE, FALSE)</f>
        <v>1</v>
      </c>
      <c r="K399" s="16"/>
      <c r="L399" s="72" t="s">
        <v>922</v>
      </c>
      <c r="M399" s="75">
        <v>40523.680902777778</v>
      </c>
    </row>
    <row r="400" spans="1:13">
      <c r="A400" s="69" t="s">
        <v>322</v>
      </c>
      <c r="B400" s="69" t="s">
        <v>916</v>
      </c>
      <c r="C400" s="18"/>
      <c r="D400" s="19"/>
      <c r="E400" s="60"/>
      <c r="F400" s="20"/>
      <c r="G400" s="18"/>
      <c r="H400" s="25"/>
      <c r="I400" s="15">
        <v>400</v>
      </c>
      <c r="J400" s="15" t="b">
        <f xml:space="preserve"> IF(AND([Relationship Date (UTC)] &gt;= Misc!$M$3, [Relationship Date (UTC)] &lt;= Misc!$N$3,TRUE), TRUE, FALSE)</f>
        <v>1</v>
      </c>
      <c r="K400" s="16"/>
      <c r="L400" s="72" t="s">
        <v>922</v>
      </c>
      <c r="M400" s="75">
        <v>40523.680902777778</v>
      </c>
    </row>
    <row r="401" spans="1:13">
      <c r="A401" s="69" t="s">
        <v>322</v>
      </c>
      <c r="B401" s="69" t="s">
        <v>730</v>
      </c>
      <c r="C401" s="18"/>
      <c r="D401" s="19"/>
      <c r="E401" s="60"/>
      <c r="F401" s="20"/>
      <c r="G401" s="18"/>
      <c r="H401" s="25"/>
      <c r="I401" s="15">
        <v>401</v>
      </c>
      <c r="J401" s="15" t="b">
        <f xml:space="preserve"> IF(AND([Relationship Date (UTC)] &gt;= Misc!$M$3, [Relationship Date (UTC)] &lt;= Misc!$N$3,TRUE), TRUE, FALSE)</f>
        <v>1</v>
      </c>
      <c r="K401" s="16"/>
      <c r="L401" s="72" t="s">
        <v>922</v>
      </c>
      <c r="M401" s="75">
        <v>40523.680902777778</v>
      </c>
    </row>
    <row r="402" spans="1:13">
      <c r="A402" s="69" t="s">
        <v>323</v>
      </c>
      <c r="B402" s="69" t="s">
        <v>322</v>
      </c>
      <c r="C402" s="18"/>
      <c r="D402" s="19"/>
      <c r="E402" s="60"/>
      <c r="F402" s="20"/>
      <c r="G402" s="18"/>
      <c r="H402" s="25"/>
      <c r="I402" s="15">
        <v>402</v>
      </c>
      <c r="J402" s="15" t="b">
        <f xml:space="preserve"> IF(AND([Relationship Date (UTC)] &gt;= Misc!$M$3, [Relationship Date (UTC)] &lt;= Misc!$N$3,TRUE), TRUE, FALSE)</f>
        <v>1</v>
      </c>
      <c r="K402" s="16"/>
      <c r="L402" s="72" t="s">
        <v>922</v>
      </c>
      <c r="M402" s="75">
        <v>40523.680902777778</v>
      </c>
    </row>
    <row r="403" spans="1:13">
      <c r="A403" s="69" t="s">
        <v>323</v>
      </c>
      <c r="B403" s="69" t="s">
        <v>916</v>
      </c>
      <c r="C403" s="18"/>
      <c r="D403" s="19"/>
      <c r="E403" s="60"/>
      <c r="F403" s="20"/>
      <c r="G403" s="18"/>
      <c r="H403" s="25"/>
      <c r="I403" s="15">
        <v>403</v>
      </c>
      <c r="J403" s="15" t="b">
        <f xml:space="preserve"> IF(AND([Relationship Date (UTC)] &gt;= Misc!$M$3, [Relationship Date (UTC)] &lt;= Misc!$N$3,TRUE), TRUE, FALSE)</f>
        <v>1</v>
      </c>
      <c r="K403" s="16"/>
      <c r="L403" s="72" t="s">
        <v>921</v>
      </c>
      <c r="M403" s="75">
        <v>40523.665902777779</v>
      </c>
    </row>
    <row r="404" spans="1:13">
      <c r="A404" s="69" t="s">
        <v>323</v>
      </c>
      <c r="B404" s="69" t="s">
        <v>916</v>
      </c>
      <c r="C404" s="18"/>
      <c r="D404" s="19"/>
      <c r="E404" s="60"/>
      <c r="F404" s="20"/>
      <c r="G404" s="18"/>
      <c r="H404" s="25"/>
      <c r="I404" s="15">
        <v>404</v>
      </c>
      <c r="J404" s="15" t="b">
        <f xml:space="preserve"> IF(AND([Relationship Date (UTC)] &gt;= Misc!$M$3, [Relationship Date (UTC)] &lt;= Misc!$N$3,TRUE), TRUE, FALSE)</f>
        <v>1</v>
      </c>
      <c r="K404" s="16"/>
      <c r="L404" s="72" t="s">
        <v>922</v>
      </c>
      <c r="M404" s="75">
        <v>40523.680902777778</v>
      </c>
    </row>
    <row r="405" spans="1:13">
      <c r="A405" s="69" t="s">
        <v>323</v>
      </c>
      <c r="B405" s="69" t="s">
        <v>722</v>
      </c>
      <c r="C405" s="18"/>
      <c r="D405" s="19"/>
      <c r="E405" s="60"/>
      <c r="F405" s="20"/>
      <c r="G405" s="18"/>
      <c r="H405" s="25"/>
      <c r="I405" s="15">
        <v>405</v>
      </c>
      <c r="J405" s="15" t="b">
        <f xml:space="preserve"> IF(AND([Relationship Date (UTC)] &gt;= Misc!$M$3, [Relationship Date (UTC)] &lt;= Misc!$N$3,TRUE), TRUE, FALSE)</f>
        <v>1</v>
      </c>
      <c r="K405" s="16"/>
      <c r="L405" s="72" t="s">
        <v>922</v>
      </c>
      <c r="M405" s="75">
        <v>40523.680902777778</v>
      </c>
    </row>
    <row r="406" spans="1:13">
      <c r="A406" s="69" t="s">
        <v>324</v>
      </c>
      <c r="B406" s="69" t="s">
        <v>916</v>
      </c>
      <c r="C406" s="18"/>
      <c r="D406" s="19"/>
      <c r="E406" s="60"/>
      <c r="F406" s="20"/>
      <c r="G406" s="18"/>
      <c r="H406" s="25"/>
      <c r="I406" s="15">
        <v>406</v>
      </c>
      <c r="J406" s="15" t="b">
        <f xml:space="preserve"> IF(AND([Relationship Date (UTC)] &gt;= Misc!$M$3, [Relationship Date (UTC)] &lt;= Misc!$N$3,TRUE), TRUE, FALSE)</f>
        <v>1</v>
      </c>
      <c r="K406" s="16"/>
      <c r="L406" s="72" t="s">
        <v>921</v>
      </c>
      <c r="M406" s="75">
        <v>40523.665960648148</v>
      </c>
    </row>
    <row r="407" spans="1:13">
      <c r="A407" s="69" t="s">
        <v>324</v>
      </c>
      <c r="B407" s="69" t="s">
        <v>916</v>
      </c>
      <c r="C407" s="18"/>
      <c r="D407" s="19"/>
      <c r="E407" s="60"/>
      <c r="F407" s="20"/>
      <c r="G407" s="18"/>
      <c r="H407" s="25"/>
      <c r="I407" s="15">
        <v>407</v>
      </c>
      <c r="J407" s="15" t="b">
        <f xml:space="preserve"> IF(AND([Relationship Date (UTC)] &gt;= Misc!$M$3, [Relationship Date (UTC)] &lt;= Misc!$N$3,TRUE), TRUE, FALSE)</f>
        <v>1</v>
      </c>
      <c r="K407" s="16"/>
      <c r="L407" s="72" t="s">
        <v>922</v>
      </c>
      <c r="M407" s="75">
        <v>40523.680902777778</v>
      </c>
    </row>
    <row r="408" spans="1:13">
      <c r="A408" s="69" t="s">
        <v>325</v>
      </c>
      <c r="B408" s="69" t="s">
        <v>916</v>
      </c>
      <c r="C408" s="18"/>
      <c r="D408" s="19"/>
      <c r="E408" s="60"/>
      <c r="F408" s="20"/>
      <c r="G408" s="18"/>
      <c r="H408" s="25"/>
      <c r="I408" s="15">
        <v>408</v>
      </c>
      <c r="J408" s="15" t="b">
        <f xml:space="preserve"> IF(AND([Relationship Date (UTC)] &gt;= Misc!$M$3, [Relationship Date (UTC)] &lt;= Misc!$N$3,TRUE), TRUE, FALSE)</f>
        <v>1</v>
      </c>
      <c r="K408" s="16"/>
      <c r="L408" s="72" t="s">
        <v>921</v>
      </c>
      <c r="M408" s="75">
        <v>40523.665995370371</v>
      </c>
    </row>
    <row r="409" spans="1:13">
      <c r="A409" s="69" t="s">
        <v>325</v>
      </c>
      <c r="B409" s="69" t="s">
        <v>916</v>
      </c>
      <c r="C409" s="18"/>
      <c r="D409" s="19"/>
      <c r="E409" s="60"/>
      <c r="F409" s="20"/>
      <c r="G409" s="18"/>
      <c r="H409" s="25"/>
      <c r="I409" s="15">
        <v>409</v>
      </c>
      <c r="J409" s="15" t="b">
        <f xml:space="preserve"> IF(AND([Relationship Date (UTC)] &gt;= Misc!$M$3, [Relationship Date (UTC)] &lt;= Misc!$N$3,TRUE), TRUE, FALSE)</f>
        <v>1</v>
      </c>
      <c r="K409" s="16"/>
      <c r="L409" s="72" t="s">
        <v>922</v>
      </c>
      <c r="M409" s="75">
        <v>40523.680902777778</v>
      </c>
    </row>
    <row r="410" spans="1:13">
      <c r="A410" s="69" t="s">
        <v>326</v>
      </c>
      <c r="B410" s="69" t="s">
        <v>730</v>
      </c>
      <c r="C410" s="18"/>
      <c r="D410" s="19"/>
      <c r="E410" s="60"/>
      <c r="F410" s="20"/>
      <c r="G410" s="18"/>
      <c r="H410" s="25"/>
      <c r="I410" s="15">
        <v>410</v>
      </c>
      <c r="J410" s="15" t="b">
        <f xml:space="preserve"> IF(AND([Relationship Date (UTC)] &gt;= Misc!$M$3, [Relationship Date (UTC)] &lt;= Misc!$N$3,TRUE), TRUE, FALSE)</f>
        <v>1</v>
      </c>
      <c r="K410" s="16"/>
      <c r="L410" s="72" t="s">
        <v>922</v>
      </c>
      <c r="M410" s="75">
        <v>40523.680902777778</v>
      </c>
    </row>
    <row r="411" spans="1:13">
      <c r="A411" s="69" t="s">
        <v>326</v>
      </c>
      <c r="B411" s="69" t="s">
        <v>916</v>
      </c>
      <c r="C411" s="18"/>
      <c r="D411" s="19"/>
      <c r="E411" s="60"/>
      <c r="F411" s="20"/>
      <c r="G411" s="18"/>
      <c r="H411" s="25"/>
      <c r="I411" s="15">
        <v>411</v>
      </c>
      <c r="J411" s="15" t="b">
        <f xml:space="preserve"> IF(AND([Relationship Date (UTC)] &gt;= Misc!$M$3, [Relationship Date (UTC)] &lt;= Misc!$N$3,TRUE), TRUE, FALSE)</f>
        <v>1</v>
      </c>
      <c r="K411" s="16"/>
      <c r="L411" s="72" t="s">
        <v>922</v>
      </c>
      <c r="M411" s="75">
        <v>40523.680902777778</v>
      </c>
    </row>
    <row r="412" spans="1:13">
      <c r="A412" s="69" t="s">
        <v>326</v>
      </c>
      <c r="B412" s="69" t="s">
        <v>845</v>
      </c>
      <c r="C412" s="18"/>
      <c r="D412" s="19"/>
      <c r="E412" s="60"/>
      <c r="F412" s="20"/>
      <c r="G412" s="18"/>
      <c r="H412" s="25"/>
      <c r="I412" s="15">
        <v>412</v>
      </c>
      <c r="J412" s="15" t="b">
        <f xml:space="preserve"> IF(AND([Relationship Date (UTC)] &gt;= Misc!$M$3, [Relationship Date (UTC)] &lt;= Misc!$N$3,TRUE), TRUE, FALSE)</f>
        <v>1</v>
      </c>
      <c r="K412" s="16"/>
      <c r="L412" s="72" t="s">
        <v>922</v>
      </c>
      <c r="M412" s="75">
        <v>40523.680902777778</v>
      </c>
    </row>
    <row r="413" spans="1:13">
      <c r="A413" s="69" t="s">
        <v>326</v>
      </c>
      <c r="B413" s="69" t="s">
        <v>673</v>
      </c>
      <c r="C413" s="18"/>
      <c r="D413" s="19"/>
      <c r="E413" s="60"/>
      <c r="F413" s="20"/>
      <c r="G413" s="18"/>
      <c r="H413" s="25"/>
      <c r="I413" s="15">
        <v>413</v>
      </c>
      <c r="J413" s="15" t="b">
        <f xml:space="preserve"> IF(AND([Relationship Date (UTC)] &gt;= Misc!$M$3, [Relationship Date (UTC)] &lt;= Misc!$N$3,TRUE), TRUE, FALSE)</f>
        <v>1</v>
      </c>
      <c r="K413" s="16"/>
      <c r="L413" s="72" t="s">
        <v>922</v>
      </c>
      <c r="M413" s="75">
        <v>40523.680902777778</v>
      </c>
    </row>
    <row r="414" spans="1:13">
      <c r="A414" s="69" t="s">
        <v>327</v>
      </c>
      <c r="B414" s="69" t="s">
        <v>916</v>
      </c>
      <c r="C414" s="18"/>
      <c r="D414" s="19"/>
      <c r="E414" s="60"/>
      <c r="F414" s="20"/>
      <c r="G414" s="18"/>
      <c r="H414" s="25"/>
      <c r="I414" s="15">
        <v>414</v>
      </c>
      <c r="J414" s="15" t="b">
        <f xml:space="preserve"> IF(AND([Relationship Date (UTC)] &gt;= Misc!$M$3, [Relationship Date (UTC)] &lt;= Misc!$N$3,TRUE), TRUE, FALSE)</f>
        <v>1</v>
      </c>
      <c r="K414" s="16"/>
      <c r="L414" s="72" t="s">
        <v>921</v>
      </c>
      <c r="M414" s="75">
        <v>40523.66605324074</v>
      </c>
    </row>
    <row r="415" spans="1:13">
      <c r="A415" s="69" t="s">
        <v>327</v>
      </c>
      <c r="B415" s="69" t="s">
        <v>916</v>
      </c>
      <c r="C415" s="18"/>
      <c r="D415" s="19"/>
      <c r="E415" s="60"/>
      <c r="F415" s="20"/>
      <c r="G415" s="18"/>
      <c r="H415" s="25"/>
      <c r="I415" s="15">
        <v>415</v>
      </c>
      <c r="J415" s="15" t="b">
        <f xml:space="preserve"> IF(AND([Relationship Date (UTC)] &gt;= Misc!$M$3, [Relationship Date (UTC)] &lt;= Misc!$N$3,TRUE), TRUE, FALSE)</f>
        <v>1</v>
      </c>
      <c r="K415" s="16"/>
      <c r="L415" s="72" t="s">
        <v>922</v>
      </c>
      <c r="M415" s="75">
        <v>40523.680902777778</v>
      </c>
    </row>
    <row r="416" spans="1:13">
      <c r="A416" s="69" t="s">
        <v>328</v>
      </c>
      <c r="B416" s="69" t="s">
        <v>916</v>
      </c>
      <c r="C416" s="18"/>
      <c r="D416" s="19"/>
      <c r="E416" s="60"/>
      <c r="F416" s="20"/>
      <c r="G416" s="18"/>
      <c r="H416" s="25"/>
      <c r="I416" s="15">
        <v>416</v>
      </c>
      <c r="J416" s="15" t="b">
        <f xml:space="preserve"> IF(AND([Relationship Date (UTC)] &gt;= Misc!$M$3, [Relationship Date (UTC)] &lt;= Misc!$N$3,TRUE), TRUE, FALSE)</f>
        <v>1</v>
      </c>
      <c r="K416" s="16"/>
      <c r="L416" s="72" t="s">
        <v>921</v>
      </c>
      <c r="M416" s="75">
        <v>40523.666087962964</v>
      </c>
    </row>
    <row r="417" spans="1:13">
      <c r="A417" s="69" t="s">
        <v>328</v>
      </c>
      <c r="B417" s="69" t="s">
        <v>916</v>
      </c>
      <c r="C417" s="18"/>
      <c r="D417" s="19"/>
      <c r="E417" s="60"/>
      <c r="F417" s="20"/>
      <c r="G417" s="18"/>
      <c r="H417" s="25"/>
      <c r="I417" s="15">
        <v>417</v>
      </c>
      <c r="J417" s="15" t="b">
        <f xml:space="preserve"> IF(AND([Relationship Date (UTC)] &gt;= Misc!$M$3, [Relationship Date (UTC)] &lt;= Misc!$N$3,TRUE), TRUE, FALSE)</f>
        <v>1</v>
      </c>
      <c r="K417" s="16"/>
      <c r="L417" s="72" t="s">
        <v>922</v>
      </c>
      <c r="M417" s="75">
        <v>40523.680902777778</v>
      </c>
    </row>
    <row r="418" spans="1:13">
      <c r="A418" s="69" t="s">
        <v>328</v>
      </c>
      <c r="B418" s="69" t="s">
        <v>913</v>
      </c>
      <c r="C418" s="18"/>
      <c r="D418" s="19"/>
      <c r="E418" s="60"/>
      <c r="F418" s="20"/>
      <c r="G418" s="18"/>
      <c r="H418" s="25"/>
      <c r="I418" s="15">
        <v>418</v>
      </c>
      <c r="J418" s="15" t="b">
        <f xml:space="preserve"> IF(AND([Relationship Date (UTC)] &gt;= Misc!$M$3, [Relationship Date (UTC)] &lt;= Misc!$N$3,TRUE), TRUE, FALSE)</f>
        <v>1</v>
      </c>
      <c r="K418" s="16"/>
      <c r="L418" s="72" t="s">
        <v>922</v>
      </c>
      <c r="M418" s="75">
        <v>40523.680902777778</v>
      </c>
    </row>
    <row r="419" spans="1:13">
      <c r="A419" s="69" t="s">
        <v>329</v>
      </c>
      <c r="B419" s="69" t="s">
        <v>916</v>
      </c>
      <c r="C419" s="18"/>
      <c r="D419" s="19"/>
      <c r="E419" s="60"/>
      <c r="F419" s="20"/>
      <c r="G419" s="18"/>
      <c r="H419" s="25"/>
      <c r="I419" s="15">
        <v>419</v>
      </c>
      <c r="J419" s="15" t="b">
        <f xml:space="preserve"> IF(AND([Relationship Date (UTC)] &gt;= Misc!$M$3, [Relationship Date (UTC)] &lt;= Misc!$N$3,TRUE), TRUE, FALSE)</f>
        <v>1</v>
      </c>
      <c r="K419" s="16"/>
      <c r="L419" s="72" t="s">
        <v>921</v>
      </c>
      <c r="M419" s="75">
        <v>40523.66609953704</v>
      </c>
    </row>
    <row r="420" spans="1:13">
      <c r="A420" s="69" t="s">
        <v>329</v>
      </c>
      <c r="B420" s="69" t="s">
        <v>916</v>
      </c>
      <c r="C420" s="18"/>
      <c r="D420" s="19"/>
      <c r="E420" s="60"/>
      <c r="F420" s="20"/>
      <c r="G420" s="18"/>
      <c r="H420" s="25"/>
      <c r="I420" s="15">
        <v>420</v>
      </c>
      <c r="J420" s="15" t="b">
        <f xml:space="preserve"> IF(AND([Relationship Date (UTC)] &gt;= Misc!$M$3, [Relationship Date (UTC)] &lt;= Misc!$N$3,TRUE), TRUE, FALSE)</f>
        <v>1</v>
      </c>
      <c r="K420" s="16"/>
      <c r="L420" s="72" t="s">
        <v>922</v>
      </c>
      <c r="M420" s="75">
        <v>40523.680902777778</v>
      </c>
    </row>
    <row r="421" spans="1:13">
      <c r="A421" s="69" t="s">
        <v>330</v>
      </c>
      <c r="B421" s="69" t="s">
        <v>916</v>
      </c>
      <c r="C421" s="18"/>
      <c r="D421" s="19"/>
      <c r="E421" s="60"/>
      <c r="F421" s="20"/>
      <c r="G421" s="18"/>
      <c r="H421" s="25"/>
      <c r="I421" s="15">
        <v>421</v>
      </c>
      <c r="J421" s="15" t="b">
        <f xml:space="preserve"> IF(AND([Relationship Date (UTC)] &gt;= Misc!$M$3, [Relationship Date (UTC)] &lt;= Misc!$N$3,TRUE), TRUE, FALSE)</f>
        <v>1</v>
      </c>
      <c r="K421" s="16"/>
      <c r="L421" s="72" t="s">
        <v>921</v>
      </c>
      <c r="M421" s="75">
        <v>40523.66611111111</v>
      </c>
    </row>
    <row r="422" spans="1:13">
      <c r="A422" s="69" t="s">
        <v>330</v>
      </c>
      <c r="B422" s="69" t="s">
        <v>916</v>
      </c>
      <c r="C422" s="18"/>
      <c r="D422" s="19"/>
      <c r="E422" s="60"/>
      <c r="F422" s="20"/>
      <c r="G422" s="18"/>
      <c r="H422" s="25"/>
      <c r="I422" s="15">
        <v>422</v>
      </c>
      <c r="J422" s="15" t="b">
        <f xml:space="preserve"> IF(AND([Relationship Date (UTC)] &gt;= Misc!$M$3, [Relationship Date (UTC)] &lt;= Misc!$N$3,TRUE), TRUE, FALSE)</f>
        <v>1</v>
      </c>
      <c r="K422" s="16"/>
      <c r="L422" s="72" t="s">
        <v>922</v>
      </c>
      <c r="M422" s="75">
        <v>40523.680902777778</v>
      </c>
    </row>
    <row r="423" spans="1:13">
      <c r="A423" s="69" t="s">
        <v>331</v>
      </c>
      <c r="B423" s="69" t="s">
        <v>916</v>
      </c>
      <c r="C423" s="18"/>
      <c r="D423" s="19"/>
      <c r="E423" s="60"/>
      <c r="F423" s="20"/>
      <c r="G423" s="18"/>
      <c r="H423" s="25"/>
      <c r="I423" s="15">
        <v>423</v>
      </c>
      <c r="J423" s="15" t="b">
        <f xml:space="preserve"> IF(AND([Relationship Date (UTC)] &gt;= Misc!$M$3, [Relationship Date (UTC)] &lt;= Misc!$N$3,TRUE), TRUE, FALSE)</f>
        <v>1</v>
      </c>
      <c r="K423" s="16"/>
      <c r="L423" s="72" t="s">
        <v>921</v>
      </c>
      <c r="M423" s="75">
        <v>40523.666145833333</v>
      </c>
    </row>
    <row r="424" spans="1:13">
      <c r="A424" s="69" t="s">
        <v>331</v>
      </c>
      <c r="B424" s="69" t="s">
        <v>913</v>
      </c>
      <c r="C424" s="18"/>
      <c r="D424" s="19"/>
      <c r="E424" s="60"/>
      <c r="F424" s="20"/>
      <c r="G424" s="18"/>
      <c r="H424" s="25"/>
      <c r="I424" s="15">
        <v>424</v>
      </c>
      <c r="J424" s="15" t="b">
        <f xml:space="preserve"> IF(AND([Relationship Date (UTC)] &gt;= Misc!$M$3, [Relationship Date (UTC)] &lt;= Misc!$N$3,TRUE), TRUE, FALSE)</f>
        <v>1</v>
      </c>
      <c r="K424" s="16"/>
      <c r="L424" s="72" t="s">
        <v>922</v>
      </c>
      <c r="M424" s="75">
        <v>40523.680902777778</v>
      </c>
    </row>
    <row r="425" spans="1:13">
      <c r="A425" s="69" t="s">
        <v>331</v>
      </c>
      <c r="B425" s="69" t="s">
        <v>916</v>
      </c>
      <c r="C425" s="18"/>
      <c r="D425" s="19"/>
      <c r="E425" s="60"/>
      <c r="F425" s="20"/>
      <c r="G425" s="18"/>
      <c r="H425" s="25"/>
      <c r="I425" s="15">
        <v>425</v>
      </c>
      <c r="J425" s="15" t="b">
        <f xml:space="preserve"> IF(AND([Relationship Date (UTC)] &gt;= Misc!$M$3, [Relationship Date (UTC)] &lt;= Misc!$N$3,TRUE), TRUE, FALSE)</f>
        <v>1</v>
      </c>
      <c r="K425" s="16"/>
      <c r="L425" s="72" t="s">
        <v>922</v>
      </c>
      <c r="M425" s="75">
        <v>40523.680902777778</v>
      </c>
    </row>
    <row r="426" spans="1:13">
      <c r="A426" s="69" t="s">
        <v>332</v>
      </c>
      <c r="B426" s="69" t="s">
        <v>916</v>
      </c>
      <c r="C426" s="18"/>
      <c r="D426" s="19"/>
      <c r="E426" s="60"/>
      <c r="F426" s="20"/>
      <c r="G426" s="18"/>
      <c r="H426" s="25"/>
      <c r="I426" s="15">
        <v>426</v>
      </c>
      <c r="J426" s="15" t="b">
        <f xml:space="preserve"> IF(AND([Relationship Date (UTC)] &gt;= Misc!$M$3, [Relationship Date (UTC)] &lt;= Misc!$N$3,TRUE), TRUE, FALSE)</f>
        <v>1</v>
      </c>
      <c r="K426" s="16"/>
      <c r="L426" s="72" t="s">
        <v>922</v>
      </c>
      <c r="M426" s="75">
        <v>40523.680902777778</v>
      </c>
    </row>
    <row r="427" spans="1:13">
      <c r="A427" s="69" t="s">
        <v>333</v>
      </c>
      <c r="B427" s="69" t="s">
        <v>916</v>
      </c>
      <c r="C427" s="18"/>
      <c r="D427" s="19"/>
      <c r="E427" s="60"/>
      <c r="F427" s="20"/>
      <c r="G427" s="18"/>
      <c r="H427" s="25"/>
      <c r="I427" s="15">
        <v>427</v>
      </c>
      <c r="J427" s="15" t="b">
        <f xml:space="preserve"> IF(AND([Relationship Date (UTC)] &gt;= Misc!$M$3, [Relationship Date (UTC)] &lt;= Misc!$N$3,TRUE), TRUE, FALSE)</f>
        <v>1</v>
      </c>
      <c r="K427" s="16"/>
      <c r="L427" s="72" t="s">
        <v>921</v>
      </c>
      <c r="M427" s="75">
        <v>40523.666250000002</v>
      </c>
    </row>
    <row r="428" spans="1:13">
      <c r="A428" s="69" t="s">
        <v>333</v>
      </c>
      <c r="B428" s="69" t="s">
        <v>730</v>
      </c>
      <c r="C428" s="18"/>
      <c r="D428" s="19"/>
      <c r="E428" s="60"/>
      <c r="F428" s="20"/>
      <c r="G428" s="18"/>
      <c r="H428" s="25"/>
      <c r="I428" s="15">
        <v>428</v>
      </c>
      <c r="J428" s="15" t="b">
        <f xml:space="preserve"> IF(AND([Relationship Date (UTC)] &gt;= Misc!$M$3, [Relationship Date (UTC)] &lt;= Misc!$N$3,TRUE), TRUE, FALSE)</f>
        <v>1</v>
      </c>
      <c r="K428" s="16"/>
      <c r="L428" s="72" t="s">
        <v>921</v>
      </c>
      <c r="M428" s="75">
        <v>40523.666250000002</v>
      </c>
    </row>
    <row r="429" spans="1:13">
      <c r="A429" s="69" t="s">
        <v>333</v>
      </c>
      <c r="B429" s="69" t="s">
        <v>730</v>
      </c>
      <c r="C429" s="18"/>
      <c r="D429" s="19"/>
      <c r="E429" s="60"/>
      <c r="F429" s="20"/>
      <c r="G429" s="18"/>
      <c r="H429" s="25"/>
      <c r="I429" s="15">
        <v>429</v>
      </c>
      <c r="J429" s="15" t="b">
        <f xml:space="preserve"> IF(AND([Relationship Date (UTC)] &gt;= Misc!$M$3, [Relationship Date (UTC)] &lt;= Misc!$N$3,TRUE), TRUE, FALSE)</f>
        <v>1</v>
      </c>
      <c r="K429" s="16"/>
      <c r="L429" s="72" t="s">
        <v>922</v>
      </c>
      <c r="M429" s="75">
        <v>40523.680902777778</v>
      </c>
    </row>
    <row r="430" spans="1:13">
      <c r="A430" s="69" t="s">
        <v>333</v>
      </c>
      <c r="B430" s="69" t="s">
        <v>847</v>
      </c>
      <c r="C430" s="18"/>
      <c r="D430" s="19"/>
      <c r="E430" s="60"/>
      <c r="F430" s="20"/>
      <c r="G430" s="18"/>
      <c r="H430" s="25"/>
      <c r="I430" s="15">
        <v>430</v>
      </c>
      <c r="J430" s="15" t="b">
        <f xml:space="preserve"> IF(AND([Relationship Date (UTC)] &gt;= Misc!$M$3, [Relationship Date (UTC)] &lt;= Misc!$N$3,TRUE), TRUE, FALSE)</f>
        <v>1</v>
      </c>
      <c r="K430" s="16"/>
      <c r="L430" s="72" t="s">
        <v>922</v>
      </c>
      <c r="M430" s="75">
        <v>40523.680902777778</v>
      </c>
    </row>
    <row r="431" spans="1:13">
      <c r="A431" s="69" t="s">
        <v>333</v>
      </c>
      <c r="B431" s="69" t="s">
        <v>892</v>
      </c>
      <c r="C431" s="18"/>
      <c r="D431" s="19"/>
      <c r="E431" s="60"/>
      <c r="F431" s="20"/>
      <c r="G431" s="18"/>
      <c r="H431" s="25"/>
      <c r="I431" s="15">
        <v>431</v>
      </c>
      <c r="J431" s="15" t="b">
        <f xml:space="preserve"> IF(AND([Relationship Date (UTC)] &gt;= Misc!$M$3, [Relationship Date (UTC)] &lt;= Misc!$N$3,TRUE), TRUE, FALSE)</f>
        <v>1</v>
      </c>
      <c r="K431" s="16"/>
      <c r="L431" s="72" t="s">
        <v>922</v>
      </c>
      <c r="M431" s="75">
        <v>40523.680902777778</v>
      </c>
    </row>
    <row r="432" spans="1:13">
      <c r="A432" s="69" t="s">
        <v>333</v>
      </c>
      <c r="B432" s="69" t="s">
        <v>916</v>
      </c>
      <c r="C432" s="18"/>
      <c r="D432" s="19"/>
      <c r="E432" s="60"/>
      <c r="F432" s="20"/>
      <c r="G432" s="18"/>
      <c r="H432" s="25"/>
      <c r="I432" s="15">
        <v>432</v>
      </c>
      <c r="J432" s="15" t="b">
        <f xml:space="preserve"> IF(AND([Relationship Date (UTC)] &gt;= Misc!$M$3, [Relationship Date (UTC)] &lt;= Misc!$N$3,TRUE), TRUE, FALSE)</f>
        <v>1</v>
      </c>
      <c r="K432" s="16"/>
      <c r="L432" s="72" t="s">
        <v>922</v>
      </c>
      <c r="M432" s="75">
        <v>40523.680902777778</v>
      </c>
    </row>
    <row r="433" spans="1:13">
      <c r="A433" s="69" t="s">
        <v>333</v>
      </c>
      <c r="B433" s="69" t="s">
        <v>409</v>
      </c>
      <c r="C433" s="18"/>
      <c r="D433" s="19"/>
      <c r="E433" s="60"/>
      <c r="F433" s="20"/>
      <c r="G433" s="18"/>
      <c r="H433" s="25"/>
      <c r="I433" s="15">
        <v>433</v>
      </c>
      <c r="J433" s="15" t="b">
        <f xml:space="preserve"> IF(AND([Relationship Date (UTC)] &gt;= Misc!$M$3, [Relationship Date (UTC)] &lt;= Misc!$N$3,TRUE), TRUE, FALSE)</f>
        <v>1</v>
      </c>
      <c r="K433" s="16"/>
      <c r="L433" s="72" t="s">
        <v>922</v>
      </c>
      <c r="M433" s="75">
        <v>40523.680902777778</v>
      </c>
    </row>
    <row r="434" spans="1:13">
      <c r="A434" s="69" t="s">
        <v>334</v>
      </c>
      <c r="B434" s="69" t="s">
        <v>916</v>
      </c>
      <c r="C434" s="18"/>
      <c r="D434" s="19"/>
      <c r="E434" s="60"/>
      <c r="F434" s="20"/>
      <c r="G434" s="18"/>
      <c r="H434" s="25"/>
      <c r="I434" s="15">
        <v>434</v>
      </c>
      <c r="J434" s="15" t="b">
        <f xml:space="preserve"> IF(AND([Relationship Date (UTC)] &gt;= Misc!$M$3, [Relationship Date (UTC)] &lt;= Misc!$N$3,TRUE), TRUE, FALSE)</f>
        <v>1</v>
      </c>
      <c r="K434" s="16"/>
      <c r="L434" s="72" t="s">
        <v>921</v>
      </c>
      <c r="M434" s="75">
        <v>40523.666296296295</v>
      </c>
    </row>
    <row r="435" spans="1:13">
      <c r="A435" s="69" t="s">
        <v>334</v>
      </c>
      <c r="B435" s="69" t="s">
        <v>916</v>
      </c>
      <c r="C435" s="18"/>
      <c r="D435" s="19"/>
      <c r="E435" s="60"/>
      <c r="F435" s="20"/>
      <c r="G435" s="18"/>
      <c r="H435" s="25"/>
      <c r="I435" s="15">
        <v>435</v>
      </c>
      <c r="J435" s="15" t="b">
        <f xml:space="preserve"> IF(AND([Relationship Date (UTC)] &gt;= Misc!$M$3, [Relationship Date (UTC)] &lt;= Misc!$N$3,TRUE), TRUE, FALSE)</f>
        <v>1</v>
      </c>
      <c r="K435" s="16"/>
      <c r="L435" s="72" t="s">
        <v>922</v>
      </c>
      <c r="M435" s="75">
        <v>40523.680902777778</v>
      </c>
    </row>
    <row r="436" spans="1:13">
      <c r="A436" s="69" t="s">
        <v>335</v>
      </c>
      <c r="B436" s="69" t="s">
        <v>728</v>
      </c>
      <c r="C436" s="18"/>
      <c r="D436" s="19"/>
      <c r="E436" s="60"/>
      <c r="F436" s="20"/>
      <c r="G436" s="18"/>
      <c r="H436" s="25"/>
      <c r="I436" s="15">
        <v>436</v>
      </c>
      <c r="J436" s="15" t="b">
        <f xml:space="preserve"> IF(AND([Relationship Date (UTC)] &gt;= Misc!$M$3, [Relationship Date (UTC)] &lt;= Misc!$N$3,TRUE), TRUE, FALSE)</f>
        <v>1</v>
      </c>
      <c r="K436" s="16"/>
      <c r="L436" s="72" t="s">
        <v>922</v>
      </c>
      <c r="M436" s="75">
        <v>40523.680902777778</v>
      </c>
    </row>
    <row r="437" spans="1:13">
      <c r="A437" s="69" t="s">
        <v>335</v>
      </c>
      <c r="B437" s="69" t="s">
        <v>916</v>
      </c>
      <c r="C437" s="18"/>
      <c r="D437" s="19"/>
      <c r="E437" s="60"/>
      <c r="F437" s="20"/>
      <c r="G437" s="18"/>
      <c r="H437" s="25"/>
      <c r="I437" s="15">
        <v>437</v>
      </c>
      <c r="J437" s="15" t="b">
        <f xml:space="preserve"> IF(AND([Relationship Date (UTC)] &gt;= Misc!$M$3, [Relationship Date (UTC)] &lt;= Misc!$N$3,TRUE), TRUE, FALSE)</f>
        <v>1</v>
      </c>
      <c r="K437" s="16"/>
      <c r="L437" s="72" t="s">
        <v>922</v>
      </c>
      <c r="M437" s="75">
        <v>40523.680902777778</v>
      </c>
    </row>
    <row r="438" spans="1:13">
      <c r="A438" s="69" t="s">
        <v>335</v>
      </c>
      <c r="B438" s="69" t="s">
        <v>642</v>
      </c>
      <c r="C438" s="18"/>
      <c r="D438" s="19"/>
      <c r="E438" s="60"/>
      <c r="F438" s="20"/>
      <c r="G438" s="18"/>
      <c r="H438" s="25"/>
      <c r="I438" s="15">
        <v>438</v>
      </c>
      <c r="J438" s="15" t="b">
        <f xml:space="preserve"> IF(AND([Relationship Date (UTC)] &gt;= Misc!$M$3, [Relationship Date (UTC)] &lt;= Misc!$N$3,TRUE), TRUE, FALSE)</f>
        <v>1</v>
      </c>
      <c r="K438" s="16"/>
      <c r="L438" s="72" t="s">
        <v>922</v>
      </c>
      <c r="M438" s="75">
        <v>40523.680902777778</v>
      </c>
    </row>
    <row r="439" spans="1:13">
      <c r="A439" s="69" t="s">
        <v>335</v>
      </c>
      <c r="B439" s="69" t="s">
        <v>913</v>
      </c>
      <c r="C439" s="18"/>
      <c r="D439" s="19"/>
      <c r="E439" s="60"/>
      <c r="F439" s="20"/>
      <c r="G439" s="18"/>
      <c r="H439" s="25"/>
      <c r="I439" s="15">
        <v>439</v>
      </c>
      <c r="J439" s="15" t="b">
        <f xml:space="preserve"> IF(AND([Relationship Date (UTC)] &gt;= Misc!$M$3, [Relationship Date (UTC)] &lt;= Misc!$N$3,TRUE), TRUE, FALSE)</f>
        <v>1</v>
      </c>
      <c r="K439" s="16"/>
      <c r="L439" s="72" t="s">
        <v>922</v>
      </c>
      <c r="M439" s="75">
        <v>40523.680902777778</v>
      </c>
    </row>
    <row r="440" spans="1:13">
      <c r="A440" s="69" t="s">
        <v>336</v>
      </c>
      <c r="B440" s="69" t="s">
        <v>916</v>
      </c>
      <c r="C440" s="18"/>
      <c r="D440" s="19"/>
      <c r="E440" s="60"/>
      <c r="F440" s="20"/>
      <c r="G440" s="18"/>
      <c r="H440" s="25"/>
      <c r="I440" s="15">
        <v>440</v>
      </c>
      <c r="J440" s="15" t="b">
        <f xml:space="preserve"> IF(AND([Relationship Date (UTC)] &gt;= Misc!$M$3, [Relationship Date (UTC)] &lt;= Misc!$N$3,TRUE), TRUE, FALSE)</f>
        <v>1</v>
      </c>
      <c r="K440" s="16"/>
      <c r="L440" s="72" t="s">
        <v>922</v>
      </c>
      <c r="M440" s="75">
        <v>40523.680902777778</v>
      </c>
    </row>
    <row r="441" spans="1:13">
      <c r="A441" s="69" t="s">
        <v>337</v>
      </c>
      <c r="B441" s="69" t="s">
        <v>916</v>
      </c>
      <c r="C441" s="18"/>
      <c r="D441" s="19"/>
      <c r="E441" s="60"/>
      <c r="F441" s="20"/>
      <c r="G441" s="18"/>
      <c r="H441" s="25"/>
      <c r="I441" s="15">
        <v>441</v>
      </c>
      <c r="J441" s="15" t="b">
        <f xml:space="preserve"> IF(AND([Relationship Date (UTC)] &gt;= Misc!$M$3, [Relationship Date (UTC)] &lt;= Misc!$N$3,TRUE), TRUE, FALSE)</f>
        <v>1</v>
      </c>
      <c r="K441" s="16"/>
      <c r="L441" s="72" t="s">
        <v>921</v>
      </c>
      <c r="M441" s="75">
        <v>40523.666446759256</v>
      </c>
    </row>
    <row r="442" spans="1:13">
      <c r="A442" s="69" t="s">
        <v>337</v>
      </c>
      <c r="B442" s="69" t="s">
        <v>916</v>
      </c>
      <c r="C442" s="18"/>
      <c r="D442" s="19"/>
      <c r="E442" s="60"/>
      <c r="F442" s="20"/>
      <c r="G442" s="18"/>
      <c r="H442" s="25"/>
      <c r="I442" s="15">
        <v>442</v>
      </c>
      <c r="J442" s="15" t="b">
        <f xml:space="preserve"> IF(AND([Relationship Date (UTC)] &gt;= Misc!$M$3, [Relationship Date (UTC)] &lt;= Misc!$N$3,TRUE), TRUE, FALSE)</f>
        <v>1</v>
      </c>
      <c r="K442" s="16"/>
      <c r="L442" s="72" t="s">
        <v>922</v>
      </c>
      <c r="M442" s="75">
        <v>40523.680902777778</v>
      </c>
    </row>
    <row r="443" spans="1:13">
      <c r="A443" s="69" t="s">
        <v>338</v>
      </c>
      <c r="B443" s="69" t="s">
        <v>916</v>
      </c>
      <c r="C443" s="18"/>
      <c r="D443" s="19"/>
      <c r="E443" s="60"/>
      <c r="F443" s="20"/>
      <c r="G443" s="18"/>
      <c r="H443" s="25"/>
      <c r="I443" s="15">
        <v>443</v>
      </c>
      <c r="J443" s="15" t="b">
        <f xml:space="preserve"> IF(AND([Relationship Date (UTC)] &gt;= Misc!$M$3, [Relationship Date (UTC)] &lt;= Misc!$N$3,TRUE), TRUE, FALSE)</f>
        <v>1</v>
      </c>
      <c r="K443" s="16"/>
      <c r="L443" s="72" t="s">
        <v>921</v>
      </c>
      <c r="M443" s="75">
        <v>40523.66646990741</v>
      </c>
    </row>
    <row r="444" spans="1:13">
      <c r="A444" s="69" t="s">
        <v>338</v>
      </c>
      <c r="B444" s="69" t="s">
        <v>916</v>
      </c>
      <c r="C444" s="18"/>
      <c r="D444" s="19"/>
      <c r="E444" s="60"/>
      <c r="F444" s="20"/>
      <c r="G444" s="18"/>
      <c r="H444" s="25"/>
      <c r="I444" s="15">
        <v>444</v>
      </c>
      <c r="J444" s="15" t="b">
        <f xml:space="preserve"> IF(AND([Relationship Date (UTC)] &gt;= Misc!$M$3, [Relationship Date (UTC)] &lt;= Misc!$N$3,TRUE), TRUE, FALSE)</f>
        <v>1</v>
      </c>
      <c r="K444" s="16"/>
      <c r="L444" s="72" t="s">
        <v>922</v>
      </c>
      <c r="M444" s="75">
        <v>40523.680902777778</v>
      </c>
    </row>
    <row r="445" spans="1:13">
      <c r="A445" s="69" t="s">
        <v>338</v>
      </c>
      <c r="B445" s="69" t="s">
        <v>730</v>
      </c>
      <c r="C445" s="18"/>
      <c r="D445" s="19"/>
      <c r="E445" s="60"/>
      <c r="F445" s="20"/>
      <c r="G445" s="18"/>
      <c r="H445" s="25"/>
      <c r="I445" s="15">
        <v>445</v>
      </c>
      <c r="J445" s="15" t="b">
        <f xml:space="preserve"> IF(AND([Relationship Date (UTC)] &gt;= Misc!$M$3, [Relationship Date (UTC)] &lt;= Misc!$N$3,TRUE), TRUE, FALSE)</f>
        <v>1</v>
      </c>
      <c r="K445" s="16"/>
      <c r="L445" s="72" t="s">
        <v>922</v>
      </c>
      <c r="M445" s="75">
        <v>40523.680902777778</v>
      </c>
    </row>
    <row r="446" spans="1:13">
      <c r="A446" s="69" t="s">
        <v>339</v>
      </c>
      <c r="B446" s="69" t="s">
        <v>916</v>
      </c>
      <c r="C446" s="18"/>
      <c r="D446" s="19"/>
      <c r="E446" s="60"/>
      <c r="F446" s="20"/>
      <c r="G446" s="18"/>
      <c r="H446" s="25"/>
      <c r="I446" s="15">
        <v>446</v>
      </c>
      <c r="J446" s="15" t="b">
        <f xml:space="preserve"> IF(AND([Relationship Date (UTC)] &gt;= Misc!$M$3, [Relationship Date (UTC)] &lt;= Misc!$N$3,TRUE), TRUE, FALSE)</f>
        <v>1</v>
      </c>
      <c r="K446" s="16"/>
      <c r="L446" s="72" t="s">
        <v>921</v>
      </c>
      <c r="M446" s="75">
        <v>40523.66646990741</v>
      </c>
    </row>
    <row r="447" spans="1:13">
      <c r="A447" s="69" t="s">
        <v>340</v>
      </c>
      <c r="B447" s="69" t="s">
        <v>339</v>
      </c>
      <c r="C447" s="18"/>
      <c r="D447" s="19"/>
      <c r="E447" s="60"/>
      <c r="F447" s="20"/>
      <c r="G447" s="18"/>
      <c r="H447" s="25"/>
      <c r="I447" s="15">
        <v>447</v>
      </c>
      <c r="J447" s="15" t="b">
        <f xml:space="preserve"> IF(AND([Relationship Date (UTC)] &gt;= Misc!$M$3, [Relationship Date (UTC)] &lt;= Misc!$N$3,TRUE), TRUE, FALSE)</f>
        <v>1</v>
      </c>
      <c r="K447" s="16"/>
      <c r="L447" s="72" t="s">
        <v>921</v>
      </c>
      <c r="M447" s="75">
        <v>40523.667766203704</v>
      </c>
    </row>
    <row r="448" spans="1:13">
      <c r="A448" s="69" t="s">
        <v>339</v>
      </c>
      <c r="B448" s="69" t="s">
        <v>916</v>
      </c>
      <c r="C448" s="18"/>
      <c r="D448" s="19"/>
      <c r="E448" s="60"/>
      <c r="F448" s="20"/>
      <c r="G448" s="18"/>
      <c r="H448" s="25"/>
      <c r="I448" s="15">
        <v>448</v>
      </c>
      <c r="J448" s="15" t="b">
        <f xml:space="preserve"> IF(AND([Relationship Date (UTC)] &gt;= Misc!$M$3, [Relationship Date (UTC)] &lt;= Misc!$N$3,TRUE), TRUE, FALSE)</f>
        <v>1</v>
      </c>
      <c r="K448" s="16"/>
      <c r="L448" s="72" t="s">
        <v>922</v>
      </c>
      <c r="M448" s="75">
        <v>40523.680902777778</v>
      </c>
    </row>
    <row r="449" spans="1:13">
      <c r="A449" s="69" t="s">
        <v>341</v>
      </c>
      <c r="B449" s="69" t="s">
        <v>916</v>
      </c>
      <c r="C449" s="18"/>
      <c r="D449" s="19"/>
      <c r="E449" s="60"/>
      <c r="F449" s="20"/>
      <c r="G449" s="18"/>
      <c r="H449" s="25"/>
      <c r="I449" s="15">
        <v>449</v>
      </c>
      <c r="J449" s="15" t="b">
        <f xml:space="preserve"> IF(AND([Relationship Date (UTC)] &gt;= Misc!$M$3, [Relationship Date (UTC)] &lt;= Misc!$N$3,TRUE), TRUE, FALSE)</f>
        <v>1</v>
      </c>
      <c r="K449" s="16"/>
      <c r="L449" s="72" t="s">
        <v>922</v>
      </c>
      <c r="M449" s="75">
        <v>40523.680902777778</v>
      </c>
    </row>
    <row r="450" spans="1:13">
      <c r="A450" s="69" t="s">
        <v>341</v>
      </c>
      <c r="B450" s="69" t="s">
        <v>806</v>
      </c>
      <c r="C450" s="18"/>
      <c r="D450" s="19"/>
      <c r="E450" s="60"/>
      <c r="F450" s="20"/>
      <c r="G450" s="18"/>
      <c r="H450" s="25"/>
      <c r="I450" s="15">
        <v>450</v>
      </c>
      <c r="J450" s="15" t="b">
        <f xml:space="preserve"> IF(AND([Relationship Date (UTC)] &gt;= Misc!$M$3, [Relationship Date (UTC)] &lt;= Misc!$N$3,TRUE), TRUE, FALSE)</f>
        <v>1</v>
      </c>
      <c r="K450" s="16"/>
      <c r="L450" s="72" t="s">
        <v>922</v>
      </c>
      <c r="M450" s="75">
        <v>40523.680902777778</v>
      </c>
    </row>
    <row r="451" spans="1:13">
      <c r="A451" s="69" t="s">
        <v>342</v>
      </c>
      <c r="B451" s="69" t="s">
        <v>916</v>
      </c>
      <c r="C451" s="18"/>
      <c r="D451" s="19"/>
      <c r="E451" s="60"/>
      <c r="F451" s="20"/>
      <c r="G451" s="18"/>
      <c r="H451" s="25"/>
      <c r="I451" s="15">
        <v>451</v>
      </c>
      <c r="J451" s="15" t="b">
        <f xml:space="preserve"> IF(AND([Relationship Date (UTC)] &gt;= Misc!$M$3, [Relationship Date (UTC)] &lt;= Misc!$N$3,TRUE), TRUE, FALSE)</f>
        <v>1</v>
      </c>
      <c r="K451" s="16"/>
      <c r="L451" s="72" t="s">
        <v>922</v>
      </c>
      <c r="M451" s="75">
        <v>40523.680902777778</v>
      </c>
    </row>
    <row r="452" spans="1:13">
      <c r="A452" s="69" t="s">
        <v>343</v>
      </c>
      <c r="B452" s="69" t="s">
        <v>916</v>
      </c>
      <c r="C452" s="18"/>
      <c r="D452" s="19"/>
      <c r="E452" s="60"/>
      <c r="F452" s="20"/>
      <c r="G452" s="18"/>
      <c r="H452" s="25"/>
      <c r="I452" s="15">
        <v>452</v>
      </c>
      <c r="J452" s="15" t="b">
        <f xml:space="preserve"> IF(AND([Relationship Date (UTC)] &gt;= Misc!$M$3, [Relationship Date (UTC)] &lt;= Misc!$N$3,TRUE), TRUE, FALSE)</f>
        <v>1</v>
      </c>
      <c r="K452" s="16"/>
      <c r="L452" s="72" t="s">
        <v>921</v>
      </c>
      <c r="M452" s="75">
        <v>40523.662708333337</v>
      </c>
    </row>
    <row r="453" spans="1:13">
      <c r="A453" s="69" t="s">
        <v>343</v>
      </c>
      <c r="B453" s="69" t="s">
        <v>916</v>
      </c>
      <c r="C453" s="18"/>
      <c r="D453" s="19"/>
      <c r="E453" s="60"/>
      <c r="F453" s="20"/>
      <c r="G453" s="18"/>
      <c r="H453" s="25"/>
      <c r="I453" s="15">
        <v>453</v>
      </c>
      <c r="J453" s="15" t="b">
        <f xml:space="preserve"> IF(AND([Relationship Date (UTC)] &gt;= Misc!$M$3, [Relationship Date (UTC)] &lt;= Misc!$N$3,TRUE), TRUE, FALSE)</f>
        <v>1</v>
      </c>
      <c r="K453" s="16"/>
      <c r="L453" s="72" t="s">
        <v>922</v>
      </c>
      <c r="M453" s="75">
        <v>40523.680902777778</v>
      </c>
    </row>
    <row r="454" spans="1:13">
      <c r="A454" s="69" t="s">
        <v>344</v>
      </c>
      <c r="B454" s="69" t="s">
        <v>343</v>
      </c>
      <c r="C454" s="18"/>
      <c r="D454" s="19"/>
      <c r="E454" s="60"/>
      <c r="F454" s="20"/>
      <c r="G454" s="18"/>
      <c r="H454" s="25"/>
      <c r="I454" s="15">
        <v>454</v>
      </c>
      <c r="J454" s="15" t="b">
        <f xml:space="preserve"> IF(AND([Relationship Date (UTC)] &gt;= Misc!$M$3, [Relationship Date (UTC)] &lt;= Misc!$N$3,TRUE), TRUE, FALSE)</f>
        <v>1</v>
      </c>
      <c r="K454" s="16"/>
      <c r="L454" s="72" t="s">
        <v>922</v>
      </c>
      <c r="M454" s="75">
        <v>40523.680902777778</v>
      </c>
    </row>
    <row r="455" spans="1:13">
      <c r="A455" s="69" t="s">
        <v>345</v>
      </c>
      <c r="B455" s="69" t="s">
        <v>916</v>
      </c>
      <c r="C455" s="18"/>
      <c r="D455" s="19"/>
      <c r="E455" s="60"/>
      <c r="F455" s="20"/>
      <c r="G455" s="18"/>
      <c r="H455" s="25"/>
      <c r="I455" s="15">
        <v>455</v>
      </c>
      <c r="J455" s="15" t="b">
        <f xml:space="preserve"> IF(AND([Relationship Date (UTC)] &gt;= Misc!$M$3, [Relationship Date (UTC)] &lt;= Misc!$N$3,TRUE), TRUE, FALSE)</f>
        <v>1</v>
      </c>
      <c r="K455" s="16"/>
      <c r="L455" s="72" t="s">
        <v>921</v>
      </c>
      <c r="M455" s="75">
        <v>40523.666597222225</v>
      </c>
    </row>
    <row r="456" spans="1:13">
      <c r="A456" s="69" t="s">
        <v>345</v>
      </c>
      <c r="B456" s="69" t="s">
        <v>916</v>
      </c>
      <c r="C456" s="18"/>
      <c r="D456" s="19"/>
      <c r="E456" s="60"/>
      <c r="F456" s="20"/>
      <c r="G456" s="18"/>
      <c r="H456" s="25"/>
      <c r="I456" s="15">
        <v>456</v>
      </c>
      <c r="J456" s="15" t="b">
        <f xml:space="preserve"> IF(AND([Relationship Date (UTC)] &gt;= Misc!$M$3, [Relationship Date (UTC)] &lt;= Misc!$N$3,TRUE), TRUE, FALSE)</f>
        <v>1</v>
      </c>
      <c r="K456" s="16"/>
      <c r="L456" s="72" t="s">
        <v>922</v>
      </c>
      <c r="M456" s="75">
        <v>40523.680902777778</v>
      </c>
    </row>
    <row r="457" spans="1:13">
      <c r="A457" s="69" t="s">
        <v>345</v>
      </c>
      <c r="B457" s="69" t="s">
        <v>770</v>
      </c>
      <c r="C457" s="18"/>
      <c r="D457" s="19"/>
      <c r="E457" s="60"/>
      <c r="F457" s="20"/>
      <c r="G457" s="18"/>
      <c r="H457" s="25"/>
      <c r="I457" s="15">
        <v>457</v>
      </c>
      <c r="J457" s="15" t="b">
        <f xml:space="preserve"> IF(AND([Relationship Date (UTC)] &gt;= Misc!$M$3, [Relationship Date (UTC)] &lt;= Misc!$N$3,TRUE), TRUE, FALSE)</f>
        <v>1</v>
      </c>
      <c r="K457" s="16"/>
      <c r="L457" s="72" t="s">
        <v>922</v>
      </c>
      <c r="M457" s="75">
        <v>40523.680902777778</v>
      </c>
    </row>
    <row r="458" spans="1:13">
      <c r="A458" s="69" t="s">
        <v>346</v>
      </c>
      <c r="B458" s="69" t="s">
        <v>916</v>
      </c>
      <c r="C458" s="18"/>
      <c r="D458" s="19"/>
      <c r="E458" s="60"/>
      <c r="F458" s="20"/>
      <c r="G458" s="18"/>
      <c r="H458" s="25"/>
      <c r="I458" s="15">
        <v>458</v>
      </c>
      <c r="J458" s="15" t="b">
        <f xml:space="preserve"> IF(AND([Relationship Date (UTC)] &gt;= Misc!$M$3, [Relationship Date (UTC)] &lt;= Misc!$N$3,TRUE), TRUE, FALSE)</f>
        <v>1</v>
      </c>
      <c r="K458" s="16"/>
      <c r="L458" s="72" t="s">
        <v>921</v>
      </c>
      <c r="M458" s="75">
        <v>40523.666678240741</v>
      </c>
    </row>
    <row r="459" spans="1:13">
      <c r="A459" s="69" t="s">
        <v>346</v>
      </c>
      <c r="B459" s="69" t="s">
        <v>916</v>
      </c>
      <c r="C459" s="18"/>
      <c r="D459" s="19"/>
      <c r="E459" s="60"/>
      <c r="F459" s="20"/>
      <c r="G459" s="18"/>
      <c r="H459" s="25"/>
      <c r="I459" s="15">
        <v>459</v>
      </c>
      <c r="J459" s="15" t="b">
        <f xml:space="preserve"> IF(AND([Relationship Date (UTC)] &gt;= Misc!$M$3, [Relationship Date (UTC)] &lt;= Misc!$N$3,TRUE), TRUE, FALSE)</f>
        <v>1</v>
      </c>
      <c r="K459" s="16"/>
      <c r="L459" s="72" t="s">
        <v>922</v>
      </c>
      <c r="M459" s="75">
        <v>40523.680902777778</v>
      </c>
    </row>
    <row r="460" spans="1:13">
      <c r="A460" s="69" t="s">
        <v>347</v>
      </c>
      <c r="B460" s="69" t="s">
        <v>916</v>
      </c>
      <c r="C460" s="18"/>
      <c r="D460" s="19"/>
      <c r="E460" s="60"/>
      <c r="F460" s="20"/>
      <c r="G460" s="18"/>
      <c r="H460" s="25"/>
      <c r="I460" s="15">
        <v>460</v>
      </c>
      <c r="J460" s="15" t="b">
        <f xml:space="preserve"> IF(AND([Relationship Date (UTC)] &gt;= Misc!$M$3, [Relationship Date (UTC)] &lt;= Misc!$N$3,TRUE), TRUE, FALSE)</f>
        <v>1</v>
      </c>
      <c r="K460" s="16"/>
      <c r="L460" s="72" t="s">
        <v>921</v>
      </c>
      <c r="M460" s="75">
        <v>40523.666712962964</v>
      </c>
    </row>
    <row r="461" spans="1:13">
      <c r="A461" s="69" t="s">
        <v>347</v>
      </c>
      <c r="B461" s="69" t="s">
        <v>916</v>
      </c>
      <c r="C461" s="18"/>
      <c r="D461" s="19"/>
      <c r="E461" s="60"/>
      <c r="F461" s="20"/>
      <c r="G461" s="18"/>
      <c r="H461" s="25"/>
      <c r="I461" s="15">
        <v>461</v>
      </c>
      <c r="J461" s="15" t="b">
        <f xml:space="preserve"> IF(AND([Relationship Date (UTC)] &gt;= Misc!$M$3, [Relationship Date (UTC)] &lt;= Misc!$N$3,TRUE), TRUE, FALSE)</f>
        <v>1</v>
      </c>
      <c r="K461" s="16"/>
      <c r="L461" s="72" t="s">
        <v>922</v>
      </c>
      <c r="M461" s="75">
        <v>40523.680902777778</v>
      </c>
    </row>
    <row r="462" spans="1:13">
      <c r="A462" s="69" t="s">
        <v>347</v>
      </c>
      <c r="B462" s="69" t="s">
        <v>913</v>
      </c>
      <c r="C462" s="18"/>
      <c r="D462" s="19"/>
      <c r="E462" s="60"/>
      <c r="F462" s="20"/>
      <c r="G462" s="18"/>
      <c r="H462" s="25"/>
      <c r="I462" s="15">
        <v>462</v>
      </c>
      <c r="J462" s="15" t="b">
        <f xml:space="preserve"> IF(AND([Relationship Date (UTC)] &gt;= Misc!$M$3, [Relationship Date (UTC)] &lt;= Misc!$N$3,TRUE), TRUE, FALSE)</f>
        <v>1</v>
      </c>
      <c r="K462" s="16"/>
      <c r="L462" s="72" t="s">
        <v>922</v>
      </c>
      <c r="M462" s="75">
        <v>40523.680902777778</v>
      </c>
    </row>
    <row r="463" spans="1:13">
      <c r="A463" s="69" t="s">
        <v>348</v>
      </c>
      <c r="B463" s="69" t="s">
        <v>505</v>
      </c>
      <c r="C463" s="18"/>
      <c r="D463" s="19"/>
      <c r="E463" s="60"/>
      <c r="F463" s="20"/>
      <c r="G463" s="18"/>
      <c r="H463" s="25"/>
      <c r="I463" s="15">
        <v>463</v>
      </c>
      <c r="J463" s="15" t="b">
        <f xml:space="preserve"> IF(AND([Relationship Date (UTC)] &gt;= Misc!$M$3, [Relationship Date (UTC)] &lt;= Misc!$N$3,TRUE), TRUE, FALSE)</f>
        <v>1</v>
      </c>
      <c r="K463" s="16"/>
      <c r="L463" s="72" t="s">
        <v>921</v>
      </c>
      <c r="M463" s="75">
        <v>40523.666724537034</v>
      </c>
    </row>
    <row r="464" spans="1:13">
      <c r="A464" s="69" t="s">
        <v>348</v>
      </c>
      <c r="B464" s="69" t="s">
        <v>767</v>
      </c>
      <c r="C464" s="18"/>
      <c r="D464" s="19"/>
      <c r="E464" s="60"/>
      <c r="F464" s="20"/>
      <c r="G464" s="18"/>
      <c r="H464" s="25"/>
      <c r="I464" s="15">
        <v>464</v>
      </c>
      <c r="J464" s="15" t="b">
        <f xml:space="preserve"> IF(AND([Relationship Date (UTC)] &gt;= Misc!$M$3, [Relationship Date (UTC)] &lt;= Misc!$N$3,TRUE), TRUE, FALSE)</f>
        <v>1</v>
      </c>
      <c r="K464" s="16"/>
      <c r="L464" s="72" t="s">
        <v>921</v>
      </c>
      <c r="M464" s="75">
        <v>40523.666724537034</v>
      </c>
    </row>
    <row r="465" spans="1:13">
      <c r="A465" s="69" t="s">
        <v>348</v>
      </c>
      <c r="B465" s="69" t="s">
        <v>916</v>
      </c>
      <c r="C465" s="18"/>
      <c r="D465" s="19"/>
      <c r="E465" s="60"/>
      <c r="F465" s="20"/>
      <c r="G465" s="18"/>
      <c r="H465" s="25"/>
      <c r="I465" s="15">
        <v>465</v>
      </c>
      <c r="J465" s="15" t="b">
        <f xml:space="preserve"> IF(AND([Relationship Date (UTC)] &gt;= Misc!$M$3, [Relationship Date (UTC)] &lt;= Misc!$N$3,TRUE), TRUE, FALSE)</f>
        <v>1</v>
      </c>
      <c r="K465" s="16"/>
      <c r="L465" s="72" t="s">
        <v>922</v>
      </c>
      <c r="M465" s="75">
        <v>40523.680902777778</v>
      </c>
    </row>
    <row r="466" spans="1:13">
      <c r="A466" s="69" t="s">
        <v>348</v>
      </c>
      <c r="B466" s="69" t="s">
        <v>665</v>
      </c>
      <c r="C466" s="18"/>
      <c r="D466" s="19"/>
      <c r="E466" s="60"/>
      <c r="F466" s="20"/>
      <c r="G466" s="18"/>
      <c r="H466" s="25"/>
      <c r="I466" s="15">
        <v>466</v>
      </c>
      <c r="J466" s="15" t="b">
        <f xml:space="preserve"> IF(AND([Relationship Date (UTC)] &gt;= Misc!$M$3, [Relationship Date (UTC)] &lt;= Misc!$N$3,TRUE), TRUE, FALSE)</f>
        <v>1</v>
      </c>
      <c r="K466" s="16"/>
      <c r="L466" s="72" t="s">
        <v>922</v>
      </c>
      <c r="M466" s="75">
        <v>40523.680902777778</v>
      </c>
    </row>
    <row r="467" spans="1:13">
      <c r="A467" s="69" t="s">
        <v>349</v>
      </c>
      <c r="B467" s="69" t="s">
        <v>916</v>
      </c>
      <c r="C467" s="18"/>
      <c r="D467" s="19"/>
      <c r="E467" s="60"/>
      <c r="F467" s="20"/>
      <c r="G467" s="18"/>
      <c r="H467" s="25"/>
      <c r="I467" s="15">
        <v>467</v>
      </c>
      <c r="J467" s="15" t="b">
        <f xml:space="preserve"> IF(AND([Relationship Date (UTC)] &gt;= Misc!$M$3, [Relationship Date (UTC)] &lt;= Misc!$N$3,TRUE), TRUE, FALSE)</f>
        <v>1</v>
      </c>
      <c r="K467" s="16"/>
      <c r="L467" s="72" t="s">
        <v>922</v>
      </c>
      <c r="M467" s="75">
        <v>40523.680902777778</v>
      </c>
    </row>
    <row r="468" spans="1:13">
      <c r="A468" s="69" t="s">
        <v>350</v>
      </c>
      <c r="B468" s="69" t="s">
        <v>916</v>
      </c>
      <c r="C468" s="18"/>
      <c r="D468" s="19"/>
      <c r="E468" s="60"/>
      <c r="F468" s="20"/>
      <c r="G468" s="18"/>
      <c r="H468" s="25"/>
      <c r="I468" s="15">
        <v>468</v>
      </c>
      <c r="J468" s="15" t="b">
        <f xml:space="preserve"> IF(AND([Relationship Date (UTC)] &gt;= Misc!$M$3, [Relationship Date (UTC)] &lt;= Misc!$N$3,TRUE), TRUE, FALSE)</f>
        <v>1</v>
      </c>
      <c r="K468" s="16"/>
      <c r="L468" s="72" t="s">
        <v>921</v>
      </c>
      <c r="M468" s="75">
        <v>40523.666828703703</v>
      </c>
    </row>
    <row r="469" spans="1:13">
      <c r="A469" s="69" t="s">
        <v>350</v>
      </c>
      <c r="B469" s="69" t="s">
        <v>916</v>
      </c>
      <c r="C469" s="18"/>
      <c r="D469" s="19"/>
      <c r="E469" s="60"/>
      <c r="F469" s="20"/>
      <c r="G469" s="18"/>
      <c r="H469" s="25"/>
      <c r="I469" s="15">
        <v>469</v>
      </c>
      <c r="J469" s="15" t="b">
        <f xml:space="preserve"> IF(AND([Relationship Date (UTC)] &gt;= Misc!$M$3, [Relationship Date (UTC)] &lt;= Misc!$N$3,TRUE), TRUE, FALSE)</f>
        <v>1</v>
      </c>
      <c r="K469" s="16"/>
      <c r="L469" s="72" t="s">
        <v>922</v>
      </c>
      <c r="M469" s="75">
        <v>40523.680902777778</v>
      </c>
    </row>
    <row r="470" spans="1:13">
      <c r="A470" s="69" t="s">
        <v>351</v>
      </c>
      <c r="B470" s="69" t="s">
        <v>845</v>
      </c>
      <c r="C470" s="18"/>
      <c r="D470" s="19"/>
      <c r="E470" s="60"/>
      <c r="F470" s="20"/>
      <c r="G470" s="18"/>
      <c r="H470" s="25"/>
      <c r="I470" s="15">
        <v>470</v>
      </c>
      <c r="J470" s="15" t="b">
        <f xml:space="preserve"> IF(AND([Relationship Date (UTC)] &gt;= Misc!$M$3, [Relationship Date (UTC)] &lt;= Misc!$N$3,TRUE), TRUE, FALSE)</f>
        <v>1</v>
      </c>
      <c r="K470" s="16"/>
      <c r="L470" s="72" t="s">
        <v>921</v>
      </c>
      <c r="M470" s="75">
        <v>40523.666851851849</v>
      </c>
    </row>
    <row r="471" spans="1:13">
      <c r="A471" s="69" t="s">
        <v>352</v>
      </c>
      <c r="B471" s="69" t="s">
        <v>351</v>
      </c>
      <c r="C471" s="18"/>
      <c r="D471" s="19"/>
      <c r="E471" s="60"/>
      <c r="F471" s="20"/>
      <c r="G471" s="18"/>
      <c r="H471" s="25"/>
      <c r="I471" s="15">
        <v>471</v>
      </c>
      <c r="J471" s="15" t="b">
        <f xml:space="preserve"> IF(AND([Relationship Date (UTC)] &gt;= Misc!$M$3, [Relationship Date (UTC)] &lt;= Misc!$N$3,TRUE), TRUE, FALSE)</f>
        <v>1</v>
      </c>
      <c r="K471" s="16"/>
      <c r="L471" s="72" t="s">
        <v>922</v>
      </c>
      <c r="M471" s="75">
        <v>40523.680902777778</v>
      </c>
    </row>
    <row r="472" spans="1:13">
      <c r="A472" s="69" t="s">
        <v>351</v>
      </c>
      <c r="B472" s="69" t="s">
        <v>845</v>
      </c>
      <c r="C472" s="18"/>
      <c r="D472" s="19"/>
      <c r="E472" s="60"/>
      <c r="F472" s="20"/>
      <c r="G472" s="18"/>
      <c r="H472" s="25"/>
      <c r="I472" s="15">
        <v>472</v>
      </c>
      <c r="J472" s="15" t="b">
        <f xml:space="preserve"> IF(AND([Relationship Date (UTC)] &gt;= Misc!$M$3, [Relationship Date (UTC)] &lt;= Misc!$N$3,TRUE), TRUE, FALSE)</f>
        <v>1</v>
      </c>
      <c r="K472" s="16"/>
      <c r="L472" s="72" t="s">
        <v>922</v>
      </c>
      <c r="M472" s="75">
        <v>40523.680902777778</v>
      </c>
    </row>
    <row r="473" spans="1:13">
      <c r="A473" s="69" t="s">
        <v>351</v>
      </c>
      <c r="B473" s="69" t="s">
        <v>352</v>
      </c>
      <c r="C473" s="18"/>
      <c r="D473" s="19"/>
      <c r="E473" s="60"/>
      <c r="F473" s="20"/>
      <c r="G473" s="18"/>
      <c r="H473" s="25"/>
      <c r="I473" s="15">
        <v>473</v>
      </c>
      <c r="J473" s="15" t="b">
        <f xml:space="preserve"> IF(AND([Relationship Date (UTC)] &gt;= Misc!$M$3, [Relationship Date (UTC)] &lt;= Misc!$N$3,TRUE), TRUE, FALSE)</f>
        <v>1</v>
      </c>
      <c r="K473" s="16"/>
      <c r="L473" s="72" t="s">
        <v>922</v>
      </c>
      <c r="M473" s="75">
        <v>40523.680902777778</v>
      </c>
    </row>
    <row r="474" spans="1:13">
      <c r="A474" s="69" t="s">
        <v>351</v>
      </c>
      <c r="B474" s="69" t="s">
        <v>730</v>
      </c>
      <c r="C474" s="18"/>
      <c r="D474" s="19"/>
      <c r="E474" s="60"/>
      <c r="F474" s="20"/>
      <c r="G474" s="18"/>
      <c r="H474" s="25"/>
      <c r="I474" s="15">
        <v>474</v>
      </c>
      <c r="J474" s="15" t="b">
        <f xml:space="preserve"> IF(AND([Relationship Date (UTC)] &gt;= Misc!$M$3, [Relationship Date (UTC)] &lt;= Misc!$N$3,TRUE), TRUE, FALSE)</f>
        <v>1</v>
      </c>
      <c r="K474" s="16"/>
      <c r="L474" s="72" t="s">
        <v>922</v>
      </c>
      <c r="M474" s="75">
        <v>40523.680902777778</v>
      </c>
    </row>
    <row r="475" spans="1:13">
      <c r="A475" s="69" t="s">
        <v>353</v>
      </c>
      <c r="B475" s="69" t="s">
        <v>354</v>
      </c>
      <c r="C475" s="18"/>
      <c r="D475" s="19"/>
      <c r="E475" s="60"/>
      <c r="F475" s="20"/>
      <c r="G475" s="18"/>
      <c r="H475" s="25"/>
      <c r="I475" s="15">
        <v>475</v>
      </c>
      <c r="J475" s="15" t="b">
        <f xml:space="preserve"> IF(AND([Relationship Date (UTC)] &gt;= Misc!$M$3, [Relationship Date (UTC)] &lt;= Misc!$N$3,TRUE), TRUE, FALSE)</f>
        <v>1</v>
      </c>
      <c r="K475" s="16"/>
      <c r="L475" s="72" t="s">
        <v>921</v>
      </c>
      <c r="M475" s="75">
        <v>40523.667372685188</v>
      </c>
    </row>
    <row r="476" spans="1:13">
      <c r="A476" s="69" t="s">
        <v>354</v>
      </c>
      <c r="B476" s="69" t="s">
        <v>916</v>
      </c>
      <c r="C476" s="18"/>
      <c r="D476" s="19"/>
      <c r="E476" s="60"/>
      <c r="F476" s="20"/>
      <c r="G476" s="18"/>
      <c r="H476" s="25"/>
      <c r="I476" s="15">
        <v>476</v>
      </c>
      <c r="J476" s="15" t="b">
        <f xml:space="preserve"> IF(AND([Relationship Date (UTC)] &gt;= Misc!$M$3, [Relationship Date (UTC)] &lt;= Misc!$N$3,TRUE), TRUE, FALSE)</f>
        <v>1</v>
      </c>
      <c r="K476" s="16"/>
      <c r="L476" s="72" t="s">
        <v>922</v>
      </c>
      <c r="M476" s="75">
        <v>40523.680902777778</v>
      </c>
    </row>
    <row r="477" spans="1:13">
      <c r="A477" s="69" t="s">
        <v>354</v>
      </c>
      <c r="B477" s="69" t="s">
        <v>913</v>
      </c>
      <c r="C477" s="18"/>
      <c r="D477" s="19"/>
      <c r="E477" s="60"/>
      <c r="F477" s="20"/>
      <c r="G477" s="18"/>
      <c r="H477" s="25"/>
      <c r="I477" s="15">
        <v>477</v>
      </c>
      <c r="J477" s="15" t="b">
        <f xml:space="preserve"> IF(AND([Relationship Date (UTC)] &gt;= Misc!$M$3, [Relationship Date (UTC)] &lt;= Misc!$N$3,TRUE), TRUE, FALSE)</f>
        <v>1</v>
      </c>
      <c r="K477" s="16"/>
      <c r="L477" s="72" t="s">
        <v>922</v>
      </c>
      <c r="M477" s="75">
        <v>40523.680902777778</v>
      </c>
    </row>
    <row r="478" spans="1:13">
      <c r="A478" s="69" t="s">
        <v>355</v>
      </c>
      <c r="B478" s="69" t="s">
        <v>916</v>
      </c>
      <c r="C478" s="18"/>
      <c r="D478" s="19"/>
      <c r="E478" s="60"/>
      <c r="F478" s="20"/>
      <c r="G478" s="18"/>
      <c r="H478" s="25"/>
      <c r="I478" s="15">
        <v>478</v>
      </c>
      <c r="J478" s="15" t="b">
        <f xml:space="preserve"> IF(AND([Relationship Date (UTC)] &gt;= Misc!$M$3, [Relationship Date (UTC)] &lt;= Misc!$N$3,TRUE), TRUE, FALSE)</f>
        <v>1</v>
      </c>
      <c r="K478" s="16"/>
      <c r="L478" s="72" t="s">
        <v>921</v>
      </c>
      <c r="M478" s="75">
        <v>40523.662974537037</v>
      </c>
    </row>
    <row r="479" spans="1:13">
      <c r="A479" s="69" t="s">
        <v>355</v>
      </c>
      <c r="B479" s="69" t="s">
        <v>916</v>
      </c>
      <c r="C479" s="18"/>
      <c r="D479" s="19"/>
      <c r="E479" s="60"/>
      <c r="F479" s="20"/>
      <c r="G479" s="18"/>
      <c r="H479" s="25"/>
      <c r="I479" s="15">
        <v>479</v>
      </c>
      <c r="J479" s="15" t="b">
        <f xml:space="preserve"> IF(AND([Relationship Date (UTC)] &gt;= Misc!$M$3, [Relationship Date (UTC)] &lt;= Misc!$N$3,TRUE), TRUE, FALSE)</f>
        <v>1</v>
      </c>
      <c r="K479" s="16"/>
      <c r="L479" s="72" t="s">
        <v>922</v>
      </c>
      <c r="M479" s="75">
        <v>40523.680902777778</v>
      </c>
    </row>
    <row r="480" spans="1:13">
      <c r="A480" s="69" t="s">
        <v>356</v>
      </c>
      <c r="B480" s="69" t="s">
        <v>355</v>
      </c>
      <c r="C480" s="18"/>
      <c r="D480" s="19"/>
      <c r="E480" s="60"/>
      <c r="F480" s="20"/>
      <c r="G480" s="18"/>
      <c r="H480" s="25"/>
      <c r="I480" s="15">
        <v>480</v>
      </c>
      <c r="J480" s="15" t="b">
        <f xml:space="preserve"> IF(AND([Relationship Date (UTC)] &gt;= Misc!$M$3, [Relationship Date (UTC)] &lt;= Misc!$N$3,TRUE), TRUE, FALSE)</f>
        <v>1</v>
      </c>
      <c r="K480" s="16"/>
      <c r="L480" s="72" t="s">
        <v>922</v>
      </c>
      <c r="M480" s="75">
        <v>40523.680902777778</v>
      </c>
    </row>
    <row r="481" spans="1:13">
      <c r="A481" s="69" t="s">
        <v>357</v>
      </c>
      <c r="B481" s="69" t="s">
        <v>916</v>
      </c>
      <c r="C481" s="18"/>
      <c r="D481" s="19"/>
      <c r="E481" s="60"/>
      <c r="F481" s="20"/>
      <c r="G481" s="18"/>
      <c r="H481" s="25"/>
      <c r="I481" s="15">
        <v>481</v>
      </c>
      <c r="J481" s="15" t="b">
        <f xml:space="preserve"> IF(AND([Relationship Date (UTC)] &gt;= Misc!$M$3, [Relationship Date (UTC)] &lt;= Misc!$N$3,TRUE), TRUE, FALSE)</f>
        <v>1</v>
      </c>
      <c r="K481" s="16"/>
      <c r="L481" s="72" t="s">
        <v>921</v>
      </c>
      <c r="M481" s="75">
        <v>40523.667048611111</v>
      </c>
    </row>
    <row r="482" spans="1:13">
      <c r="A482" s="69" t="s">
        <v>357</v>
      </c>
      <c r="B482" s="69" t="s">
        <v>916</v>
      </c>
      <c r="C482" s="18"/>
      <c r="D482" s="19"/>
      <c r="E482" s="60"/>
      <c r="F482" s="20"/>
      <c r="G482" s="18"/>
      <c r="H482" s="25"/>
      <c r="I482" s="15">
        <v>482</v>
      </c>
      <c r="J482" s="15" t="b">
        <f xml:space="preserve"> IF(AND([Relationship Date (UTC)] &gt;= Misc!$M$3, [Relationship Date (UTC)] &lt;= Misc!$N$3,TRUE), TRUE, FALSE)</f>
        <v>1</v>
      </c>
      <c r="K482" s="16"/>
      <c r="L482" s="72" t="s">
        <v>922</v>
      </c>
      <c r="M482" s="75">
        <v>40523.680902777778</v>
      </c>
    </row>
    <row r="483" spans="1:13">
      <c r="A483" s="69" t="s">
        <v>358</v>
      </c>
      <c r="B483" s="69" t="s">
        <v>916</v>
      </c>
      <c r="C483" s="18"/>
      <c r="D483" s="19"/>
      <c r="E483" s="60"/>
      <c r="F483" s="20"/>
      <c r="G483" s="18"/>
      <c r="H483" s="25"/>
      <c r="I483" s="15">
        <v>483</v>
      </c>
      <c r="J483" s="15" t="b">
        <f xml:space="preserve"> IF(AND([Relationship Date (UTC)] &gt;= Misc!$M$3, [Relationship Date (UTC)] &lt;= Misc!$N$3,TRUE), TRUE, FALSE)</f>
        <v>1</v>
      </c>
      <c r="K483" s="16"/>
      <c r="L483" s="72" t="s">
        <v>921</v>
      </c>
      <c r="M483" s="75">
        <v>40523.667071759257</v>
      </c>
    </row>
    <row r="484" spans="1:13">
      <c r="A484" s="69" t="s">
        <v>358</v>
      </c>
      <c r="B484" s="69" t="s">
        <v>916</v>
      </c>
      <c r="C484" s="18"/>
      <c r="D484" s="19"/>
      <c r="E484" s="60"/>
      <c r="F484" s="20"/>
      <c r="G484" s="18"/>
      <c r="H484" s="25"/>
      <c r="I484" s="15">
        <v>484</v>
      </c>
      <c r="J484" s="15" t="b">
        <f xml:space="preserve"> IF(AND([Relationship Date (UTC)] &gt;= Misc!$M$3, [Relationship Date (UTC)] &lt;= Misc!$N$3,TRUE), TRUE, FALSE)</f>
        <v>1</v>
      </c>
      <c r="K484" s="16"/>
      <c r="L484" s="72" t="s">
        <v>922</v>
      </c>
      <c r="M484" s="75">
        <v>40523.680902777778</v>
      </c>
    </row>
    <row r="485" spans="1:13">
      <c r="A485" s="69" t="s">
        <v>359</v>
      </c>
      <c r="B485" s="69" t="s">
        <v>916</v>
      </c>
      <c r="C485" s="18"/>
      <c r="D485" s="19"/>
      <c r="E485" s="60"/>
      <c r="F485" s="20"/>
      <c r="G485" s="18"/>
      <c r="H485" s="25"/>
      <c r="I485" s="15">
        <v>485</v>
      </c>
      <c r="J485" s="15" t="b">
        <f xml:space="preserve"> IF(AND([Relationship Date (UTC)] &gt;= Misc!$M$3, [Relationship Date (UTC)] &lt;= Misc!$N$3,TRUE), TRUE, FALSE)</f>
        <v>1</v>
      </c>
      <c r="K485" s="16"/>
      <c r="L485" s="72" t="s">
        <v>921</v>
      </c>
      <c r="M485" s="75">
        <v>40523.667094907411</v>
      </c>
    </row>
    <row r="486" spans="1:13">
      <c r="A486" s="69" t="s">
        <v>359</v>
      </c>
      <c r="B486" s="69" t="s">
        <v>916</v>
      </c>
      <c r="C486" s="18"/>
      <c r="D486" s="19"/>
      <c r="E486" s="60"/>
      <c r="F486" s="20"/>
      <c r="G486" s="18"/>
      <c r="H486" s="25"/>
      <c r="I486" s="15">
        <v>486</v>
      </c>
      <c r="J486" s="15" t="b">
        <f xml:space="preserve"> IF(AND([Relationship Date (UTC)] &gt;= Misc!$M$3, [Relationship Date (UTC)] &lt;= Misc!$N$3,TRUE), TRUE, FALSE)</f>
        <v>1</v>
      </c>
      <c r="K486" s="16"/>
      <c r="L486" s="72" t="s">
        <v>922</v>
      </c>
      <c r="M486" s="75">
        <v>40523.680902777778</v>
      </c>
    </row>
    <row r="487" spans="1:13">
      <c r="A487" s="69" t="s">
        <v>360</v>
      </c>
      <c r="B487" s="69" t="s">
        <v>916</v>
      </c>
      <c r="C487" s="18"/>
      <c r="D487" s="19"/>
      <c r="E487" s="60"/>
      <c r="F487" s="20"/>
      <c r="G487" s="18"/>
      <c r="H487" s="25"/>
      <c r="I487" s="15">
        <v>487</v>
      </c>
      <c r="J487" s="15" t="b">
        <f xml:space="preserve"> IF(AND([Relationship Date (UTC)] &gt;= Misc!$M$3, [Relationship Date (UTC)] &lt;= Misc!$N$3,TRUE), TRUE, FALSE)</f>
        <v>1</v>
      </c>
      <c r="K487" s="16"/>
      <c r="L487" s="72" t="s">
        <v>922</v>
      </c>
      <c r="M487" s="75">
        <v>40523.680902777778</v>
      </c>
    </row>
    <row r="488" spans="1:13">
      <c r="A488" s="69" t="s">
        <v>360</v>
      </c>
      <c r="B488" s="69" t="s">
        <v>904</v>
      </c>
      <c r="C488" s="18"/>
      <c r="D488" s="19"/>
      <c r="E488" s="60"/>
      <c r="F488" s="20"/>
      <c r="G488" s="18"/>
      <c r="H488" s="25"/>
      <c r="I488" s="15">
        <v>488</v>
      </c>
      <c r="J488" s="15" t="b">
        <f xml:space="preserve"> IF(AND([Relationship Date (UTC)] &gt;= Misc!$M$3, [Relationship Date (UTC)] &lt;= Misc!$N$3,TRUE), TRUE, FALSE)</f>
        <v>1</v>
      </c>
      <c r="K488" s="16"/>
      <c r="L488" s="72" t="s">
        <v>922</v>
      </c>
      <c r="M488" s="75">
        <v>40523.680902777778</v>
      </c>
    </row>
    <row r="489" spans="1:13">
      <c r="A489" s="69" t="s">
        <v>361</v>
      </c>
      <c r="B489" s="69" t="s">
        <v>730</v>
      </c>
      <c r="C489" s="18"/>
      <c r="D489" s="19"/>
      <c r="E489" s="60"/>
      <c r="F489" s="20"/>
      <c r="G489" s="18"/>
      <c r="H489" s="25"/>
      <c r="I489" s="15">
        <v>489</v>
      </c>
      <c r="J489" s="15" t="b">
        <f xml:space="preserve"> IF(AND([Relationship Date (UTC)] &gt;= Misc!$M$3, [Relationship Date (UTC)] &lt;= Misc!$N$3,TRUE), TRUE, FALSE)</f>
        <v>1</v>
      </c>
      <c r="K489" s="16"/>
      <c r="L489" s="72" t="s">
        <v>921</v>
      </c>
      <c r="M489" s="75">
        <v>40523.667141203703</v>
      </c>
    </row>
    <row r="490" spans="1:13">
      <c r="A490" s="69" t="s">
        <v>361</v>
      </c>
      <c r="B490" s="69" t="s">
        <v>817</v>
      </c>
      <c r="C490" s="18"/>
      <c r="D490" s="19"/>
      <c r="E490" s="60"/>
      <c r="F490" s="20"/>
      <c r="G490" s="18"/>
      <c r="H490" s="25"/>
      <c r="I490" s="15">
        <v>490</v>
      </c>
      <c r="J490" s="15" t="b">
        <f xml:space="preserve"> IF(AND([Relationship Date (UTC)] &gt;= Misc!$M$3, [Relationship Date (UTC)] &lt;= Misc!$N$3,TRUE), TRUE, FALSE)</f>
        <v>1</v>
      </c>
      <c r="K490" s="16"/>
      <c r="L490" s="72" t="s">
        <v>921</v>
      </c>
      <c r="M490" s="75">
        <v>40523.667141203703</v>
      </c>
    </row>
    <row r="491" spans="1:13">
      <c r="A491" s="69" t="s">
        <v>361</v>
      </c>
      <c r="B491" s="69" t="s">
        <v>916</v>
      </c>
      <c r="C491" s="18"/>
      <c r="D491" s="19"/>
      <c r="E491" s="60"/>
      <c r="F491" s="20"/>
      <c r="G491" s="18"/>
      <c r="H491" s="25"/>
      <c r="I491" s="15">
        <v>491</v>
      </c>
      <c r="J491" s="15" t="b">
        <f xml:space="preserve"> IF(AND([Relationship Date (UTC)] &gt;= Misc!$M$3, [Relationship Date (UTC)] &lt;= Misc!$N$3,TRUE), TRUE, FALSE)</f>
        <v>1</v>
      </c>
      <c r="K491" s="16"/>
      <c r="L491" s="72" t="s">
        <v>922</v>
      </c>
      <c r="M491" s="75">
        <v>40523.680902777778</v>
      </c>
    </row>
    <row r="492" spans="1:13">
      <c r="A492" s="69" t="s">
        <v>361</v>
      </c>
      <c r="B492" s="69" t="s">
        <v>486</v>
      </c>
      <c r="C492" s="18"/>
      <c r="D492" s="19"/>
      <c r="E492" s="60"/>
      <c r="F492" s="20"/>
      <c r="G492" s="18"/>
      <c r="H492" s="25"/>
      <c r="I492" s="15">
        <v>492</v>
      </c>
      <c r="J492" s="15" t="b">
        <f xml:space="preserve"> IF(AND([Relationship Date (UTC)] &gt;= Misc!$M$3, [Relationship Date (UTC)] &lt;= Misc!$N$3,TRUE), TRUE, FALSE)</f>
        <v>1</v>
      </c>
      <c r="K492" s="16"/>
      <c r="L492" s="72" t="s">
        <v>922</v>
      </c>
      <c r="M492" s="75">
        <v>40523.680902777778</v>
      </c>
    </row>
    <row r="493" spans="1:13">
      <c r="A493" s="69" t="s">
        <v>361</v>
      </c>
      <c r="B493" s="69" t="s">
        <v>700</v>
      </c>
      <c r="C493" s="18"/>
      <c r="D493" s="19"/>
      <c r="E493" s="60"/>
      <c r="F493" s="20"/>
      <c r="G493" s="18"/>
      <c r="H493" s="25"/>
      <c r="I493" s="15">
        <v>493</v>
      </c>
      <c r="J493" s="15" t="b">
        <f xml:space="preserve"> IF(AND([Relationship Date (UTC)] &gt;= Misc!$M$3, [Relationship Date (UTC)] &lt;= Misc!$N$3,TRUE), TRUE, FALSE)</f>
        <v>1</v>
      </c>
      <c r="K493" s="16"/>
      <c r="L493" s="72" t="s">
        <v>922</v>
      </c>
      <c r="M493" s="75">
        <v>40523.680902777778</v>
      </c>
    </row>
    <row r="494" spans="1:13">
      <c r="A494" s="69" t="s">
        <v>362</v>
      </c>
      <c r="B494" s="69" t="s">
        <v>916</v>
      </c>
      <c r="C494" s="18"/>
      <c r="D494" s="19"/>
      <c r="E494" s="60"/>
      <c r="F494" s="20"/>
      <c r="G494" s="18"/>
      <c r="H494" s="25"/>
      <c r="I494" s="15">
        <v>494</v>
      </c>
      <c r="J494" s="15" t="b">
        <f xml:space="preserve"> IF(AND([Relationship Date (UTC)] &gt;= Misc!$M$3, [Relationship Date (UTC)] &lt;= Misc!$N$3,TRUE), TRUE, FALSE)</f>
        <v>1</v>
      </c>
      <c r="K494" s="16"/>
      <c r="L494" s="72" t="s">
        <v>921</v>
      </c>
      <c r="M494" s="75">
        <v>40523.667141203703</v>
      </c>
    </row>
    <row r="495" spans="1:13">
      <c r="A495" s="69" t="s">
        <v>362</v>
      </c>
      <c r="B495" s="69" t="s">
        <v>916</v>
      </c>
      <c r="C495" s="18"/>
      <c r="D495" s="19"/>
      <c r="E495" s="60"/>
      <c r="F495" s="20"/>
      <c r="G495" s="18"/>
      <c r="H495" s="25"/>
      <c r="I495" s="15">
        <v>495</v>
      </c>
      <c r="J495" s="15" t="b">
        <f xml:space="preserve"> IF(AND([Relationship Date (UTC)] &gt;= Misc!$M$3, [Relationship Date (UTC)] &lt;= Misc!$N$3,TRUE), TRUE, FALSE)</f>
        <v>1</v>
      </c>
      <c r="K495" s="16"/>
      <c r="L495" s="72" t="s">
        <v>922</v>
      </c>
      <c r="M495" s="75">
        <v>40523.680902777778</v>
      </c>
    </row>
    <row r="496" spans="1:13">
      <c r="A496" s="69" t="s">
        <v>196</v>
      </c>
      <c r="B496" s="69" t="s">
        <v>916</v>
      </c>
      <c r="C496" s="18"/>
      <c r="D496" s="19"/>
      <c r="E496" s="60"/>
      <c r="F496" s="20"/>
      <c r="G496" s="18"/>
      <c r="H496" s="25"/>
      <c r="I496" s="15">
        <v>496</v>
      </c>
      <c r="J496" s="15" t="b">
        <f xml:space="preserve"> IF(AND([Relationship Date (UTC)] &gt;= Misc!$M$3, [Relationship Date (UTC)] &lt;= Misc!$N$3,TRUE), TRUE, FALSE)</f>
        <v>1</v>
      </c>
      <c r="K496" s="16"/>
      <c r="L496" s="72" t="s">
        <v>922</v>
      </c>
      <c r="M496" s="75">
        <v>40523.680902777778</v>
      </c>
    </row>
    <row r="497" spans="1:13">
      <c r="A497" s="69" t="s">
        <v>196</v>
      </c>
      <c r="B497" s="69" t="s">
        <v>363</v>
      </c>
      <c r="C497" s="18"/>
      <c r="D497" s="19"/>
      <c r="E497" s="60"/>
      <c r="F497" s="20"/>
      <c r="G497" s="18"/>
      <c r="H497" s="25"/>
      <c r="I497" s="15">
        <v>497</v>
      </c>
      <c r="J497" s="15" t="b">
        <f xml:space="preserve"> IF(AND([Relationship Date (UTC)] &gt;= Misc!$M$3, [Relationship Date (UTC)] &lt;= Misc!$N$3,TRUE), TRUE, FALSE)</f>
        <v>1</v>
      </c>
      <c r="K497" s="16"/>
      <c r="L497" s="72" t="s">
        <v>922</v>
      </c>
      <c r="M497" s="75">
        <v>40523.680902777778</v>
      </c>
    </row>
    <row r="498" spans="1:13">
      <c r="A498" s="69" t="s">
        <v>363</v>
      </c>
      <c r="B498" s="69" t="s">
        <v>196</v>
      </c>
      <c r="C498" s="18"/>
      <c r="D498" s="19"/>
      <c r="E498" s="60"/>
      <c r="F498" s="20"/>
      <c r="G498" s="18"/>
      <c r="H498" s="25"/>
      <c r="I498" s="15">
        <v>498</v>
      </c>
      <c r="J498" s="15" t="b">
        <f xml:space="preserve"> IF(AND([Relationship Date (UTC)] &gt;= Misc!$M$3, [Relationship Date (UTC)] &lt;= Misc!$N$3,TRUE), TRUE, FALSE)</f>
        <v>1</v>
      </c>
      <c r="K498" s="16"/>
      <c r="L498" s="72" t="s">
        <v>922</v>
      </c>
      <c r="M498" s="75">
        <v>40523.680902777778</v>
      </c>
    </row>
    <row r="499" spans="1:13">
      <c r="A499" s="69" t="s">
        <v>363</v>
      </c>
      <c r="B499" s="69" t="s">
        <v>413</v>
      </c>
      <c r="C499" s="18"/>
      <c r="D499" s="19"/>
      <c r="E499" s="60"/>
      <c r="F499" s="20"/>
      <c r="G499" s="18"/>
      <c r="H499" s="25"/>
      <c r="I499" s="15">
        <v>499</v>
      </c>
      <c r="J499" s="15" t="b">
        <f xml:space="preserve"> IF(AND([Relationship Date (UTC)] &gt;= Misc!$M$3, [Relationship Date (UTC)] &lt;= Misc!$N$3,TRUE), TRUE, FALSE)</f>
        <v>1</v>
      </c>
      <c r="K499" s="16"/>
      <c r="L499" s="72" t="s">
        <v>921</v>
      </c>
      <c r="M499" s="75">
        <v>40523.667164351849</v>
      </c>
    </row>
    <row r="500" spans="1:13">
      <c r="A500" s="69" t="s">
        <v>364</v>
      </c>
      <c r="B500" s="69" t="s">
        <v>916</v>
      </c>
      <c r="C500" s="18"/>
      <c r="D500" s="19"/>
      <c r="E500" s="60"/>
      <c r="F500" s="20"/>
      <c r="G500" s="18"/>
      <c r="H500" s="25"/>
      <c r="I500" s="15">
        <v>500</v>
      </c>
      <c r="J500" s="15" t="b">
        <f xml:space="preserve"> IF(AND([Relationship Date (UTC)] &gt;= Misc!$M$3, [Relationship Date (UTC)] &lt;= Misc!$N$3,TRUE), TRUE, FALSE)</f>
        <v>1</v>
      </c>
      <c r="K500" s="16"/>
      <c r="L500" s="72" t="s">
        <v>921</v>
      </c>
      <c r="M500" s="75">
        <v>40523.667175925926</v>
      </c>
    </row>
    <row r="501" spans="1:13">
      <c r="A501" s="69" t="s">
        <v>364</v>
      </c>
      <c r="B501" s="69" t="s">
        <v>916</v>
      </c>
      <c r="C501" s="18"/>
      <c r="D501" s="19"/>
      <c r="E501" s="60"/>
      <c r="F501" s="20"/>
      <c r="G501" s="18"/>
      <c r="H501" s="25"/>
      <c r="I501" s="15">
        <v>501</v>
      </c>
      <c r="J501" s="15" t="b">
        <f xml:space="preserve"> IF(AND([Relationship Date (UTC)] &gt;= Misc!$M$3, [Relationship Date (UTC)] &lt;= Misc!$N$3,TRUE), TRUE, FALSE)</f>
        <v>1</v>
      </c>
      <c r="K501" s="16"/>
      <c r="L501" s="72" t="s">
        <v>922</v>
      </c>
      <c r="M501" s="75">
        <v>40523.680902777778</v>
      </c>
    </row>
    <row r="502" spans="1:13">
      <c r="A502" s="69" t="s">
        <v>365</v>
      </c>
      <c r="B502" s="69" t="s">
        <v>730</v>
      </c>
      <c r="C502" s="18"/>
      <c r="D502" s="19"/>
      <c r="E502" s="60"/>
      <c r="F502" s="20"/>
      <c r="G502" s="18"/>
      <c r="H502" s="25"/>
      <c r="I502" s="15">
        <v>502</v>
      </c>
      <c r="J502" s="15" t="b">
        <f xml:space="preserve"> IF(AND([Relationship Date (UTC)] &gt;= Misc!$M$3, [Relationship Date (UTC)] &lt;= Misc!$N$3,TRUE), TRUE, FALSE)</f>
        <v>1</v>
      </c>
      <c r="K502" s="16"/>
      <c r="L502" s="72" t="s">
        <v>922</v>
      </c>
      <c r="M502" s="75">
        <v>40523.680902777778</v>
      </c>
    </row>
    <row r="503" spans="1:13">
      <c r="A503" s="69" t="s">
        <v>365</v>
      </c>
      <c r="B503" s="69" t="s">
        <v>916</v>
      </c>
      <c r="C503" s="18"/>
      <c r="D503" s="19"/>
      <c r="E503" s="60"/>
      <c r="F503" s="20"/>
      <c r="G503" s="18"/>
      <c r="H503" s="25"/>
      <c r="I503" s="15">
        <v>503</v>
      </c>
      <c r="J503" s="15" t="b">
        <f xml:space="preserve"> IF(AND([Relationship Date (UTC)] &gt;= Misc!$M$3, [Relationship Date (UTC)] &lt;= Misc!$N$3,TRUE), TRUE, FALSE)</f>
        <v>1</v>
      </c>
      <c r="K503" s="16"/>
      <c r="L503" s="72" t="s">
        <v>922</v>
      </c>
      <c r="M503" s="75">
        <v>40523.680902777778</v>
      </c>
    </row>
    <row r="504" spans="1:13">
      <c r="A504" s="69" t="s">
        <v>366</v>
      </c>
      <c r="B504" s="69" t="s">
        <v>728</v>
      </c>
      <c r="C504" s="18"/>
      <c r="D504" s="19"/>
      <c r="E504" s="60"/>
      <c r="F504" s="20"/>
      <c r="G504" s="18"/>
      <c r="H504" s="25"/>
      <c r="I504" s="15">
        <v>504</v>
      </c>
      <c r="J504" s="15" t="b">
        <f xml:space="preserve"> IF(AND([Relationship Date (UTC)] &gt;= Misc!$M$3, [Relationship Date (UTC)] &lt;= Misc!$N$3,TRUE), TRUE, FALSE)</f>
        <v>1</v>
      </c>
      <c r="K504" s="16"/>
      <c r="L504" s="72" t="s">
        <v>922</v>
      </c>
      <c r="M504" s="75">
        <v>40523.680902777778</v>
      </c>
    </row>
    <row r="505" spans="1:13">
      <c r="A505" s="69" t="s">
        <v>366</v>
      </c>
      <c r="B505" s="69" t="s">
        <v>916</v>
      </c>
      <c r="C505" s="18"/>
      <c r="D505" s="19"/>
      <c r="E505" s="60"/>
      <c r="F505" s="20"/>
      <c r="G505" s="18"/>
      <c r="H505" s="25"/>
      <c r="I505" s="15">
        <v>505</v>
      </c>
      <c r="J505" s="15" t="b">
        <f xml:space="preserve"> IF(AND([Relationship Date (UTC)] &gt;= Misc!$M$3, [Relationship Date (UTC)] &lt;= Misc!$N$3,TRUE), TRUE, FALSE)</f>
        <v>1</v>
      </c>
      <c r="K505" s="16"/>
      <c r="L505" s="72" t="s">
        <v>922</v>
      </c>
      <c r="M505" s="75">
        <v>40523.680902777778</v>
      </c>
    </row>
    <row r="506" spans="1:13">
      <c r="A506" s="69" t="s">
        <v>367</v>
      </c>
      <c r="B506" s="69" t="s">
        <v>916</v>
      </c>
      <c r="C506" s="18"/>
      <c r="D506" s="19"/>
      <c r="E506" s="60"/>
      <c r="F506" s="20"/>
      <c r="G506" s="18"/>
      <c r="H506" s="25"/>
      <c r="I506" s="15">
        <v>506</v>
      </c>
      <c r="J506" s="15" t="b">
        <f xml:space="preserve"> IF(AND([Relationship Date (UTC)] &gt;= Misc!$M$3, [Relationship Date (UTC)] &lt;= Misc!$N$3,TRUE), TRUE, FALSE)</f>
        <v>1</v>
      </c>
      <c r="K506" s="16"/>
      <c r="L506" s="72" t="s">
        <v>921</v>
      </c>
      <c r="M506" s="75">
        <v>40523.667314814818</v>
      </c>
    </row>
    <row r="507" spans="1:13">
      <c r="A507" s="69" t="s">
        <v>367</v>
      </c>
      <c r="B507" s="69" t="s">
        <v>916</v>
      </c>
      <c r="C507" s="18"/>
      <c r="D507" s="19"/>
      <c r="E507" s="60"/>
      <c r="F507" s="20"/>
      <c r="G507" s="18"/>
      <c r="H507" s="25"/>
      <c r="I507" s="15">
        <v>507</v>
      </c>
      <c r="J507" s="15" t="b">
        <f xml:space="preserve"> IF(AND([Relationship Date (UTC)] &gt;= Misc!$M$3, [Relationship Date (UTC)] &lt;= Misc!$N$3,TRUE), TRUE, FALSE)</f>
        <v>1</v>
      </c>
      <c r="K507" s="16"/>
      <c r="L507" s="72" t="s">
        <v>922</v>
      </c>
      <c r="M507" s="75">
        <v>40523.680902777778</v>
      </c>
    </row>
    <row r="508" spans="1:13">
      <c r="A508" s="69" t="s">
        <v>353</v>
      </c>
      <c r="B508" s="69" t="s">
        <v>916</v>
      </c>
      <c r="C508" s="18"/>
      <c r="D508" s="19"/>
      <c r="E508" s="60"/>
      <c r="F508" s="20"/>
      <c r="G508" s="18"/>
      <c r="H508" s="25"/>
      <c r="I508" s="15">
        <v>508</v>
      </c>
      <c r="J508" s="15" t="b">
        <f xml:space="preserve"> IF(AND([Relationship Date (UTC)] &gt;= Misc!$M$3, [Relationship Date (UTC)] &lt;= Misc!$N$3,TRUE), TRUE, FALSE)</f>
        <v>1</v>
      </c>
      <c r="K508" s="16"/>
      <c r="L508" s="72" t="s">
        <v>922</v>
      </c>
      <c r="M508" s="75">
        <v>40523.680902777778</v>
      </c>
    </row>
    <row r="509" spans="1:13">
      <c r="A509" s="69" t="s">
        <v>368</v>
      </c>
      <c r="B509" s="69" t="s">
        <v>916</v>
      </c>
      <c r="C509" s="18"/>
      <c r="D509" s="19"/>
      <c r="E509" s="60"/>
      <c r="F509" s="20"/>
      <c r="G509" s="18"/>
      <c r="H509" s="25"/>
      <c r="I509" s="15">
        <v>509</v>
      </c>
      <c r="J509" s="15" t="b">
        <f xml:space="preserve"> IF(AND([Relationship Date (UTC)] &gt;= Misc!$M$3, [Relationship Date (UTC)] &lt;= Misc!$N$3,TRUE), TRUE, FALSE)</f>
        <v>1</v>
      </c>
      <c r="K509" s="16"/>
      <c r="L509" s="72" t="s">
        <v>922</v>
      </c>
      <c r="M509" s="75">
        <v>40523.680902777778</v>
      </c>
    </row>
    <row r="510" spans="1:13">
      <c r="A510" s="69" t="s">
        <v>369</v>
      </c>
      <c r="B510" s="69" t="s">
        <v>916</v>
      </c>
      <c r="C510" s="18"/>
      <c r="D510" s="19"/>
      <c r="E510" s="60"/>
      <c r="F510" s="20"/>
      <c r="G510" s="18"/>
      <c r="H510" s="25"/>
      <c r="I510" s="15">
        <v>510</v>
      </c>
      <c r="J510" s="15" t="b">
        <f xml:space="preserve"> IF(AND([Relationship Date (UTC)] &gt;= Misc!$M$3, [Relationship Date (UTC)] &lt;= Misc!$N$3,TRUE), TRUE, FALSE)</f>
        <v>1</v>
      </c>
      <c r="K510" s="16"/>
      <c r="L510" s="72" t="s">
        <v>921</v>
      </c>
      <c r="M510" s="75">
        <v>40523.667534722219</v>
      </c>
    </row>
    <row r="511" spans="1:13">
      <c r="A511" s="69" t="s">
        <v>369</v>
      </c>
      <c r="B511" s="69" t="s">
        <v>916</v>
      </c>
      <c r="C511" s="18"/>
      <c r="D511" s="19"/>
      <c r="E511" s="60"/>
      <c r="F511" s="20"/>
      <c r="G511" s="18"/>
      <c r="H511" s="25"/>
      <c r="I511" s="15">
        <v>511</v>
      </c>
      <c r="J511" s="15" t="b">
        <f xml:space="preserve"> IF(AND([Relationship Date (UTC)] &gt;= Misc!$M$3, [Relationship Date (UTC)] &lt;= Misc!$N$3,TRUE), TRUE, FALSE)</f>
        <v>1</v>
      </c>
      <c r="K511" s="16"/>
      <c r="L511" s="72" t="s">
        <v>922</v>
      </c>
      <c r="M511" s="75">
        <v>40523.680902777778</v>
      </c>
    </row>
    <row r="512" spans="1:13">
      <c r="A512" s="69" t="s">
        <v>370</v>
      </c>
      <c r="B512" s="69" t="s">
        <v>916</v>
      </c>
      <c r="C512" s="18"/>
      <c r="D512" s="19"/>
      <c r="E512" s="60"/>
      <c r="F512" s="20"/>
      <c r="G512" s="18"/>
      <c r="H512" s="25"/>
      <c r="I512" s="15">
        <v>512</v>
      </c>
      <c r="J512" s="15" t="b">
        <f xml:space="preserve"> IF(AND([Relationship Date (UTC)] &gt;= Misc!$M$3, [Relationship Date (UTC)] &lt;= Misc!$N$3,TRUE), TRUE, FALSE)</f>
        <v>1</v>
      </c>
      <c r="K512" s="16"/>
      <c r="L512" s="72" t="s">
        <v>921</v>
      </c>
      <c r="M512" s="75">
        <v>40523.667581018519</v>
      </c>
    </row>
    <row r="513" spans="1:13">
      <c r="A513" s="69" t="s">
        <v>370</v>
      </c>
      <c r="B513" s="69" t="s">
        <v>916</v>
      </c>
      <c r="C513" s="18"/>
      <c r="D513" s="19"/>
      <c r="E513" s="60"/>
      <c r="F513" s="20"/>
      <c r="G513" s="18"/>
      <c r="H513" s="25"/>
      <c r="I513" s="15">
        <v>513</v>
      </c>
      <c r="J513" s="15" t="b">
        <f xml:space="preserve"> IF(AND([Relationship Date (UTC)] &gt;= Misc!$M$3, [Relationship Date (UTC)] &lt;= Misc!$N$3,TRUE), TRUE, FALSE)</f>
        <v>1</v>
      </c>
      <c r="K513" s="16"/>
      <c r="L513" s="72" t="s">
        <v>922</v>
      </c>
      <c r="M513" s="75">
        <v>40523.680902777778</v>
      </c>
    </row>
    <row r="514" spans="1:13">
      <c r="A514" s="69" t="s">
        <v>371</v>
      </c>
      <c r="B514" s="69" t="s">
        <v>441</v>
      </c>
      <c r="C514" s="18"/>
      <c r="D514" s="19"/>
      <c r="E514" s="60"/>
      <c r="F514" s="20"/>
      <c r="G514" s="18"/>
      <c r="H514" s="25"/>
      <c r="I514" s="15">
        <v>514</v>
      </c>
      <c r="J514" s="15" t="b">
        <f xml:space="preserve"> IF(AND([Relationship Date (UTC)] &gt;= Misc!$M$3, [Relationship Date (UTC)] &lt;= Misc!$N$3,TRUE), TRUE, FALSE)</f>
        <v>1</v>
      </c>
      <c r="K514" s="16"/>
      <c r="L514" s="72" t="s">
        <v>921</v>
      </c>
      <c r="M514" s="75">
        <v>40523.667581018519</v>
      </c>
    </row>
    <row r="515" spans="1:13">
      <c r="A515" s="69" t="s">
        <v>371</v>
      </c>
      <c r="B515" s="69" t="s">
        <v>530</v>
      </c>
      <c r="C515" s="18"/>
      <c r="D515" s="19"/>
      <c r="E515" s="60"/>
      <c r="F515" s="20"/>
      <c r="G515" s="18"/>
      <c r="H515" s="25"/>
      <c r="I515" s="15">
        <v>515</v>
      </c>
      <c r="J515" s="15" t="b">
        <f xml:space="preserve"> IF(AND([Relationship Date (UTC)] &gt;= Misc!$M$3, [Relationship Date (UTC)] &lt;= Misc!$N$3,TRUE), TRUE, FALSE)</f>
        <v>1</v>
      </c>
      <c r="K515" s="16"/>
      <c r="L515" s="72" t="s">
        <v>921</v>
      </c>
      <c r="M515" s="75">
        <v>40523.667581018519</v>
      </c>
    </row>
    <row r="516" spans="1:13">
      <c r="A516" s="69" t="s">
        <v>371</v>
      </c>
      <c r="B516" s="69" t="s">
        <v>916</v>
      </c>
      <c r="C516" s="18"/>
      <c r="D516" s="19"/>
      <c r="E516" s="60"/>
      <c r="F516" s="20"/>
      <c r="G516" s="18"/>
      <c r="H516" s="25"/>
      <c r="I516" s="15">
        <v>516</v>
      </c>
      <c r="J516" s="15" t="b">
        <f xml:space="preserve"> IF(AND([Relationship Date (UTC)] &gt;= Misc!$M$3, [Relationship Date (UTC)] &lt;= Misc!$N$3,TRUE), TRUE, FALSE)</f>
        <v>1</v>
      </c>
      <c r="K516" s="16"/>
      <c r="L516" s="72" t="s">
        <v>922</v>
      </c>
      <c r="M516" s="75">
        <v>40523.680902777778</v>
      </c>
    </row>
    <row r="517" spans="1:13">
      <c r="A517" s="69" t="s">
        <v>372</v>
      </c>
      <c r="B517" s="69" t="s">
        <v>916</v>
      </c>
      <c r="C517" s="18"/>
      <c r="D517" s="19"/>
      <c r="E517" s="60"/>
      <c r="F517" s="20"/>
      <c r="G517" s="18"/>
      <c r="H517" s="25"/>
      <c r="I517" s="15">
        <v>517</v>
      </c>
      <c r="J517" s="15" t="b">
        <f xml:space="preserve"> IF(AND([Relationship Date (UTC)] &gt;= Misc!$M$3, [Relationship Date (UTC)] &lt;= Misc!$N$3,TRUE), TRUE, FALSE)</f>
        <v>1</v>
      </c>
      <c r="K517" s="16"/>
      <c r="L517" s="72" t="s">
        <v>921</v>
      </c>
      <c r="M517" s="75">
        <v>40523.667650462965</v>
      </c>
    </row>
    <row r="518" spans="1:13">
      <c r="A518" s="69" t="s">
        <v>372</v>
      </c>
      <c r="B518" s="69" t="s">
        <v>916</v>
      </c>
      <c r="C518" s="18"/>
      <c r="D518" s="19"/>
      <c r="E518" s="60"/>
      <c r="F518" s="20"/>
      <c r="G518" s="18"/>
      <c r="H518" s="25"/>
      <c r="I518" s="15">
        <v>518</v>
      </c>
      <c r="J518" s="15" t="b">
        <f xml:space="preserve"> IF(AND([Relationship Date (UTC)] &gt;= Misc!$M$3, [Relationship Date (UTC)] &lt;= Misc!$N$3,TRUE), TRUE, FALSE)</f>
        <v>1</v>
      </c>
      <c r="K518" s="16"/>
      <c r="L518" s="72" t="s">
        <v>922</v>
      </c>
      <c r="M518" s="75">
        <v>40523.680902777778</v>
      </c>
    </row>
    <row r="519" spans="1:13">
      <c r="A519" s="69" t="s">
        <v>340</v>
      </c>
      <c r="B519" s="69" t="s">
        <v>916</v>
      </c>
      <c r="C519" s="18"/>
      <c r="D519" s="19"/>
      <c r="E519" s="60"/>
      <c r="F519" s="20"/>
      <c r="G519" s="18"/>
      <c r="H519" s="25"/>
      <c r="I519" s="15">
        <v>519</v>
      </c>
      <c r="J519" s="15" t="b">
        <f xml:space="preserve"> IF(AND([Relationship Date (UTC)] &gt;= Misc!$M$3, [Relationship Date (UTC)] &lt;= Misc!$N$3,TRUE), TRUE, FALSE)</f>
        <v>1</v>
      </c>
      <c r="K519" s="16"/>
      <c r="L519" s="72" t="s">
        <v>921</v>
      </c>
      <c r="M519" s="75">
        <v>40523.667766203704</v>
      </c>
    </row>
    <row r="520" spans="1:13">
      <c r="A520" s="69" t="s">
        <v>340</v>
      </c>
      <c r="B520" s="69" t="s">
        <v>669</v>
      </c>
      <c r="C520" s="18"/>
      <c r="D520" s="19"/>
      <c r="E520" s="60"/>
      <c r="F520" s="20"/>
      <c r="G520" s="18"/>
      <c r="H520" s="25"/>
      <c r="I520" s="15">
        <v>520</v>
      </c>
      <c r="J520" s="15" t="b">
        <f xml:space="preserve"> IF(AND([Relationship Date (UTC)] &gt;= Misc!$M$3, [Relationship Date (UTC)] &lt;= Misc!$N$3,TRUE), TRUE, FALSE)</f>
        <v>1</v>
      </c>
      <c r="K520" s="16"/>
      <c r="L520" s="72" t="s">
        <v>922</v>
      </c>
      <c r="M520" s="75">
        <v>40523.680902777778</v>
      </c>
    </row>
    <row r="521" spans="1:13">
      <c r="A521" s="69" t="s">
        <v>340</v>
      </c>
      <c r="B521" s="69" t="s">
        <v>916</v>
      </c>
      <c r="C521" s="18"/>
      <c r="D521" s="19"/>
      <c r="E521" s="60"/>
      <c r="F521" s="20"/>
      <c r="G521" s="18"/>
      <c r="H521" s="25"/>
      <c r="I521" s="15">
        <v>521</v>
      </c>
      <c r="J521" s="15" t="b">
        <f xml:space="preserve"> IF(AND([Relationship Date (UTC)] &gt;= Misc!$M$3, [Relationship Date (UTC)] &lt;= Misc!$N$3,TRUE), TRUE, FALSE)</f>
        <v>1</v>
      </c>
      <c r="K521" s="16"/>
      <c r="L521" s="72" t="s">
        <v>922</v>
      </c>
      <c r="M521" s="75">
        <v>40523.680902777778</v>
      </c>
    </row>
    <row r="522" spans="1:13">
      <c r="A522" s="69" t="s">
        <v>373</v>
      </c>
      <c r="B522" s="69" t="s">
        <v>441</v>
      </c>
      <c r="C522" s="18"/>
      <c r="D522" s="19"/>
      <c r="E522" s="60"/>
      <c r="F522" s="20"/>
      <c r="G522" s="18"/>
      <c r="H522" s="25"/>
      <c r="I522" s="15">
        <v>522</v>
      </c>
      <c r="J522" s="15" t="b">
        <f xml:space="preserve"> IF(AND([Relationship Date (UTC)] &gt;= Misc!$M$3, [Relationship Date (UTC)] &lt;= Misc!$N$3,TRUE), TRUE, FALSE)</f>
        <v>1</v>
      </c>
      <c r="K522" s="16"/>
      <c r="L522" s="72" t="s">
        <v>921</v>
      </c>
      <c r="M522" s="75">
        <v>40523.667824074073</v>
      </c>
    </row>
    <row r="523" spans="1:13">
      <c r="A523" s="69" t="s">
        <v>373</v>
      </c>
      <c r="B523" s="69" t="s">
        <v>529</v>
      </c>
      <c r="C523" s="18"/>
      <c r="D523" s="19"/>
      <c r="E523" s="60"/>
      <c r="F523" s="20"/>
      <c r="G523" s="18"/>
      <c r="H523" s="25"/>
      <c r="I523" s="15">
        <v>523</v>
      </c>
      <c r="J523" s="15" t="b">
        <f xml:space="preserve"> IF(AND([Relationship Date (UTC)] &gt;= Misc!$M$3, [Relationship Date (UTC)] &lt;= Misc!$N$3,TRUE), TRUE, FALSE)</f>
        <v>1</v>
      </c>
      <c r="K523" s="16"/>
      <c r="L523" s="72" t="s">
        <v>921</v>
      </c>
      <c r="M523" s="75">
        <v>40523.667824074073</v>
      </c>
    </row>
    <row r="524" spans="1:13">
      <c r="A524" s="69" t="s">
        <v>373</v>
      </c>
      <c r="B524" s="69" t="s">
        <v>845</v>
      </c>
      <c r="C524" s="18"/>
      <c r="D524" s="19"/>
      <c r="E524" s="60"/>
      <c r="F524" s="20"/>
      <c r="G524" s="18"/>
      <c r="H524" s="25"/>
      <c r="I524" s="15">
        <v>524</v>
      </c>
      <c r="J524" s="15" t="b">
        <f xml:space="preserve"> IF(AND([Relationship Date (UTC)] &gt;= Misc!$M$3, [Relationship Date (UTC)] &lt;= Misc!$N$3,TRUE), TRUE, FALSE)</f>
        <v>1</v>
      </c>
      <c r="K524" s="16"/>
      <c r="L524" s="72" t="s">
        <v>922</v>
      </c>
      <c r="M524" s="75">
        <v>40523.680902777778</v>
      </c>
    </row>
    <row r="525" spans="1:13">
      <c r="A525" s="69" t="s">
        <v>373</v>
      </c>
      <c r="B525" s="69" t="s">
        <v>730</v>
      </c>
      <c r="C525" s="18"/>
      <c r="D525" s="19"/>
      <c r="E525" s="60"/>
      <c r="F525" s="20"/>
      <c r="G525" s="18"/>
      <c r="H525" s="25"/>
      <c r="I525" s="15">
        <v>525</v>
      </c>
      <c r="J525" s="15" t="b">
        <f xml:space="preserve"> IF(AND([Relationship Date (UTC)] &gt;= Misc!$M$3, [Relationship Date (UTC)] &lt;= Misc!$N$3,TRUE), TRUE, FALSE)</f>
        <v>1</v>
      </c>
      <c r="K525" s="16"/>
      <c r="L525" s="72" t="s">
        <v>922</v>
      </c>
      <c r="M525" s="75">
        <v>40523.680902777778</v>
      </c>
    </row>
    <row r="526" spans="1:13">
      <c r="A526" s="69" t="s">
        <v>374</v>
      </c>
      <c r="B526" s="69" t="s">
        <v>505</v>
      </c>
      <c r="C526" s="18"/>
      <c r="D526" s="19"/>
      <c r="E526" s="60"/>
      <c r="F526" s="20"/>
      <c r="G526" s="18"/>
      <c r="H526" s="25"/>
      <c r="I526" s="15">
        <v>526</v>
      </c>
      <c r="J526" s="15" t="b">
        <f xml:space="preserve"> IF(AND([Relationship Date (UTC)] &gt;= Misc!$M$3, [Relationship Date (UTC)] &lt;= Misc!$N$3,TRUE), TRUE, FALSE)</f>
        <v>1</v>
      </c>
      <c r="K526" s="16"/>
      <c r="L526" s="72" t="s">
        <v>921</v>
      </c>
      <c r="M526" s="75">
        <v>40523.667916666665</v>
      </c>
    </row>
    <row r="527" spans="1:13">
      <c r="A527" s="69" t="s">
        <v>374</v>
      </c>
      <c r="B527" s="69" t="s">
        <v>730</v>
      </c>
      <c r="C527" s="18"/>
      <c r="D527" s="19"/>
      <c r="E527" s="60"/>
      <c r="F527" s="20"/>
      <c r="G527" s="18"/>
      <c r="H527" s="25"/>
      <c r="I527" s="15">
        <v>527</v>
      </c>
      <c r="J527" s="15" t="b">
        <f xml:space="preserve"> IF(AND([Relationship Date (UTC)] &gt;= Misc!$M$3, [Relationship Date (UTC)] &lt;= Misc!$N$3,TRUE), TRUE, FALSE)</f>
        <v>1</v>
      </c>
      <c r="K527" s="16"/>
      <c r="L527" s="72" t="s">
        <v>921</v>
      </c>
      <c r="M527" s="75">
        <v>40523.667916666665</v>
      </c>
    </row>
    <row r="528" spans="1:13">
      <c r="A528" s="69" t="s">
        <v>374</v>
      </c>
      <c r="B528" s="69" t="s">
        <v>673</v>
      </c>
      <c r="C528" s="18"/>
      <c r="D528" s="19"/>
      <c r="E528" s="60"/>
      <c r="F528" s="20"/>
      <c r="G528" s="18"/>
      <c r="H528" s="25"/>
      <c r="I528" s="15">
        <v>528</v>
      </c>
      <c r="J528" s="15" t="b">
        <f xml:space="preserve"> IF(AND([Relationship Date (UTC)] &gt;= Misc!$M$3, [Relationship Date (UTC)] &lt;= Misc!$N$3,TRUE), TRUE, FALSE)</f>
        <v>1</v>
      </c>
      <c r="K528" s="16"/>
      <c r="L528" s="72" t="s">
        <v>921</v>
      </c>
      <c r="M528" s="75">
        <v>40523.667916666665</v>
      </c>
    </row>
    <row r="529" spans="1:13">
      <c r="A529" s="69" t="s">
        <v>374</v>
      </c>
      <c r="B529" s="69" t="s">
        <v>696</v>
      </c>
      <c r="C529" s="18"/>
      <c r="D529" s="19"/>
      <c r="E529" s="60"/>
      <c r="F529" s="20"/>
      <c r="G529" s="18"/>
      <c r="H529" s="25"/>
      <c r="I529" s="15">
        <v>529</v>
      </c>
      <c r="J529" s="15" t="b">
        <f xml:space="preserve"> IF(AND([Relationship Date (UTC)] &gt;= Misc!$M$3, [Relationship Date (UTC)] &lt;= Misc!$N$3,TRUE), TRUE, FALSE)</f>
        <v>1</v>
      </c>
      <c r="K529" s="16"/>
      <c r="L529" s="72" t="s">
        <v>921</v>
      </c>
      <c r="M529" s="75">
        <v>40523.667916666665</v>
      </c>
    </row>
    <row r="530" spans="1:13">
      <c r="A530" s="69" t="s">
        <v>374</v>
      </c>
      <c r="B530" s="69" t="s">
        <v>586</v>
      </c>
      <c r="C530" s="18"/>
      <c r="D530" s="19"/>
      <c r="E530" s="60"/>
      <c r="F530" s="20"/>
      <c r="G530" s="18"/>
      <c r="H530" s="25"/>
      <c r="I530" s="15">
        <v>530</v>
      </c>
      <c r="J530" s="15" t="b">
        <f xml:space="preserve"> IF(AND([Relationship Date (UTC)] &gt;= Misc!$M$3, [Relationship Date (UTC)] &lt;= Misc!$N$3,TRUE), TRUE, FALSE)</f>
        <v>1</v>
      </c>
      <c r="K530" s="16"/>
      <c r="L530" s="72" t="s">
        <v>921</v>
      </c>
      <c r="M530" s="75">
        <v>40523.667916666665</v>
      </c>
    </row>
    <row r="531" spans="1:13">
      <c r="A531" s="69" t="s">
        <v>374</v>
      </c>
      <c r="B531" s="69" t="s">
        <v>730</v>
      </c>
      <c r="C531" s="18"/>
      <c r="D531" s="19"/>
      <c r="E531" s="60"/>
      <c r="F531" s="20"/>
      <c r="G531" s="18"/>
      <c r="H531" s="25"/>
      <c r="I531" s="15">
        <v>531</v>
      </c>
      <c r="J531" s="15" t="b">
        <f xml:space="preserve"> IF(AND([Relationship Date (UTC)] &gt;= Misc!$M$3, [Relationship Date (UTC)] &lt;= Misc!$N$3,TRUE), TRUE, FALSE)</f>
        <v>1</v>
      </c>
      <c r="K531" s="16"/>
      <c r="L531" s="72" t="s">
        <v>922</v>
      </c>
      <c r="M531" s="75">
        <v>40523.680902777778</v>
      </c>
    </row>
    <row r="532" spans="1:13">
      <c r="A532" s="69" t="s">
        <v>374</v>
      </c>
      <c r="B532" s="69" t="s">
        <v>586</v>
      </c>
      <c r="C532" s="18"/>
      <c r="D532" s="19"/>
      <c r="E532" s="60"/>
      <c r="F532" s="20"/>
      <c r="G532" s="18"/>
      <c r="H532" s="25"/>
      <c r="I532" s="15">
        <v>532</v>
      </c>
      <c r="J532" s="15" t="b">
        <f xml:space="preserve"> IF(AND([Relationship Date (UTC)] &gt;= Misc!$M$3, [Relationship Date (UTC)] &lt;= Misc!$N$3,TRUE), TRUE, FALSE)</f>
        <v>1</v>
      </c>
      <c r="K532" s="16"/>
      <c r="L532" s="72" t="s">
        <v>922</v>
      </c>
      <c r="M532" s="75">
        <v>40523.680902777778</v>
      </c>
    </row>
    <row r="533" spans="1:13">
      <c r="A533" s="69" t="s">
        <v>374</v>
      </c>
      <c r="B533" s="69" t="s">
        <v>673</v>
      </c>
      <c r="C533" s="18"/>
      <c r="D533" s="19"/>
      <c r="E533" s="60"/>
      <c r="F533" s="20"/>
      <c r="G533" s="18"/>
      <c r="H533" s="25"/>
      <c r="I533" s="15">
        <v>533</v>
      </c>
      <c r="J533" s="15" t="b">
        <f xml:space="preserve"> IF(AND([Relationship Date (UTC)] &gt;= Misc!$M$3, [Relationship Date (UTC)] &lt;= Misc!$N$3,TRUE), TRUE, FALSE)</f>
        <v>1</v>
      </c>
      <c r="K533" s="16"/>
      <c r="L533" s="72" t="s">
        <v>922</v>
      </c>
      <c r="M533" s="75">
        <v>40523.680902777778</v>
      </c>
    </row>
    <row r="534" spans="1:13">
      <c r="A534" s="69" t="s">
        <v>375</v>
      </c>
      <c r="B534" s="69" t="s">
        <v>916</v>
      </c>
      <c r="C534" s="18"/>
      <c r="D534" s="19"/>
      <c r="E534" s="60"/>
      <c r="F534" s="20"/>
      <c r="G534" s="18"/>
      <c r="H534" s="25"/>
      <c r="I534" s="15">
        <v>534</v>
      </c>
      <c r="J534" s="15" t="b">
        <f xml:space="preserve"> IF(AND([Relationship Date (UTC)] &gt;= Misc!$M$3, [Relationship Date (UTC)] &lt;= Misc!$N$3,TRUE), TRUE, FALSE)</f>
        <v>1</v>
      </c>
      <c r="K534" s="16"/>
      <c r="L534" s="72" t="s">
        <v>921</v>
      </c>
      <c r="M534" s="75">
        <v>40523.667951388888</v>
      </c>
    </row>
    <row r="535" spans="1:13">
      <c r="A535" s="69" t="s">
        <v>375</v>
      </c>
      <c r="B535" s="69" t="s">
        <v>730</v>
      </c>
      <c r="C535" s="18"/>
      <c r="D535" s="19"/>
      <c r="E535" s="60"/>
      <c r="F535" s="20"/>
      <c r="G535" s="18"/>
      <c r="H535" s="25"/>
      <c r="I535" s="15">
        <v>535</v>
      </c>
      <c r="J535" s="15" t="b">
        <f xml:space="preserve"> IF(AND([Relationship Date (UTC)] &gt;= Misc!$M$3, [Relationship Date (UTC)] &lt;= Misc!$N$3,TRUE), TRUE, FALSE)</f>
        <v>1</v>
      </c>
      <c r="K535" s="16"/>
      <c r="L535" s="72" t="s">
        <v>922</v>
      </c>
      <c r="M535" s="75">
        <v>40523.680902777778</v>
      </c>
    </row>
    <row r="536" spans="1:13">
      <c r="A536" s="69" t="s">
        <v>375</v>
      </c>
      <c r="B536" s="69" t="s">
        <v>916</v>
      </c>
      <c r="C536" s="18"/>
      <c r="D536" s="19"/>
      <c r="E536" s="60"/>
      <c r="F536" s="20"/>
      <c r="G536" s="18"/>
      <c r="H536" s="25"/>
      <c r="I536" s="15">
        <v>536</v>
      </c>
      <c r="J536" s="15" t="b">
        <f xml:space="preserve"> IF(AND([Relationship Date (UTC)] &gt;= Misc!$M$3, [Relationship Date (UTC)] &lt;= Misc!$N$3,TRUE), TRUE, FALSE)</f>
        <v>1</v>
      </c>
      <c r="K536" s="16"/>
      <c r="L536" s="72" t="s">
        <v>922</v>
      </c>
      <c r="M536" s="75">
        <v>40523.680902777778</v>
      </c>
    </row>
    <row r="537" spans="1:13">
      <c r="A537" s="69" t="s">
        <v>376</v>
      </c>
      <c r="B537" s="69" t="s">
        <v>916</v>
      </c>
      <c r="C537" s="18"/>
      <c r="D537" s="19"/>
      <c r="E537" s="60"/>
      <c r="F537" s="20"/>
      <c r="G537" s="18"/>
      <c r="H537" s="25"/>
      <c r="I537" s="15">
        <v>537</v>
      </c>
      <c r="J537" s="15" t="b">
        <f xml:space="preserve"> IF(AND([Relationship Date (UTC)] &gt;= Misc!$M$3, [Relationship Date (UTC)] &lt;= Misc!$N$3,TRUE), TRUE, FALSE)</f>
        <v>1</v>
      </c>
      <c r="K537" s="16"/>
      <c r="L537" s="72" t="s">
        <v>921</v>
      </c>
      <c r="M537" s="75">
        <v>40523.668055555558</v>
      </c>
    </row>
    <row r="538" spans="1:13">
      <c r="A538" s="69" t="s">
        <v>376</v>
      </c>
      <c r="B538" s="69" t="s">
        <v>916</v>
      </c>
      <c r="C538" s="18"/>
      <c r="D538" s="19"/>
      <c r="E538" s="60"/>
      <c r="F538" s="20"/>
      <c r="G538" s="18"/>
      <c r="H538" s="25"/>
      <c r="I538" s="15">
        <v>538</v>
      </c>
      <c r="J538" s="15" t="b">
        <f xml:space="preserve"> IF(AND([Relationship Date (UTC)] &gt;= Misc!$M$3, [Relationship Date (UTC)] &lt;= Misc!$N$3,TRUE), TRUE, FALSE)</f>
        <v>1</v>
      </c>
      <c r="K538" s="16"/>
      <c r="L538" s="72" t="s">
        <v>922</v>
      </c>
      <c r="M538" s="75">
        <v>40523.680902777778</v>
      </c>
    </row>
    <row r="539" spans="1:13">
      <c r="A539" s="69" t="s">
        <v>377</v>
      </c>
      <c r="B539" s="69" t="s">
        <v>916</v>
      </c>
      <c r="C539" s="18"/>
      <c r="D539" s="19"/>
      <c r="E539" s="60"/>
      <c r="F539" s="20"/>
      <c r="G539" s="18"/>
      <c r="H539" s="25"/>
      <c r="I539" s="15">
        <v>539</v>
      </c>
      <c r="J539" s="15" t="b">
        <f xml:space="preserve"> IF(AND([Relationship Date (UTC)] &gt;= Misc!$M$3, [Relationship Date (UTC)] &lt;= Misc!$N$3,TRUE), TRUE, FALSE)</f>
        <v>1</v>
      </c>
      <c r="K539" s="16"/>
      <c r="L539" s="72" t="s">
        <v>921</v>
      </c>
      <c r="M539" s="75">
        <v>40523.668090277781</v>
      </c>
    </row>
    <row r="540" spans="1:13">
      <c r="A540" s="69" t="s">
        <v>377</v>
      </c>
      <c r="B540" s="69" t="s">
        <v>916</v>
      </c>
      <c r="C540" s="18"/>
      <c r="D540" s="19"/>
      <c r="E540" s="60"/>
      <c r="F540" s="20"/>
      <c r="G540" s="18"/>
      <c r="H540" s="25"/>
      <c r="I540" s="15">
        <v>540</v>
      </c>
      <c r="J540" s="15" t="b">
        <f xml:space="preserve"> IF(AND([Relationship Date (UTC)] &gt;= Misc!$M$3, [Relationship Date (UTC)] &lt;= Misc!$N$3,TRUE), TRUE, FALSE)</f>
        <v>1</v>
      </c>
      <c r="K540" s="16"/>
      <c r="L540" s="72" t="s">
        <v>922</v>
      </c>
      <c r="M540" s="75">
        <v>40523.680902777778</v>
      </c>
    </row>
    <row r="541" spans="1:13">
      <c r="A541" s="69" t="s">
        <v>378</v>
      </c>
      <c r="B541" s="69" t="s">
        <v>916</v>
      </c>
      <c r="C541" s="18"/>
      <c r="D541" s="19"/>
      <c r="E541" s="60"/>
      <c r="F541" s="20"/>
      <c r="G541" s="18"/>
      <c r="H541" s="25"/>
      <c r="I541" s="15">
        <v>541</v>
      </c>
      <c r="J541" s="15" t="b">
        <f xml:space="preserve"> IF(AND([Relationship Date (UTC)] &gt;= Misc!$M$3, [Relationship Date (UTC)] &lt;= Misc!$N$3,TRUE), TRUE, FALSE)</f>
        <v>1</v>
      </c>
      <c r="K541" s="16"/>
      <c r="L541" s="72" t="s">
        <v>921</v>
      </c>
      <c r="M541" s="75">
        <v>40523.668113425927</v>
      </c>
    </row>
    <row r="542" spans="1:13">
      <c r="A542" s="69" t="s">
        <v>378</v>
      </c>
      <c r="B542" s="69" t="s">
        <v>916</v>
      </c>
      <c r="C542" s="18"/>
      <c r="D542" s="19"/>
      <c r="E542" s="60"/>
      <c r="F542" s="20"/>
      <c r="G542" s="18"/>
      <c r="H542" s="25"/>
      <c r="I542" s="15">
        <v>542</v>
      </c>
      <c r="J542" s="15" t="b">
        <f xml:space="preserve"> IF(AND([Relationship Date (UTC)] &gt;= Misc!$M$3, [Relationship Date (UTC)] &lt;= Misc!$N$3,TRUE), TRUE, FALSE)</f>
        <v>1</v>
      </c>
      <c r="K542" s="16"/>
      <c r="L542" s="72" t="s">
        <v>922</v>
      </c>
      <c r="M542" s="75">
        <v>40523.680902777778</v>
      </c>
    </row>
    <row r="543" spans="1:13">
      <c r="A543" s="69" t="s">
        <v>379</v>
      </c>
      <c r="B543" s="69" t="s">
        <v>916</v>
      </c>
      <c r="C543" s="18"/>
      <c r="D543" s="19"/>
      <c r="E543" s="60"/>
      <c r="F543" s="20"/>
      <c r="G543" s="18"/>
      <c r="H543" s="25"/>
      <c r="I543" s="15">
        <v>543</v>
      </c>
      <c r="J543" s="15" t="b">
        <f xml:space="preserve"> IF(AND([Relationship Date (UTC)] &gt;= Misc!$M$3, [Relationship Date (UTC)] &lt;= Misc!$N$3,TRUE), TRUE, FALSE)</f>
        <v>1</v>
      </c>
      <c r="K543" s="16"/>
      <c r="L543" s="72" t="s">
        <v>921</v>
      </c>
      <c r="M543" s="75">
        <v>40523.668229166666</v>
      </c>
    </row>
    <row r="544" spans="1:13">
      <c r="A544" s="69" t="s">
        <v>379</v>
      </c>
      <c r="B544" s="69" t="s">
        <v>541</v>
      </c>
      <c r="C544" s="18"/>
      <c r="D544" s="19"/>
      <c r="E544" s="60"/>
      <c r="F544" s="20"/>
      <c r="G544" s="18"/>
      <c r="H544" s="25"/>
      <c r="I544" s="15">
        <v>544</v>
      </c>
      <c r="J544" s="15" t="b">
        <f xml:space="preserve"> IF(AND([Relationship Date (UTC)] &gt;= Misc!$M$3, [Relationship Date (UTC)] &lt;= Misc!$N$3,TRUE), TRUE, FALSE)</f>
        <v>1</v>
      </c>
      <c r="K544" s="16"/>
      <c r="L544" s="72" t="s">
        <v>921</v>
      </c>
      <c r="M544" s="75">
        <v>40523.668229166666</v>
      </c>
    </row>
    <row r="545" spans="1:13">
      <c r="A545" s="69" t="s">
        <v>379</v>
      </c>
      <c r="B545" s="69" t="s">
        <v>581</v>
      </c>
      <c r="C545" s="18"/>
      <c r="D545" s="19"/>
      <c r="E545" s="60"/>
      <c r="F545" s="20"/>
      <c r="G545" s="18"/>
      <c r="H545" s="25"/>
      <c r="I545" s="15">
        <v>545</v>
      </c>
      <c r="J545" s="15" t="b">
        <f xml:space="preserve"> IF(AND([Relationship Date (UTC)] &gt;= Misc!$M$3, [Relationship Date (UTC)] &lt;= Misc!$N$3,TRUE), TRUE, FALSE)</f>
        <v>1</v>
      </c>
      <c r="K545" s="16"/>
      <c r="L545" s="72" t="s">
        <v>922</v>
      </c>
      <c r="M545" s="75">
        <v>40523.680902777778</v>
      </c>
    </row>
    <row r="546" spans="1:13">
      <c r="A546" s="69" t="s">
        <v>379</v>
      </c>
      <c r="B546" s="69" t="s">
        <v>541</v>
      </c>
      <c r="C546" s="18"/>
      <c r="D546" s="19"/>
      <c r="E546" s="60"/>
      <c r="F546" s="20"/>
      <c r="G546" s="18"/>
      <c r="H546" s="25"/>
      <c r="I546" s="15">
        <v>546</v>
      </c>
      <c r="J546" s="15" t="b">
        <f xml:space="preserve"> IF(AND([Relationship Date (UTC)] &gt;= Misc!$M$3, [Relationship Date (UTC)] &lt;= Misc!$N$3,TRUE), TRUE, FALSE)</f>
        <v>1</v>
      </c>
      <c r="K546" s="16"/>
      <c r="L546" s="72" t="s">
        <v>922</v>
      </c>
      <c r="M546" s="75">
        <v>40523.680902777778</v>
      </c>
    </row>
    <row r="547" spans="1:13">
      <c r="A547" s="69" t="s">
        <v>379</v>
      </c>
      <c r="B547" s="69" t="s">
        <v>685</v>
      </c>
      <c r="C547" s="18"/>
      <c r="D547" s="19"/>
      <c r="E547" s="60"/>
      <c r="F547" s="20"/>
      <c r="G547" s="18"/>
      <c r="H547" s="25"/>
      <c r="I547" s="15">
        <v>547</v>
      </c>
      <c r="J547" s="15" t="b">
        <f xml:space="preserve"> IF(AND([Relationship Date (UTC)] &gt;= Misc!$M$3, [Relationship Date (UTC)] &lt;= Misc!$N$3,TRUE), TRUE, FALSE)</f>
        <v>1</v>
      </c>
      <c r="K547" s="16"/>
      <c r="L547" s="72" t="s">
        <v>922</v>
      </c>
      <c r="M547" s="75">
        <v>40523.680902777778</v>
      </c>
    </row>
    <row r="548" spans="1:13">
      <c r="A548" s="69" t="s">
        <v>379</v>
      </c>
      <c r="B548" s="69" t="s">
        <v>916</v>
      </c>
      <c r="C548" s="18"/>
      <c r="D548" s="19"/>
      <c r="E548" s="60"/>
      <c r="F548" s="20"/>
      <c r="G548" s="18"/>
      <c r="H548" s="25"/>
      <c r="I548" s="15">
        <v>548</v>
      </c>
      <c r="J548" s="15" t="b">
        <f xml:space="preserve"> IF(AND([Relationship Date (UTC)] &gt;= Misc!$M$3, [Relationship Date (UTC)] &lt;= Misc!$N$3,TRUE), TRUE, FALSE)</f>
        <v>1</v>
      </c>
      <c r="K548" s="16"/>
      <c r="L548" s="72" t="s">
        <v>922</v>
      </c>
      <c r="M548" s="75">
        <v>40523.680902777778</v>
      </c>
    </row>
    <row r="549" spans="1:13">
      <c r="A549" s="69" t="s">
        <v>380</v>
      </c>
      <c r="B549" s="69" t="s">
        <v>916</v>
      </c>
      <c r="C549" s="18"/>
      <c r="D549" s="19"/>
      <c r="E549" s="60"/>
      <c r="F549" s="20"/>
      <c r="G549" s="18"/>
      <c r="H549" s="25"/>
      <c r="I549" s="15">
        <v>549</v>
      </c>
      <c r="J549" s="15" t="b">
        <f xml:space="preserve"> IF(AND([Relationship Date (UTC)] &gt;= Misc!$M$3, [Relationship Date (UTC)] &lt;= Misc!$N$3,TRUE), TRUE, FALSE)</f>
        <v>1</v>
      </c>
      <c r="K549" s="16"/>
      <c r="L549" s="72" t="s">
        <v>921</v>
      </c>
      <c r="M549" s="75">
        <v>40523.667187500003</v>
      </c>
    </row>
    <row r="550" spans="1:13">
      <c r="A550" s="69" t="s">
        <v>380</v>
      </c>
      <c r="B550" s="69" t="s">
        <v>913</v>
      </c>
      <c r="C550" s="18"/>
      <c r="D550" s="19"/>
      <c r="E550" s="60"/>
      <c r="F550" s="20"/>
      <c r="G550" s="18"/>
      <c r="H550" s="25"/>
      <c r="I550" s="15">
        <v>550</v>
      </c>
      <c r="J550" s="15" t="b">
        <f xml:space="preserve"> IF(AND([Relationship Date (UTC)] &gt;= Misc!$M$3, [Relationship Date (UTC)] &lt;= Misc!$N$3,TRUE), TRUE, FALSE)</f>
        <v>1</v>
      </c>
      <c r="K550" s="16"/>
      <c r="L550" s="72" t="s">
        <v>922</v>
      </c>
      <c r="M550" s="75">
        <v>40523.680902777778</v>
      </c>
    </row>
    <row r="551" spans="1:13">
      <c r="A551" s="69" t="s">
        <v>380</v>
      </c>
      <c r="B551" s="69" t="s">
        <v>916</v>
      </c>
      <c r="C551" s="18"/>
      <c r="D551" s="19"/>
      <c r="E551" s="60"/>
      <c r="F551" s="20"/>
      <c r="G551" s="18"/>
      <c r="H551" s="25"/>
      <c r="I551" s="15">
        <v>551</v>
      </c>
      <c r="J551" s="15" t="b">
        <f xml:space="preserve"> IF(AND([Relationship Date (UTC)] &gt;= Misc!$M$3, [Relationship Date (UTC)] &lt;= Misc!$N$3,TRUE), TRUE, FALSE)</f>
        <v>1</v>
      </c>
      <c r="K551" s="16"/>
      <c r="L551" s="72" t="s">
        <v>922</v>
      </c>
      <c r="M551" s="75">
        <v>40523.680902777778</v>
      </c>
    </row>
    <row r="552" spans="1:13">
      <c r="A552" s="69" t="s">
        <v>381</v>
      </c>
      <c r="B552" s="69" t="s">
        <v>380</v>
      </c>
      <c r="C552" s="18"/>
      <c r="D552" s="19"/>
      <c r="E552" s="60"/>
      <c r="F552" s="20"/>
      <c r="G552" s="18"/>
      <c r="H552" s="25"/>
      <c r="I552" s="15">
        <v>552</v>
      </c>
      <c r="J552" s="15" t="b">
        <f xml:space="preserve"> IF(AND([Relationship Date (UTC)] &gt;= Misc!$M$3, [Relationship Date (UTC)] &lt;= Misc!$N$3,TRUE), TRUE, FALSE)</f>
        <v>1</v>
      </c>
      <c r="K552" s="16"/>
      <c r="L552" s="72" t="s">
        <v>922</v>
      </c>
      <c r="M552" s="75">
        <v>40523.680902777778</v>
      </c>
    </row>
    <row r="553" spans="1:13">
      <c r="A553" s="69" t="s">
        <v>381</v>
      </c>
      <c r="B553" s="69" t="s">
        <v>886</v>
      </c>
      <c r="C553" s="18"/>
      <c r="D553" s="19"/>
      <c r="E553" s="60"/>
      <c r="F553" s="20"/>
      <c r="G553" s="18"/>
      <c r="H553" s="25"/>
      <c r="I553" s="15">
        <v>553</v>
      </c>
      <c r="J553" s="15" t="b">
        <f xml:space="preserve"> IF(AND([Relationship Date (UTC)] &gt;= Misc!$M$3, [Relationship Date (UTC)] &lt;= Misc!$N$3,TRUE), TRUE, FALSE)</f>
        <v>1</v>
      </c>
      <c r="K553" s="16"/>
      <c r="L553" s="72" t="s">
        <v>921</v>
      </c>
      <c r="M553" s="75">
        <v>40523.668240740742</v>
      </c>
    </row>
    <row r="554" spans="1:13">
      <c r="A554" s="69" t="s">
        <v>381</v>
      </c>
      <c r="B554" s="69" t="s">
        <v>916</v>
      </c>
      <c r="C554" s="18"/>
      <c r="D554" s="19"/>
      <c r="E554" s="60"/>
      <c r="F554" s="20"/>
      <c r="G554" s="18"/>
      <c r="H554" s="25"/>
      <c r="I554" s="15">
        <v>554</v>
      </c>
      <c r="J554" s="15" t="b">
        <f xml:space="preserve"> IF(AND([Relationship Date (UTC)] &gt;= Misc!$M$3, [Relationship Date (UTC)] &lt;= Misc!$N$3,TRUE), TRUE, FALSE)</f>
        <v>1</v>
      </c>
      <c r="K554" s="16"/>
      <c r="L554" s="72" t="s">
        <v>922</v>
      </c>
      <c r="M554" s="75">
        <v>40523.680902777778</v>
      </c>
    </row>
    <row r="555" spans="1:13">
      <c r="A555" s="69" t="s">
        <v>381</v>
      </c>
      <c r="B555" s="69" t="s">
        <v>913</v>
      </c>
      <c r="C555" s="18"/>
      <c r="D555" s="19"/>
      <c r="E555" s="60"/>
      <c r="F555" s="20"/>
      <c r="G555" s="18"/>
      <c r="H555" s="25"/>
      <c r="I555" s="15">
        <v>555</v>
      </c>
      <c r="J555" s="15" t="b">
        <f xml:space="preserve"> IF(AND([Relationship Date (UTC)] &gt;= Misc!$M$3, [Relationship Date (UTC)] &lt;= Misc!$N$3,TRUE), TRUE, FALSE)</f>
        <v>1</v>
      </c>
      <c r="K555" s="16"/>
      <c r="L555" s="72" t="s">
        <v>922</v>
      </c>
      <c r="M555" s="75">
        <v>40523.680902777778</v>
      </c>
    </row>
    <row r="556" spans="1:13">
      <c r="A556" s="69" t="s">
        <v>381</v>
      </c>
      <c r="B556" s="69" t="s">
        <v>886</v>
      </c>
      <c r="C556" s="18"/>
      <c r="D556" s="19"/>
      <c r="E556" s="60"/>
      <c r="F556" s="20"/>
      <c r="G556" s="18"/>
      <c r="H556" s="25"/>
      <c r="I556" s="15">
        <v>556</v>
      </c>
      <c r="J556" s="15" t="b">
        <f xml:space="preserve"> IF(AND([Relationship Date (UTC)] &gt;= Misc!$M$3, [Relationship Date (UTC)] &lt;= Misc!$N$3,TRUE), TRUE, FALSE)</f>
        <v>1</v>
      </c>
      <c r="K556" s="16"/>
      <c r="L556" s="72" t="s">
        <v>922</v>
      </c>
      <c r="M556" s="75">
        <v>40523.680902777778</v>
      </c>
    </row>
    <row r="557" spans="1:13">
      <c r="A557" s="69" t="s">
        <v>382</v>
      </c>
      <c r="B557" s="69" t="s">
        <v>916</v>
      </c>
      <c r="C557" s="18"/>
      <c r="D557" s="19"/>
      <c r="E557" s="60"/>
      <c r="F557" s="20"/>
      <c r="G557" s="18"/>
      <c r="H557" s="25"/>
      <c r="I557" s="15">
        <v>557</v>
      </c>
      <c r="J557" s="15" t="b">
        <f xml:space="preserve"> IF(AND([Relationship Date (UTC)] &gt;= Misc!$M$3, [Relationship Date (UTC)] &lt;= Misc!$N$3,TRUE), TRUE, FALSE)</f>
        <v>1</v>
      </c>
      <c r="K557" s="16"/>
      <c r="L557" s="72" t="s">
        <v>922</v>
      </c>
      <c r="M557" s="75">
        <v>40523.680902777778</v>
      </c>
    </row>
    <row r="558" spans="1:13">
      <c r="A558" s="69" t="s">
        <v>383</v>
      </c>
      <c r="B558" s="69" t="s">
        <v>783</v>
      </c>
      <c r="C558" s="18"/>
      <c r="D558" s="19"/>
      <c r="E558" s="60"/>
      <c r="F558" s="20"/>
      <c r="G558" s="18"/>
      <c r="H558" s="25"/>
      <c r="I558" s="15">
        <v>558</v>
      </c>
      <c r="J558" s="15" t="b">
        <f xml:space="preserve"> IF(AND([Relationship Date (UTC)] &gt;= Misc!$M$3, [Relationship Date (UTC)] &lt;= Misc!$N$3,TRUE), TRUE, FALSE)</f>
        <v>1</v>
      </c>
      <c r="K558" s="16"/>
      <c r="L558" s="72" t="s">
        <v>921</v>
      </c>
      <c r="M558" s="75">
        <v>40523.668287037035</v>
      </c>
    </row>
    <row r="559" spans="1:13">
      <c r="A559" s="69" t="s">
        <v>383</v>
      </c>
      <c r="B559" s="69" t="s">
        <v>916</v>
      </c>
      <c r="C559" s="18"/>
      <c r="D559" s="19"/>
      <c r="E559" s="60"/>
      <c r="F559" s="20"/>
      <c r="G559" s="18"/>
      <c r="H559" s="25"/>
      <c r="I559" s="15">
        <v>559</v>
      </c>
      <c r="J559" s="15" t="b">
        <f xml:space="preserve"> IF(AND([Relationship Date (UTC)] &gt;= Misc!$M$3, [Relationship Date (UTC)] &lt;= Misc!$N$3,TRUE), TRUE, FALSE)</f>
        <v>1</v>
      </c>
      <c r="K559" s="16"/>
      <c r="L559" s="72" t="s">
        <v>922</v>
      </c>
      <c r="M559" s="75">
        <v>40523.680902777778</v>
      </c>
    </row>
    <row r="560" spans="1:13">
      <c r="A560" s="69" t="s">
        <v>383</v>
      </c>
      <c r="B560" s="69" t="s">
        <v>913</v>
      </c>
      <c r="C560" s="18"/>
      <c r="D560" s="19"/>
      <c r="E560" s="60"/>
      <c r="F560" s="20"/>
      <c r="G560" s="18"/>
      <c r="H560" s="25"/>
      <c r="I560" s="15">
        <v>560</v>
      </c>
      <c r="J560" s="15" t="b">
        <f xml:space="preserve"> IF(AND([Relationship Date (UTC)] &gt;= Misc!$M$3, [Relationship Date (UTC)] &lt;= Misc!$N$3,TRUE), TRUE, FALSE)</f>
        <v>1</v>
      </c>
      <c r="K560" s="16"/>
      <c r="L560" s="72" t="s">
        <v>922</v>
      </c>
      <c r="M560" s="75">
        <v>40523.680902777778</v>
      </c>
    </row>
    <row r="561" spans="1:13">
      <c r="A561" s="69" t="s">
        <v>383</v>
      </c>
      <c r="B561" s="69" t="s">
        <v>578</v>
      </c>
      <c r="C561" s="18"/>
      <c r="D561" s="19"/>
      <c r="E561" s="60"/>
      <c r="F561" s="20"/>
      <c r="G561" s="18"/>
      <c r="H561" s="25"/>
      <c r="I561" s="15">
        <v>561</v>
      </c>
      <c r="J561" s="15" t="b">
        <f xml:space="preserve"> IF(AND([Relationship Date (UTC)] &gt;= Misc!$M$3, [Relationship Date (UTC)] &lt;= Misc!$N$3,TRUE), TRUE, FALSE)</f>
        <v>1</v>
      </c>
      <c r="K561" s="16"/>
      <c r="L561" s="72" t="s">
        <v>922</v>
      </c>
      <c r="M561" s="75">
        <v>40523.680902777778</v>
      </c>
    </row>
    <row r="562" spans="1:13">
      <c r="A562" s="69" t="s">
        <v>383</v>
      </c>
      <c r="B562" s="69" t="s">
        <v>783</v>
      </c>
      <c r="C562" s="18"/>
      <c r="D562" s="19"/>
      <c r="E562" s="60"/>
      <c r="F562" s="20"/>
      <c r="G562" s="18"/>
      <c r="H562" s="25"/>
      <c r="I562" s="15">
        <v>562</v>
      </c>
      <c r="J562" s="15" t="b">
        <f xml:space="preserve"> IF(AND([Relationship Date (UTC)] &gt;= Misc!$M$3, [Relationship Date (UTC)] &lt;= Misc!$N$3,TRUE), TRUE, FALSE)</f>
        <v>1</v>
      </c>
      <c r="K562" s="16"/>
      <c r="L562" s="72" t="s">
        <v>922</v>
      </c>
      <c r="M562" s="75">
        <v>40523.680902777778</v>
      </c>
    </row>
    <row r="563" spans="1:13">
      <c r="A563" s="69" t="s">
        <v>384</v>
      </c>
      <c r="B563" s="69" t="s">
        <v>916</v>
      </c>
      <c r="C563" s="18"/>
      <c r="D563" s="19"/>
      <c r="E563" s="60"/>
      <c r="F563" s="20"/>
      <c r="G563" s="18"/>
      <c r="H563" s="25"/>
      <c r="I563" s="15">
        <v>563</v>
      </c>
      <c r="J563" s="15" t="b">
        <f xml:space="preserve"> IF(AND([Relationship Date (UTC)] &gt;= Misc!$M$3, [Relationship Date (UTC)] &lt;= Misc!$N$3,TRUE), TRUE, FALSE)</f>
        <v>1</v>
      </c>
      <c r="K563" s="16"/>
      <c r="L563" s="72" t="s">
        <v>922</v>
      </c>
      <c r="M563" s="75">
        <v>40523.680902777778</v>
      </c>
    </row>
    <row r="564" spans="1:13">
      <c r="A564" s="69" t="s">
        <v>385</v>
      </c>
      <c r="B564" s="69" t="s">
        <v>673</v>
      </c>
      <c r="C564" s="18"/>
      <c r="D564" s="19"/>
      <c r="E564" s="60"/>
      <c r="F564" s="20"/>
      <c r="G564" s="18"/>
      <c r="H564" s="25"/>
      <c r="I564" s="15">
        <v>564</v>
      </c>
      <c r="J564" s="15" t="b">
        <f xml:space="preserve"> IF(AND([Relationship Date (UTC)] &gt;= Misc!$M$3, [Relationship Date (UTC)] &lt;= Misc!$N$3,TRUE), TRUE, FALSE)</f>
        <v>1</v>
      </c>
      <c r="K564" s="16"/>
      <c r="L564" s="72" t="s">
        <v>921</v>
      </c>
      <c r="M564" s="75">
        <v>40523.668333333335</v>
      </c>
    </row>
    <row r="565" spans="1:13">
      <c r="A565" s="69" t="s">
        <v>385</v>
      </c>
      <c r="B565" s="69" t="s">
        <v>916</v>
      </c>
      <c r="C565" s="18"/>
      <c r="D565" s="19"/>
      <c r="E565" s="60"/>
      <c r="F565" s="20"/>
      <c r="G565" s="18"/>
      <c r="H565" s="25"/>
      <c r="I565" s="15">
        <v>565</v>
      </c>
      <c r="J565" s="15" t="b">
        <f xml:space="preserve"> IF(AND([Relationship Date (UTC)] &gt;= Misc!$M$3, [Relationship Date (UTC)] &lt;= Misc!$N$3,TRUE), TRUE, FALSE)</f>
        <v>1</v>
      </c>
      <c r="K565" s="16"/>
      <c r="L565" s="72" t="s">
        <v>922</v>
      </c>
      <c r="M565" s="75">
        <v>40523.680902777778</v>
      </c>
    </row>
    <row r="566" spans="1:13">
      <c r="A566" s="69" t="s">
        <v>385</v>
      </c>
      <c r="B566" s="69" t="s">
        <v>728</v>
      </c>
      <c r="C566" s="18"/>
      <c r="D566" s="19"/>
      <c r="E566" s="60"/>
      <c r="F566" s="20"/>
      <c r="G566" s="18"/>
      <c r="H566" s="25"/>
      <c r="I566" s="15">
        <v>566</v>
      </c>
      <c r="J566" s="15" t="b">
        <f xml:space="preserve"> IF(AND([Relationship Date (UTC)] &gt;= Misc!$M$3, [Relationship Date (UTC)] &lt;= Misc!$N$3,TRUE), TRUE, FALSE)</f>
        <v>1</v>
      </c>
      <c r="K566" s="16"/>
      <c r="L566" s="72" t="s">
        <v>922</v>
      </c>
      <c r="M566" s="75">
        <v>40523.680902777778</v>
      </c>
    </row>
    <row r="567" spans="1:13">
      <c r="A567" s="69" t="s">
        <v>385</v>
      </c>
      <c r="B567" s="69" t="s">
        <v>673</v>
      </c>
      <c r="C567" s="18"/>
      <c r="D567" s="19"/>
      <c r="E567" s="60"/>
      <c r="F567" s="20"/>
      <c r="G567" s="18"/>
      <c r="H567" s="25"/>
      <c r="I567" s="15">
        <v>567</v>
      </c>
      <c r="J567" s="15" t="b">
        <f xml:space="preserve"> IF(AND([Relationship Date (UTC)] &gt;= Misc!$M$3, [Relationship Date (UTC)] &lt;= Misc!$N$3,TRUE), TRUE, FALSE)</f>
        <v>1</v>
      </c>
      <c r="K567" s="16"/>
      <c r="L567" s="72" t="s">
        <v>922</v>
      </c>
      <c r="M567" s="75">
        <v>40523.680902777778</v>
      </c>
    </row>
    <row r="568" spans="1:13">
      <c r="A568" s="69" t="s">
        <v>386</v>
      </c>
      <c r="B568" s="69" t="s">
        <v>913</v>
      </c>
      <c r="C568" s="18"/>
      <c r="D568" s="19"/>
      <c r="E568" s="60"/>
      <c r="F568" s="20"/>
      <c r="G568" s="18"/>
      <c r="H568" s="25"/>
      <c r="I568" s="15">
        <v>568</v>
      </c>
      <c r="J568" s="15" t="b">
        <f xml:space="preserve"> IF(AND([Relationship Date (UTC)] &gt;= Misc!$M$3, [Relationship Date (UTC)] &lt;= Misc!$N$3,TRUE), TRUE, FALSE)</f>
        <v>1</v>
      </c>
      <c r="K568" s="16"/>
      <c r="L568" s="72" t="s">
        <v>922</v>
      </c>
      <c r="M568" s="75">
        <v>40523.680902777778</v>
      </c>
    </row>
    <row r="569" spans="1:13">
      <c r="A569" s="69" t="s">
        <v>386</v>
      </c>
      <c r="B569" s="69" t="s">
        <v>783</v>
      </c>
      <c r="C569" s="18"/>
      <c r="D569" s="19"/>
      <c r="E569" s="60"/>
      <c r="F569" s="20"/>
      <c r="G569" s="18"/>
      <c r="H569" s="25"/>
      <c r="I569" s="15">
        <v>569</v>
      </c>
      <c r="J569" s="15" t="b">
        <f xml:space="preserve"> IF(AND([Relationship Date (UTC)] &gt;= Misc!$M$3, [Relationship Date (UTC)] &lt;= Misc!$N$3,TRUE), TRUE, FALSE)</f>
        <v>1</v>
      </c>
      <c r="K569" s="16"/>
      <c r="L569" s="72" t="s">
        <v>922</v>
      </c>
      <c r="M569" s="75">
        <v>40523.680902777778</v>
      </c>
    </row>
    <row r="570" spans="1:13">
      <c r="A570" s="69" t="s">
        <v>387</v>
      </c>
      <c r="B570" s="69" t="s">
        <v>916</v>
      </c>
      <c r="C570" s="18"/>
      <c r="D570" s="19"/>
      <c r="E570" s="60"/>
      <c r="F570" s="20"/>
      <c r="G570" s="18"/>
      <c r="H570" s="25"/>
      <c r="I570" s="15">
        <v>570</v>
      </c>
      <c r="J570" s="15" t="b">
        <f xml:space="preserve"> IF(AND([Relationship Date (UTC)] &gt;= Misc!$M$3, [Relationship Date (UTC)] &lt;= Misc!$N$3,TRUE), TRUE, FALSE)</f>
        <v>1</v>
      </c>
      <c r="K570" s="16"/>
      <c r="L570" s="72" t="s">
        <v>922</v>
      </c>
      <c r="M570" s="75">
        <v>40523.680902777778</v>
      </c>
    </row>
    <row r="571" spans="1:13">
      <c r="A571" s="69" t="s">
        <v>388</v>
      </c>
      <c r="B571" s="69" t="s">
        <v>916</v>
      </c>
      <c r="C571" s="18"/>
      <c r="D571" s="19"/>
      <c r="E571" s="60"/>
      <c r="F571" s="20"/>
      <c r="G571" s="18"/>
      <c r="H571" s="25"/>
      <c r="I571" s="15">
        <v>571</v>
      </c>
      <c r="J571" s="15" t="b">
        <f xml:space="preserve"> IF(AND([Relationship Date (UTC)] &gt;= Misc!$M$3, [Relationship Date (UTC)] &lt;= Misc!$N$3,TRUE), TRUE, FALSE)</f>
        <v>1</v>
      </c>
      <c r="K571" s="16"/>
      <c r="L571" s="72" t="s">
        <v>921</v>
      </c>
      <c r="M571" s="75">
        <v>40523.668391203704</v>
      </c>
    </row>
    <row r="572" spans="1:13">
      <c r="A572" s="69" t="s">
        <v>388</v>
      </c>
      <c r="B572" s="69" t="s">
        <v>916</v>
      </c>
      <c r="C572" s="18"/>
      <c r="D572" s="19"/>
      <c r="E572" s="60"/>
      <c r="F572" s="20"/>
      <c r="G572" s="18"/>
      <c r="H572" s="25"/>
      <c r="I572" s="15">
        <v>572</v>
      </c>
      <c r="J572" s="15" t="b">
        <f xml:space="preserve"> IF(AND([Relationship Date (UTC)] &gt;= Misc!$M$3, [Relationship Date (UTC)] &lt;= Misc!$N$3,TRUE), TRUE, FALSE)</f>
        <v>1</v>
      </c>
      <c r="K572" s="16"/>
      <c r="L572" s="72" t="s">
        <v>922</v>
      </c>
      <c r="M572" s="75">
        <v>40523.680902777778</v>
      </c>
    </row>
    <row r="573" spans="1:13">
      <c r="A573" s="69" t="s">
        <v>389</v>
      </c>
      <c r="B573" s="69" t="s">
        <v>916</v>
      </c>
      <c r="C573" s="18"/>
      <c r="D573" s="19"/>
      <c r="E573" s="60"/>
      <c r="F573" s="20"/>
      <c r="G573" s="18"/>
      <c r="H573" s="25"/>
      <c r="I573" s="15">
        <v>573</v>
      </c>
      <c r="J573" s="15" t="b">
        <f xml:space="preserve"> IF(AND([Relationship Date (UTC)] &gt;= Misc!$M$3, [Relationship Date (UTC)] &lt;= Misc!$N$3,TRUE), TRUE, FALSE)</f>
        <v>1</v>
      </c>
      <c r="K573" s="16"/>
      <c r="L573" s="72" t="s">
        <v>922</v>
      </c>
      <c r="M573" s="75">
        <v>40523.680902777778</v>
      </c>
    </row>
    <row r="574" spans="1:13">
      <c r="A574" s="69" t="s">
        <v>389</v>
      </c>
      <c r="B574" s="69" t="s">
        <v>913</v>
      </c>
      <c r="C574" s="18"/>
      <c r="D574" s="19"/>
      <c r="E574" s="60"/>
      <c r="F574" s="20"/>
      <c r="G574" s="18"/>
      <c r="H574" s="25"/>
      <c r="I574" s="15">
        <v>574</v>
      </c>
      <c r="J574" s="15" t="b">
        <f xml:space="preserve"> IF(AND([Relationship Date (UTC)] &gt;= Misc!$M$3, [Relationship Date (UTC)] &lt;= Misc!$N$3,TRUE), TRUE, FALSE)</f>
        <v>1</v>
      </c>
      <c r="K574" s="16"/>
      <c r="L574" s="72" t="s">
        <v>922</v>
      </c>
      <c r="M574" s="75">
        <v>40523.680902777778</v>
      </c>
    </row>
    <row r="575" spans="1:13">
      <c r="A575" s="69" t="s">
        <v>390</v>
      </c>
      <c r="B575" s="69" t="s">
        <v>845</v>
      </c>
      <c r="C575" s="18"/>
      <c r="D575" s="19"/>
      <c r="E575" s="60"/>
      <c r="F575" s="20"/>
      <c r="G575" s="18"/>
      <c r="H575" s="25"/>
      <c r="I575" s="15">
        <v>575</v>
      </c>
      <c r="J575" s="15" t="b">
        <f xml:space="preserve"> IF(AND([Relationship Date (UTC)] &gt;= Misc!$M$3, [Relationship Date (UTC)] &lt;= Misc!$N$3,TRUE), TRUE, FALSE)</f>
        <v>1</v>
      </c>
      <c r="K575" s="16"/>
      <c r="L575" s="72" t="s">
        <v>921</v>
      </c>
      <c r="M575" s="75">
        <v>40523.654351851852</v>
      </c>
    </row>
    <row r="576" spans="1:13">
      <c r="A576" s="69" t="s">
        <v>390</v>
      </c>
      <c r="B576" s="69" t="s">
        <v>526</v>
      </c>
      <c r="C576" s="18"/>
      <c r="D576" s="19"/>
      <c r="E576" s="60"/>
      <c r="F576" s="20"/>
      <c r="G576" s="18"/>
      <c r="H576" s="25"/>
      <c r="I576" s="15">
        <v>576</v>
      </c>
      <c r="J576" s="15" t="b">
        <f xml:space="preserve"> IF(AND([Relationship Date (UTC)] &gt;= Misc!$M$3, [Relationship Date (UTC)] &lt;= Misc!$N$3,TRUE), TRUE, FALSE)</f>
        <v>1</v>
      </c>
      <c r="K576" s="16"/>
      <c r="L576" s="72" t="s">
        <v>922</v>
      </c>
      <c r="M576" s="75">
        <v>40523.680902777778</v>
      </c>
    </row>
    <row r="577" spans="1:13">
      <c r="A577" s="69" t="s">
        <v>390</v>
      </c>
      <c r="B577" s="69" t="s">
        <v>391</v>
      </c>
      <c r="C577" s="18"/>
      <c r="D577" s="19"/>
      <c r="E577" s="60"/>
      <c r="F577" s="20"/>
      <c r="G577" s="18"/>
      <c r="H577" s="25"/>
      <c r="I577" s="15">
        <v>577</v>
      </c>
      <c r="J577" s="15" t="b">
        <f xml:space="preserve"> IF(AND([Relationship Date (UTC)] &gt;= Misc!$M$3, [Relationship Date (UTC)] &lt;= Misc!$N$3,TRUE), TRUE, FALSE)</f>
        <v>1</v>
      </c>
      <c r="K577" s="16"/>
      <c r="L577" s="72" t="s">
        <v>922</v>
      </c>
      <c r="M577" s="75">
        <v>40523.680902777778</v>
      </c>
    </row>
    <row r="578" spans="1:13">
      <c r="A578" s="69" t="s">
        <v>391</v>
      </c>
      <c r="B578" s="69" t="s">
        <v>390</v>
      </c>
      <c r="C578" s="18"/>
      <c r="D578" s="19"/>
      <c r="E578" s="60"/>
      <c r="F578" s="20"/>
      <c r="G578" s="18"/>
      <c r="H578" s="25"/>
      <c r="I578" s="15">
        <v>578</v>
      </c>
      <c r="J578" s="15" t="b">
        <f xml:space="preserve"> IF(AND([Relationship Date (UTC)] &gt;= Misc!$M$3, [Relationship Date (UTC)] &lt;= Misc!$N$3,TRUE), TRUE, FALSE)</f>
        <v>1</v>
      </c>
      <c r="K578" s="16"/>
      <c r="L578" s="72" t="s">
        <v>922</v>
      </c>
      <c r="M578" s="75">
        <v>40523.680902777778</v>
      </c>
    </row>
    <row r="579" spans="1:13">
      <c r="A579" s="69" t="s">
        <v>391</v>
      </c>
      <c r="B579" s="69" t="s">
        <v>413</v>
      </c>
      <c r="C579" s="18"/>
      <c r="D579" s="19"/>
      <c r="E579" s="60"/>
      <c r="F579" s="20"/>
      <c r="G579" s="18"/>
      <c r="H579" s="25"/>
      <c r="I579" s="15">
        <v>579</v>
      </c>
      <c r="J579" s="15" t="b">
        <f xml:space="preserve"> IF(AND([Relationship Date (UTC)] &gt;= Misc!$M$3, [Relationship Date (UTC)] &lt;= Misc!$N$3,TRUE), TRUE, FALSE)</f>
        <v>1</v>
      </c>
      <c r="K579" s="16"/>
      <c r="L579" s="72" t="s">
        <v>921</v>
      </c>
      <c r="M579" s="75">
        <v>40523.668553240743</v>
      </c>
    </row>
    <row r="580" spans="1:13">
      <c r="A580" s="69" t="s">
        <v>391</v>
      </c>
      <c r="B580" s="69" t="s">
        <v>845</v>
      </c>
      <c r="C580" s="18"/>
      <c r="D580" s="19"/>
      <c r="E580" s="60"/>
      <c r="F580" s="20"/>
      <c r="G580" s="18"/>
      <c r="H580" s="25"/>
      <c r="I580" s="15">
        <v>580</v>
      </c>
      <c r="J580" s="15" t="b">
        <f xml:space="preserve"> IF(AND([Relationship Date (UTC)] &gt;= Misc!$M$3, [Relationship Date (UTC)] &lt;= Misc!$N$3,TRUE), TRUE, FALSE)</f>
        <v>1</v>
      </c>
      <c r="K580" s="16"/>
      <c r="L580" s="72" t="s">
        <v>921</v>
      </c>
      <c r="M580" s="75">
        <v>40523.668553240743</v>
      </c>
    </row>
    <row r="581" spans="1:13">
      <c r="A581" s="69" t="s">
        <v>391</v>
      </c>
      <c r="B581" s="69" t="s">
        <v>916</v>
      </c>
      <c r="C581" s="18"/>
      <c r="D581" s="19"/>
      <c r="E581" s="60"/>
      <c r="F581" s="20"/>
      <c r="G581" s="18"/>
      <c r="H581" s="25"/>
      <c r="I581" s="15">
        <v>581</v>
      </c>
      <c r="J581" s="15" t="b">
        <f xml:space="preserve"> IF(AND([Relationship Date (UTC)] &gt;= Misc!$M$3, [Relationship Date (UTC)] &lt;= Misc!$N$3,TRUE), TRUE, FALSE)</f>
        <v>1</v>
      </c>
      <c r="K581" s="16"/>
      <c r="L581" s="72" t="s">
        <v>922</v>
      </c>
      <c r="M581" s="75">
        <v>40523.680902777778</v>
      </c>
    </row>
    <row r="582" spans="1:13">
      <c r="A582" s="69" t="s">
        <v>392</v>
      </c>
      <c r="B582" s="69" t="s">
        <v>916</v>
      </c>
      <c r="C582" s="18"/>
      <c r="D582" s="19"/>
      <c r="E582" s="60"/>
      <c r="F582" s="20"/>
      <c r="G582" s="18"/>
      <c r="H582" s="25"/>
      <c r="I582" s="15">
        <v>582</v>
      </c>
      <c r="J582" s="15" t="b">
        <f xml:space="preserve"> IF(AND([Relationship Date (UTC)] &gt;= Misc!$M$3, [Relationship Date (UTC)] &lt;= Misc!$N$3,TRUE), TRUE, FALSE)</f>
        <v>1</v>
      </c>
      <c r="K582" s="16"/>
      <c r="L582" s="72" t="s">
        <v>922</v>
      </c>
      <c r="M582" s="75">
        <v>40523.680902777778</v>
      </c>
    </row>
    <row r="583" spans="1:13">
      <c r="A583" s="69" t="s">
        <v>393</v>
      </c>
      <c r="B583" s="69" t="s">
        <v>730</v>
      </c>
      <c r="C583" s="18"/>
      <c r="D583" s="19"/>
      <c r="E583" s="60"/>
      <c r="F583" s="20"/>
      <c r="G583" s="18"/>
      <c r="H583" s="25"/>
      <c r="I583" s="15">
        <v>583</v>
      </c>
      <c r="J583" s="15" t="b">
        <f xml:space="preserve"> IF(AND([Relationship Date (UTC)] &gt;= Misc!$M$3, [Relationship Date (UTC)] &lt;= Misc!$N$3,TRUE), TRUE, FALSE)</f>
        <v>1</v>
      </c>
      <c r="K583" s="16"/>
      <c r="L583" s="72" t="s">
        <v>921</v>
      </c>
      <c r="M583" s="75">
        <v>40523.668576388889</v>
      </c>
    </row>
    <row r="584" spans="1:13">
      <c r="A584" s="69" t="s">
        <v>393</v>
      </c>
      <c r="B584" s="69" t="s">
        <v>505</v>
      </c>
      <c r="C584" s="18"/>
      <c r="D584" s="19"/>
      <c r="E584" s="60"/>
      <c r="F584" s="20"/>
      <c r="G584" s="18"/>
      <c r="H584" s="25"/>
      <c r="I584" s="15">
        <v>584</v>
      </c>
      <c r="J584" s="15" t="b">
        <f xml:space="preserve"> IF(AND([Relationship Date (UTC)] &gt;= Misc!$M$3, [Relationship Date (UTC)] &lt;= Misc!$N$3,TRUE), TRUE, FALSE)</f>
        <v>1</v>
      </c>
      <c r="K584" s="16"/>
      <c r="L584" s="72" t="s">
        <v>921</v>
      </c>
      <c r="M584" s="75">
        <v>40523.668576388889</v>
      </c>
    </row>
    <row r="585" spans="1:13">
      <c r="A585" s="69" t="s">
        <v>393</v>
      </c>
      <c r="B585" s="69" t="s">
        <v>845</v>
      </c>
      <c r="C585" s="18"/>
      <c r="D585" s="19"/>
      <c r="E585" s="60"/>
      <c r="F585" s="20"/>
      <c r="G585" s="18"/>
      <c r="H585" s="25"/>
      <c r="I585" s="15">
        <v>585</v>
      </c>
      <c r="J585" s="15" t="b">
        <f xml:space="preserve"> IF(AND([Relationship Date (UTC)] &gt;= Misc!$M$3, [Relationship Date (UTC)] &lt;= Misc!$N$3,TRUE), TRUE, FALSE)</f>
        <v>1</v>
      </c>
      <c r="K585" s="16"/>
      <c r="L585" s="72" t="s">
        <v>922</v>
      </c>
      <c r="M585" s="75">
        <v>40523.680902777778</v>
      </c>
    </row>
    <row r="586" spans="1:13">
      <c r="A586" s="69" t="s">
        <v>393</v>
      </c>
      <c r="B586" s="69" t="s">
        <v>479</v>
      </c>
      <c r="C586" s="18"/>
      <c r="D586" s="19"/>
      <c r="E586" s="60"/>
      <c r="F586" s="20"/>
      <c r="G586" s="18"/>
      <c r="H586" s="25"/>
      <c r="I586" s="15">
        <v>586</v>
      </c>
      <c r="J586" s="15" t="b">
        <f xml:space="preserve"> IF(AND([Relationship Date (UTC)] &gt;= Misc!$M$3, [Relationship Date (UTC)] &lt;= Misc!$N$3,TRUE), TRUE, FALSE)</f>
        <v>1</v>
      </c>
      <c r="K586" s="16"/>
      <c r="L586" s="72" t="s">
        <v>922</v>
      </c>
      <c r="M586" s="75">
        <v>40523.680902777778</v>
      </c>
    </row>
    <row r="587" spans="1:13">
      <c r="A587" s="69" t="s">
        <v>393</v>
      </c>
      <c r="B587" s="69" t="s">
        <v>916</v>
      </c>
      <c r="C587" s="18"/>
      <c r="D587" s="19"/>
      <c r="E587" s="60"/>
      <c r="F587" s="20"/>
      <c r="G587" s="18"/>
      <c r="H587" s="25"/>
      <c r="I587" s="15">
        <v>587</v>
      </c>
      <c r="J587" s="15" t="b">
        <f xml:space="preserve"> IF(AND([Relationship Date (UTC)] &gt;= Misc!$M$3, [Relationship Date (UTC)] &lt;= Misc!$N$3,TRUE), TRUE, FALSE)</f>
        <v>1</v>
      </c>
      <c r="K587" s="16"/>
      <c r="L587" s="72" t="s">
        <v>922</v>
      </c>
      <c r="M587" s="75">
        <v>40523.680902777778</v>
      </c>
    </row>
    <row r="588" spans="1:13">
      <c r="A588" s="69" t="s">
        <v>393</v>
      </c>
      <c r="B588" s="69" t="s">
        <v>730</v>
      </c>
      <c r="C588" s="18"/>
      <c r="D588" s="19"/>
      <c r="E588" s="60"/>
      <c r="F588" s="20"/>
      <c r="G588" s="18"/>
      <c r="H588" s="25"/>
      <c r="I588" s="15">
        <v>588</v>
      </c>
      <c r="J588" s="15" t="b">
        <f xml:space="preserve"> IF(AND([Relationship Date (UTC)] &gt;= Misc!$M$3, [Relationship Date (UTC)] &lt;= Misc!$N$3,TRUE), TRUE, FALSE)</f>
        <v>1</v>
      </c>
      <c r="K588" s="16"/>
      <c r="L588" s="72" t="s">
        <v>922</v>
      </c>
      <c r="M588" s="75">
        <v>40523.680902777778</v>
      </c>
    </row>
    <row r="589" spans="1:13">
      <c r="A589" s="69" t="s">
        <v>393</v>
      </c>
      <c r="B589" s="69" t="s">
        <v>686</v>
      </c>
      <c r="C589" s="18"/>
      <c r="D589" s="19"/>
      <c r="E589" s="60"/>
      <c r="F589" s="20"/>
      <c r="G589" s="18"/>
      <c r="H589" s="25"/>
      <c r="I589" s="15">
        <v>589</v>
      </c>
      <c r="J589" s="15" t="b">
        <f xml:space="preserve"> IF(AND([Relationship Date (UTC)] &gt;= Misc!$M$3, [Relationship Date (UTC)] &lt;= Misc!$N$3,TRUE), TRUE, FALSE)</f>
        <v>1</v>
      </c>
      <c r="K589" s="16"/>
      <c r="L589" s="72" t="s">
        <v>922</v>
      </c>
      <c r="M589" s="75">
        <v>40523.680902777778</v>
      </c>
    </row>
    <row r="590" spans="1:13">
      <c r="A590" s="69" t="s">
        <v>393</v>
      </c>
      <c r="B590" s="69" t="s">
        <v>847</v>
      </c>
      <c r="C590" s="18"/>
      <c r="D590" s="19"/>
      <c r="E590" s="60"/>
      <c r="F590" s="20"/>
      <c r="G590" s="18"/>
      <c r="H590" s="25"/>
      <c r="I590" s="15">
        <v>590</v>
      </c>
      <c r="J590" s="15" t="b">
        <f xml:space="preserve"> IF(AND([Relationship Date (UTC)] &gt;= Misc!$M$3, [Relationship Date (UTC)] &lt;= Misc!$N$3,TRUE), TRUE, FALSE)</f>
        <v>1</v>
      </c>
      <c r="K590" s="16"/>
      <c r="L590" s="72" t="s">
        <v>922</v>
      </c>
      <c r="M590" s="75">
        <v>40523.680902777778</v>
      </c>
    </row>
    <row r="591" spans="1:13">
      <c r="A591" s="69" t="s">
        <v>393</v>
      </c>
      <c r="B591" s="69" t="s">
        <v>671</v>
      </c>
      <c r="C591" s="18"/>
      <c r="D591" s="19"/>
      <c r="E591" s="60"/>
      <c r="F591" s="20"/>
      <c r="G591" s="18"/>
      <c r="H591" s="25"/>
      <c r="I591" s="15">
        <v>591</v>
      </c>
      <c r="J591" s="15" t="b">
        <f xml:space="preserve"> IF(AND([Relationship Date (UTC)] &gt;= Misc!$M$3, [Relationship Date (UTC)] &lt;= Misc!$N$3,TRUE), TRUE, FALSE)</f>
        <v>1</v>
      </c>
      <c r="K591" s="16"/>
      <c r="L591" s="72" t="s">
        <v>922</v>
      </c>
      <c r="M591" s="75">
        <v>40523.680902777778</v>
      </c>
    </row>
    <row r="592" spans="1:13">
      <c r="A592" s="69" t="s">
        <v>393</v>
      </c>
      <c r="B592" s="69" t="s">
        <v>505</v>
      </c>
      <c r="C592" s="18"/>
      <c r="D592" s="19"/>
      <c r="E592" s="60"/>
      <c r="F592" s="20"/>
      <c r="G592" s="18"/>
      <c r="H592" s="25"/>
      <c r="I592" s="15">
        <v>592</v>
      </c>
      <c r="J592" s="15" t="b">
        <f xml:space="preserve"> IF(AND([Relationship Date (UTC)] &gt;= Misc!$M$3, [Relationship Date (UTC)] &lt;= Misc!$N$3,TRUE), TRUE, FALSE)</f>
        <v>1</v>
      </c>
      <c r="K592" s="16"/>
      <c r="L592" s="72" t="s">
        <v>922</v>
      </c>
      <c r="M592" s="75">
        <v>40523.680902777778</v>
      </c>
    </row>
    <row r="593" spans="1:13">
      <c r="A593" s="69" t="s">
        <v>394</v>
      </c>
      <c r="B593" s="69" t="s">
        <v>916</v>
      </c>
      <c r="C593" s="18"/>
      <c r="D593" s="19"/>
      <c r="E593" s="60"/>
      <c r="F593" s="20"/>
      <c r="G593" s="18"/>
      <c r="H593" s="25"/>
      <c r="I593" s="15">
        <v>593</v>
      </c>
      <c r="J593" s="15" t="b">
        <f xml:space="preserve"> IF(AND([Relationship Date (UTC)] &gt;= Misc!$M$3, [Relationship Date (UTC)] &lt;= Misc!$N$3,TRUE), TRUE, FALSE)</f>
        <v>1</v>
      </c>
      <c r="K593" s="16"/>
      <c r="L593" s="72" t="s">
        <v>921</v>
      </c>
      <c r="M593" s="75">
        <v>40523.668622685182</v>
      </c>
    </row>
    <row r="594" spans="1:13">
      <c r="A594" s="69" t="s">
        <v>394</v>
      </c>
      <c r="B594" s="69" t="s">
        <v>916</v>
      </c>
      <c r="C594" s="18"/>
      <c r="D594" s="19"/>
      <c r="E594" s="60"/>
      <c r="F594" s="20"/>
      <c r="G594" s="18"/>
      <c r="H594" s="25"/>
      <c r="I594" s="15">
        <v>594</v>
      </c>
      <c r="J594" s="15" t="b">
        <f xml:space="preserve"> IF(AND([Relationship Date (UTC)] &gt;= Misc!$M$3, [Relationship Date (UTC)] &lt;= Misc!$N$3,TRUE), TRUE, FALSE)</f>
        <v>1</v>
      </c>
      <c r="K594" s="16"/>
      <c r="L594" s="72" t="s">
        <v>922</v>
      </c>
      <c r="M594" s="75">
        <v>40523.680902777778</v>
      </c>
    </row>
    <row r="595" spans="1:13">
      <c r="A595" s="69" t="s">
        <v>394</v>
      </c>
      <c r="B595" s="69" t="s">
        <v>817</v>
      </c>
      <c r="C595" s="18"/>
      <c r="D595" s="19"/>
      <c r="E595" s="60"/>
      <c r="F595" s="20"/>
      <c r="G595" s="18"/>
      <c r="H595" s="25"/>
      <c r="I595" s="15">
        <v>595</v>
      </c>
      <c r="J595" s="15" t="b">
        <f xml:space="preserve"> IF(AND([Relationship Date (UTC)] &gt;= Misc!$M$3, [Relationship Date (UTC)] &lt;= Misc!$N$3,TRUE), TRUE, FALSE)</f>
        <v>1</v>
      </c>
      <c r="K595" s="16"/>
      <c r="L595" s="72" t="s">
        <v>922</v>
      </c>
      <c r="M595" s="75">
        <v>40523.680902777778</v>
      </c>
    </row>
    <row r="596" spans="1:13">
      <c r="A596" s="69" t="s">
        <v>395</v>
      </c>
      <c r="B596" s="69" t="s">
        <v>916</v>
      </c>
      <c r="C596" s="18"/>
      <c r="D596" s="19"/>
      <c r="E596" s="60"/>
      <c r="F596" s="20"/>
      <c r="G596" s="18"/>
      <c r="H596" s="25"/>
      <c r="I596" s="15">
        <v>596</v>
      </c>
      <c r="J596" s="15" t="b">
        <f xml:space="preserve"> IF(AND([Relationship Date (UTC)] &gt;= Misc!$M$3, [Relationship Date (UTC)] &lt;= Misc!$N$3,TRUE), TRUE, FALSE)</f>
        <v>1</v>
      </c>
      <c r="K596" s="16"/>
      <c r="L596" s="72" t="s">
        <v>921</v>
      </c>
      <c r="M596" s="75">
        <v>40523.668634259258</v>
      </c>
    </row>
    <row r="597" spans="1:13">
      <c r="A597" s="69" t="s">
        <v>395</v>
      </c>
      <c r="B597" s="69" t="s">
        <v>916</v>
      </c>
      <c r="C597" s="18"/>
      <c r="D597" s="19"/>
      <c r="E597" s="60"/>
      <c r="F597" s="20"/>
      <c r="G597" s="18"/>
      <c r="H597" s="25"/>
      <c r="I597" s="15">
        <v>597</v>
      </c>
      <c r="J597" s="15" t="b">
        <f xml:space="preserve"> IF(AND([Relationship Date (UTC)] &gt;= Misc!$M$3, [Relationship Date (UTC)] &lt;= Misc!$N$3,TRUE), TRUE, FALSE)</f>
        <v>1</v>
      </c>
      <c r="K597" s="16"/>
      <c r="L597" s="72" t="s">
        <v>922</v>
      </c>
      <c r="M597" s="75">
        <v>40523.680902777778</v>
      </c>
    </row>
    <row r="598" spans="1:13">
      <c r="A598" s="69" t="s">
        <v>396</v>
      </c>
      <c r="B598" s="69" t="s">
        <v>916</v>
      </c>
      <c r="C598" s="18"/>
      <c r="D598" s="19"/>
      <c r="E598" s="60"/>
      <c r="F598" s="20"/>
      <c r="G598" s="18"/>
      <c r="H598" s="25"/>
      <c r="I598" s="15">
        <v>598</v>
      </c>
      <c r="J598" s="15" t="b">
        <f xml:space="preserve"> IF(AND([Relationship Date (UTC)] &gt;= Misc!$M$3, [Relationship Date (UTC)] &lt;= Misc!$N$3,TRUE), TRUE, FALSE)</f>
        <v>1</v>
      </c>
      <c r="K598" s="16"/>
      <c r="L598" s="72" t="s">
        <v>921</v>
      </c>
      <c r="M598" s="75">
        <v>40523.668668981481</v>
      </c>
    </row>
    <row r="599" spans="1:13">
      <c r="A599" s="69" t="s">
        <v>396</v>
      </c>
      <c r="B599" s="69" t="s">
        <v>916</v>
      </c>
      <c r="C599" s="18"/>
      <c r="D599" s="19"/>
      <c r="E599" s="60"/>
      <c r="F599" s="20"/>
      <c r="G599" s="18"/>
      <c r="H599" s="25"/>
      <c r="I599" s="15">
        <v>599</v>
      </c>
      <c r="J599" s="15" t="b">
        <f xml:space="preserve"> IF(AND([Relationship Date (UTC)] &gt;= Misc!$M$3, [Relationship Date (UTC)] &lt;= Misc!$N$3,TRUE), TRUE, FALSE)</f>
        <v>1</v>
      </c>
      <c r="K599" s="16"/>
      <c r="L599" s="72" t="s">
        <v>922</v>
      </c>
      <c r="M599" s="75">
        <v>40523.680902777778</v>
      </c>
    </row>
    <row r="600" spans="1:13">
      <c r="A600" s="69" t="s">
        <v>397</v>
      </c>
      <c r="B600" s="69" t="s">
        <v>916</v>
      </c>
      <c r="C600" s="18"/>
      <c r="D600" s="19"/>
      <c r="E600" s="60"/>
      <c r="F600" s="20"/>
      <c r="G600" s="18"/>
      <c r="H600" s="25"/>
      <c r="I600" s="15">
        <v>600</v>
      </c>
      <c r="J600" s="15" t="b">
        <f xml:space="preserve"> IF(AND([Relationship Date (UTC)] &gt;= Misc!$M$3, [Relationship Date (UTC)] &lt;= Misc!$N$3,TRUE), TRUE, FALSE)</f>
        <v>1</v>
      </c>
      <c r="K600" s="16"/>
      <c r="L600" s="72" t="s">
        <v>921</v>
      </c>
      <c r="M600" s="75">
        <v>40523.668715277781</v>
      </c>
    </row>
    <row r="601" spans="1:13">
      <c r="A601" s="69" t="s">
        <v>397</v>
      </c>
      <c r="B601" s="69" t="s">
        <v>916</v>
      </c>
      <c r="C601" s="18"/>
      <c r="D601" s="19"/>
      <c r="E601" s="60"/>
      <c r="F601" s="20"/>
      <c r="G601" s="18"/>
      <c r="H601" s="25"/>
      <c r="I601" s="15">
        <v>601</v>
      </c>
      <c r="J601" s="15" t="b">
        <f xml:space="preserve"> IF(AND([Relationship Date (UTC)] &gt;= Misc!$M$3, [Relationship Date (UTC)] &lt;= Misc!$N$3,TRUE), TRUE, FALSE)</f>
        <v>1</v>
      </c>
      <c r="K601" s="16"/>
      <c r="L601" s="72" t="s">
        <v>922</v>
      </c>
      <c r="M601" s="75">
        <v>40523.680902777778</v>
      </c>
    </row>
    <row r="602" spans="1:13">
      <c r="A602" s="69" t="s">
        <v>398</v>
      </c>
      <c r="B602" s="69" t="s">
        <v>916</v>
      </c>
      <c r="C602" s="18"/>
      <c r="D602" s="19"/>
      <c r="E602" s="60"/>
      <c r="F602" s="20"/>
      <c r="G602" s="18"/>
      <c r="H602" s="25"/>
      <c r="I602" s="15">
        <v>602</v>
      </c>
      <c r="J602" s="15" t="b">
        <f xml:space="preserve"> IF(AND([Relationship Date (UTC)] &gt;= Misc!$M$3, [Relationship Date (UTC)] &lt;= Misc!$N$3,TRUE), TRUE, FALSE)</f>
        <v>1</v>
      </c>
      <c r="K602" s="16"/>
      <c r="L602" s="72" t="s">
        <v>921</v>
      </c>
      <c r="M602" s="75">
        <v>40523.668761574074</v>
      </c>
    </row>
    <row r="603" spans="1:13">
      <c r="A603" s="69" t="s">
        <v>398</v>
      </c>
      <c r="B603" s="69" t="s">
        <v>916</v>
      </c>
      <c r="C603" s="18"/>
      <c r="D603" s="19"/>
      <c r="E603" s="60"/>
      <c r="F603" s="20"/>
      <c r="G603" s="18"/>
      <c r="H603" s="25"/>
      <c r="I603" s="15">
        <v>603</v>
      </c>
      <c r="J603" s="15" t="b">
        <f xml:space="preserve"> IF(AND([Relationship Date (UTC)] &gt;= Misc!$M$3, [Relationship Date (UTC)] &lt;= Misc!$N$3,TRUE), TRUE, FALSE)</f>
        <v>1</v>
      </c>
      <c r="K603" s="16"/>
      <c r="L603" s="72" t="s">
        <v>922</v>
      </c>
      <c r="M603" s="75">
        <v>40523.680902777778</v>
      </c>
    </row>
    <row r="604" spans="1:13">
      <c r="A604" s="69" t="s">
        <v>399</v>
      </c>
      <c r="B604" s="69" t="s">
        <v>916</v>
      </c>
      <c r="C604" s="18"/>
      <c r="D604" s="19"/>
      <c r="E604" s="60"/>
      <c r="F604" s="20"/>
      <c r="G604" s="18"/>
      <c r="H604" s="25"/>
      <c r="I604" s="15">
        <v>604</v>
      </c>
      <c r="J604" s="15" t="b">
        <f xml:space="preserve"> IF(AND([Relationship Date (UTC)] &gt;= Misc!$M$3, [Relationship Date (UTC)] &lt;= Misc!$N$3,TRUE), TRUE, FALSE)</f>
        <v>1</v>
      </c>
      <c r="K604" s="16"/>
      <c r="L604" s="72" t="s">
        <v>921</v>
      </c>
      <c r="M604" s="75">
        <v>40523.668946759259</v>
      </c>
    </row>
    <row r="605" spans="1:13">
      <c r="A605" s="69" t="s">
        <v>399</v>
      </c>
      <c r="B605" s="69" t="s">
        <v>916</v>
      </c>
      <c r="C605" s="18"/>
      <c r="D605" s="19"/>
      <c r="E605" s="60"/>
      <c r="F605" s="20"/>
      <c r="G605" s="18"/>
      <c r="H605" s="25"/>
      <c r="I605" s="15">
        <v>605</v>
      </c>
      <c r="J605" s="15" t="b">
        <f xml:space="preserve"> IF(AND([Relationship Date (UTC)] &gt;= Misc!$M$3, [Relationship Date (UTC)] &lt;= Misc!$N$3,TRUE), TRUE, FALSE)</f>
        <v>1</v>
      </c>
      <c r="K605" s="16"/>
      <c r="L605" s="72" t="s">
        <v>922</v>
      </c>
      <c r="M605" s="75">
        <v>40523.680902777778</v>
      </c>
    </row>
    <row r="606" spans="1:13">
      <c r="A606" s="69" t="s">
        <v>400</v>
      </c>
      <c r="B606" s="69" t="s">
        <v>700</v>
      </c>
      <c r="C606" s="18"/>
      <c r="D606" s="19"/>
      <c r="E606" s="60"/>
      <c r="F606" s="20"/>
      <c r="G606" s="18"/>
      <c r="H606" s="25"/>
      <c r="I606" s="15">
        <v>606</v>
      </c>
      <c r="J606" s="15" t="b">
        <f xml:space="preserve"> IF(AND([Relationship Date (UTC)] &gt;= Misc!$M$3, [Relationship Date (UTC)] &lt;= Misc!$N$3,TRUE), TRUE, FALSE)</f>
        <v>1</v>
      </c>
      <c r="K606" s="16"/>
      <c r="L606" s="72" t="s">
        <v>922</v>
      </c>
      <c r="M606" s="75">
        <v>40523.680902777778</v>
      </c>
    </row>
    <row r="607" spans="1:13">
      <c r="A607" s="69" t="s">
        <v>400</v>
      </c>
      <c r="B607" s="69" t="s">
        <v>710</v>
      </c>
      <c r="C607" s="18"/>
      <c r="D607" s="19"/>
      <c r="E607" s="60"/>
      <c r="F607" s="20"/>
      <c r="G607" s="18"/>
      <c r="H607" s="25"/>
      <c r="I607" s="15">
        <v>607</v>
      </c>
      <c r="J607" s="15" t="b">
        <f xml:space="preserve"> IF(AND([Relationship Date (UTC)] &gt;= Misc!$M$3, [Relationship Date (UTC)] &lt;= Misc!$N$3,TRUE), TRUE, FALSE)</f>
        <v>1</v>
      </c>
      <c r="K607" s="16"/>
      <c r="L607" s="72" t="s">
        <v>922</v>
      </c>
      <c r="M607" s="75">
        <v>40523.680902777778</v>
      </c>
    </row>
    <row r="608" spans="1:13">
      <c r="A608" s="69" t="s">
        <v>400</v>
      </c>
      <c r="B608" s="69" t="s">
        <v>916</v>
      </c>
      <c r="C608" s="18"/>
      <c r="D608" s="19"/>
      <c r="E608" s="60"/>
      <c r="F608" s="20"/>
      <c r="G608" s="18"/>
      <c r="H608" s="25"/>
      <c r="I608" s="15">
        <v>608</v>
      </c>
      <c r="J608" s="15" t="b">
        <f xml:space="preserve"> IF(AND([Relationship Date (UTC)] &gt;= Misc!$M$3, [Relationship Date (UTC)] &lt;= Misc!$N$3,TRUE), TRUE, FALSE)</f>
        <v>1</v>
      </c>
      <c r="K608" s="16"/>
      <c r="L608" s="72" t="s">
        <v>922</v>
      </c>
      <c r="M608" s="75">
        <v>40523.680902777778</v>
      </c>
    </row>
    <row r="609" spans="1:13">
      <c r="A609" s="69" t="s">
        <v>401</v>
      </c>
      <c r="B609" s="69" t="s">
        <v>916</v>
      </c>
      <c r="C609" s="18"/>
      <c r="D609" s="19"/>
      <c r="E609" s="60"/>
      <c r="F609" s="20"/>
      <c r="G609" s="18"/>
      <c r="H609" s="25"/>
      <c r="I609" s="15">
        <v>609</v>
      </c>
      <c r="J609" s="15" t="b">
        <f xml:space="preserve"> IF(AND([Relationship Date (UTC)] &gt;= Misc!$M$3, [Relationship Date (UTC)] &lt;= Misc!$N$3,TRUE), TRUE, FALSE)</f>
        <v>1</v>
      </c>
      <c r="K609" s="16"/>
      <c r="L609" s="72" t="s">
        <v>921</v>
      </c>
      <c r="M609" s="75">
        <v>40523.669039351851</v>
      </c>
    </row>
    <row r="610" spans="1:13">
      <c r="A610" s="69" t="s">
        <v>401</v>
      </c>
      <c r="B610" s="69" t="s">
        <v>849</v>
      </c>
      <c r="C610" s="18"/>
      <c r="D610" s="19"/>
      <c r="E610" s="60"/>
      <c r="F610" s="20"/>
      <c r="G610" s="18"/>
      <c r="H610" s="25"/>
      <c r="I610" s="15">
        <v>610</v>
      </c>
      <c r="J610" s="15" t="b">
        <f xml:space="preserve"> IF(AND([Relationship Date (UTC)] &gt;= Misc!$M$3, [Relationship Date (UTC)] &lt;= Misc!$N$3,TRUE), TRUE, FALSE)</f>
        <v>1</v>
      </c>
      <c r="K610" s="16"/>
      <c r="L610" s="72" t="s">
        <v>922</v>
      </c>
      <c r="M610" s="75">
        <v>40523.680902777778</v>
      </c>
    </row>
    <row r="611" spans="1:13">
      <c r="A611" s="69" t="s">
        <v>401</v>
      </c>
      <c r="B611" s="69" t="s">
        <v>916</v>
      </c>
      <c r="C611" s="18"/>
      <c r="D611" s="19"/>
      <c r="E611" s="60"/>
      <c r="F611" s="20"/>
      <c r="G611" s="18"/>
      <c r="H611" s="25"/>
      <c r="I611" s="15">
        <v>611</v>
      </c>
      <c r="J611" s="15" t="b">
        <f xml:space="preserve"> IF(AND([Relationship Date (UTC)] &gt;= Misc!$M$3, [Relationship Date (UTC)] &lt;= Misc!$N$3,TRUE), TRUE, FALSE)</f>
        <v>1</v>
      </c>
      <c r="K611" s="16"/>
      <c r="L611" s="72" t="s">
        <v>922</v>
      </c>
      <c r="M611" s="75">
        <v>40523.680902777778</v>
      </c>
    </row>
    <row r="612" spans="1:13">
      <c r="A612" s="69" t="s">
        <v>402</v>
      </c>
      <c r="B612" s="69" t="s">
        <v>894</v>
      </c>
      <c r="C612" s="18"/>
      <c r="D612" s="19"/>
      <c r="E612" s="60"/>
      <c r="F612" s="20"/>
      <c r="G612" s="18"/>
      <c r="H612" s="25"/>
      <c r="I612" s="15">
        <v>612</v>
      </c>
      <c r="J612" s="15" t="b">
        <f xml:space="preserve"> IF(AND([Relationship Date (UTC)] &gt;= Misc!$M$3, [Relationship Date (UTC)] &lt;= Misc!$N$3,TRUE), TRUE, FALSE)</f>
        <v>1</v>
      </c>
      <c r="K612" s="16"/>
      <c r="L612" s="72" t="s">
        <v>921</v>
      </c>
      <c r="M612" s="75">
        <v>40523.669062499997</v>
      </c>
    </row>
    <row r="613" spans="1:13">
      <c r="A613" s="69" t="s">
        <v>402</v>
      </c>
      <c r="B613" s="69" t="s">
        <v>845</v>
      </c>
      <c r="C613" s="18"/>
      <c r="D613" s="19"/>
      <c r="E613" s="60"/>
      <c r="F613" s="20"/>
      <c r="G613" s="18"/>
      <c r="H613" s="25"/>
      <c r="I613" s="15">
        <v>613</v>
      </c>
      <c r="J613" s="15" t="b">
        <f xml:space="preserve"> IF(AND([Relationship Date (UTC)] &gt;= Misc!$M$3, [Relationship Date (UTC)] &lt;= Misc!$N$3,TRUE), TRUE, FALSE)</f>
        <v>1</v>
      </c>
      <c r="K613" s="16"/>
      <c r="L613" s="72" t="s">
        <v>921</v>
      </c>
      <c r="M613" s="75">
        <v>40523.669062499997</v>
      </c>
    </row>
    <row r="614" spans="1:13">
      <c r="A614" s="69" t="s">
        <v>402</v>
      </c>
      <c r="B614" s="69" t="s">
        <v>845</v>
      </c>
      <c r="C614" s="18"/>
      <c r="D614" s="19"/>
      <c r="E614" s="60"/>
      <c r="F614" s="20"/>
      <c r="G614" s="18"/>
      <c r="H614" s="25"/>
      <c r="I614" s="15">
        <v>614</v>
      </c>
      <c r="J614" s="15" t="b">
        <f xml:space="preserve"> IF(AND([Relationship Date (UTC)] &gt;= Misc!$M$3, [Relationship Date (UTC)] &lt;= Misc!$N$3,TRUE), TRUE, FALSE)</f>
        <v>1</v>
      </c>
      <c r="K614" s="16"/>
      <c r="L614" s="72" t="s">
        <v>922</v>
      </c>
      <c r="M614" s="75">
        <v>40523.680902777778</v>
      </c>
    </row>
    <row r="615" spans="1:13">
      <c r="A615" s="69" t="s">
        <v>403</v>
      </c>
      <c r="B615" s="69" t="s">
        <v>916</v>
      </c>
      <c r="C615" s="18"/>
      <c r="D615" s="19"/>
      <c r="E615" s="60"/>
      <c r="F615" s="20"/>
      <c r="G615" s="18"/>
      <c r="H615" s="25"/>
      <c r="I615" s="15">
        <v>615</v>
      </c>
      <c r="J615" s="15" t="b">
        <f xml:space="preserve"> IF(AND([Relationship Date (UTC)] &gt;= Misc!$M$3, [Relationship Date (UTC)] &lt;= Misc!$N$3,TRUE), TRUE, FALSE)</f>
        <v>1</v>
      </c>
      <c r="K615" s="16"/>
      <c r="L615" s="72" t="s">
        <v>921</v>
      </c>
      <c r="M615" s="75">
        <v>40523.669236111113</v>
      </c>
    </row>
    <row r="616" spans="1:13">
      <c r="A616" s="69" t="s">
        <v>403</v>
      </c>
      <c r="B616" s="69" t="s">
        <v>916</v>
      </c>
      <c r="C616" s="18"/>
      <c r="D616" s="19"/>
      <c r="E616" s="60"/>
      <c r="F616" s="20"/>
      <c r="G616" s="18"/>
      <c r="H616" s="25"/>
      <c r="I616" s="15">
        <v>616</v>
      </c>
      <c r="J616" s="15" t="b">
        <f xml:space="preserve"> IF(AND([Relationship Date (UTC)] &gt;= Misc!$M$3, [Relationship Date (UTC)] &lt;= Misc!$N$3,TRUE), TRUE, FALSE)</f>
        <v>1</v>
      </c>
      <c r="K616" s="16"/>
      <c r="L616" s="72" t="s">
        <v>922</v>
      </c>
      <c r="M616" s="75">
        <v>40523.680902777778</v>
      </c>
    </row>
    <row r="617" spans="1:13">
      <c r="A617" s="69" t="s">
        <v>404</v>
      </c>
      <c r="B617" s="69" t="s">
        <v>767</v>
      </c>
      <c r="C617" s="18"/>
      <c r="D617" s="19"/>
      <c r="E617" s="60"/>
      <c r="F617" s="20"/>
      <c r="G617" s="18"/>
      <c r="H617" s="25"/>
      <c r="I617" s="15">
        <v>617</v>
      </c>
      <c r="J617" s="15" t="b">
        <f xml:space="preserve"> IF(AND([Relationship Date (UTC)] &gt;= Misc!$M$3, [Relationship Date (UTC)] &lt;= Misc!$N$3,TRUE), TRUE, FALSE)</f>
        <v>1</v>
      </c>
      <c r="K617" s="16"/>
      <c r="L617" s="72" t="s">
        <v>921</v>
      </c>
      <c r="M617" s="75">
        <v>40523.669236111113</v>
      </c>
    </row>
    <row r="618" spans="1:13">
      <c r="A618" s="69" t="s">
        <v>404</v>
      </c>
      <c r="B618" s="69" t="s">
        <v>505</v>
      </c>
      <c r="C618" s="18"/>
      <c r="D618" s="19"/>
      <c r="E618" s="60"/>
      <c r="F618" s="20"/>
      <c r="G618" s="18"/>
      <c r="H618" s="25"/>
      <c r="I618" s="15">
        <v>618</v>
      </c>
      <c r="J618" s="15" t="b">
        <f xml:space="preserve"> IF(AND([Relationship Date (UTC)] &gt;= Misc!$M$3, [Relationship Date (UTC)] &lt;= Misc!$N$3,TRUE), TRUE, FALSE)</f>
        <v>1</v>
      </c>
      <c r="K618" s="16"/>
      <c r="L618" s="72" t="s">
        <v>921</v>
      </c>
      <c r="M618" s="75">
        <v>40523.669236111113</v>
      </c>
    </row>
    <row r="619" spans="1:13">
      <c r="A619" s="69" t="s">
        <v>404</v>
      </c>
      <c r="B619" s="69" t="s">
        <v>916</v>
      </c>
      <c r="C619" s="18"/>
      <c r="D619" s="19"/>
      <c r="E619" s="60"/>
      <c r="F619" s="20"/>
      <c r="G619" s="18"/>
      <c r="H619" s="25"/>
      <c r="I619" s="15">
        <v>619</v>
      </c>
      <c r="J619" s="15" t="b">
        <f xml:space="preserve"> IF(AND([Relationship Date (UTC)] &gt;= Misc!$M$3, [Relationship Date (UTC)] &lt;= Misc!$N$3,TRUE), TRUE, FALSE)</f>
        <v>1</v>
      </c>
      <c r="K619" s="16"/>
      <c r="L619" s="72" t="s">
        <v>922</v>
      </c>
      <c r="M619" s="75">
        <v>40523.680902777778</v>
      </c>
    </row>
    <row r="620" spans="1:13">
      <c r="A620" s="69" t="s">
        <v>404</v>
      </c>
      <c r="B620" s="69" t="s">
        <v>606</v>
      </c>
      <c r="C620" s="18"/>
      <c r="D620" s="19"/>
      <c r="E620" s="60"/>
      <c r="F620" s="20"/>
      <c r="G620" s="18"/>
      <c r="H620" s="25"/>
      <c r="I620" s="15">
        <v>620</v>
      </c>
      <c r="J620" s="15" t="b">
        <f xml:space="preserve"> IF(AND([Relationship Date (UTC)] &gt;= Misc!$M$3, [Relationship Date (UTC)] &lt;= Misc!$N$3,TRUE), TRUE, FALSE)</f>
        <v>1</v>
      </c>
      <c r="K620" s="16"/>
      <c r="L620" s="72" t="s">
        <v>922</v>
      </c>
      <c r="M620" s="75">
        <v>40523.680902777778</v>
      </c>
    </row>
    <row r="621" spans="1:13">
      <c r="A621" s="69" t="s">
        <v>404</v>
      </c>
      <c r="B621" s="69" t="s">
        <v>818</v>
      </c>
      <c r="C621" s="18"/>
      <c r="D621" s="19"/>
      <c r="E621" s="60"/>
      <c r="F621" s="20"/>
      <c r="G621" s="18"/>
      <c r="H621" s="25"/>
      <c r="I621" s="15">
        <v>621</v>
      </c>
      <c r="J621" s="15" t="b">
        <f xml:space="preserve"> IF(AND([Relationship Date (UTC)] &gt;= Misc!$M$3, [Relationship Date (UTC)] &lt;= Misc!$N$3,TRUE), TRUE, FALSE)</f>
        <v>1</v>
      </c>
      <c r="K621" s="16"/>
      <c r="L621" s="72" t="s">
        <v>922</v>
      </c>
      <c r="M621" s="75">
        <v>40523.680902777778</v>
      </c>
    </row>
    <row r="622" spans="1:13">
      <c r="A622" s="69" t="s">
        <v>405</v>
      </c>
      <c r="B622" s="69" t="s">
        <v>916</v>
      </c>
      <c r="C622" s="18"/>
      <c r="D622" s="19"/>
      <c r="E622" s="60"/>
      <c r="F622" s="20"/>
      <c r="G622" s="18"/>
      <c r="H622" s="25"/>
      <c r="I622" s="15">
        <v>622</v>
      </c>
      <c r="J622" s="15" t="b">
        <f xml:space="preserve"> IF(AND([Relationship Date (UTC)] &gt;= Misc!$M$3, [Relationship Date (UTC)] &lt;= Misc!$N$3,TRUE), TRUE, FALSE)</f>
        <v>1</v>
      </c>
      <c r="K622" s="16"/>
      <c r="L622" s="72" t="s">
        <v>921</v>
      </c>
      <c r="M622" s="75">
        <v>40523.669270833336</v>
      </c>
    </row>
    <row r="623" spans="1:13">
      <c r="A623" s="69" t="s">
        <v>405</v>
      </c>
      <c r="B623" s="69" t="s">
        <v>916</v>
      </c>
      <c r="C623" s="18"/>
      <c r="D623" s="19"/>
      <c r="E623" s="60"/>
      <c r="F623" s="20"/>
      <c r="G623" s="18"/>
      <c r="H623" s="25"/>
      <c r="I623" s="15">
        <v>623</v>
      </c>
      <c r="J623" s="15" t="b">
        <f xml:space="preserve"> IF(AND([Relationship Date (UTC)] &gt;= Misc!$M$3, [Relationship Date (UTC)] &lt;= Misc!$N$3,TRUE), TRUE, FALSE)</f>
        <v>1</v>
      </c>
      <c r="K623" s="16"/>
      <c r="L623" s="72" t="s">
        <v>922</v>
      </c>
      <c r="M623" s="75">
        <v>40523.680902777778</v>
      </c>
    </row>
    <row r="624" spans="1:13">
      <c r="A624" s="69" t="s">
        <v>406</v>
      </c>
      <c r="B624" s="69" t="s">
        <v>916</v>
      </c>
      <c r="C624" s="18"/>
      <c r="D624" s="19"/>
      <c r="E624" s="60"/>
      <c r="F624" s="20"/>
      <c r="G624" s="18"/>
      <c r="H624" s="25"/>
      <c r="I624" s="15">
        <v>624</v>
      </c>
      <c r="J624" s="15" t="b">
        <f xml:space="preserve"> IF(AND([Relationship Date (UTC)] &gt;= Misc!$M$3, [Relationship Date (UTC)] &lt;= Misc!$N$3,TRUE), TRUE, FALSE)</f>
        <v>1</v>
      </c>
      <c r="K624" s="16"/>
      <c r="L624" s="72" t="s">
        <v>922</v>
      </c>
      <c r="M624" s="75">
        <v>40523.680902777778</v>
      </c>
    </row>
    <row r="625" spans="1:13">
      <c r="A625" s="69" t="s">
        <v>406</v>
      </c>
      <c r="B625" s="69" t="s">
        <v>879</v>
      </c>
      <c r="C625" s="18"/>
      <c r="D625" s="19"/>
      <c r="E625" s="60"/>
      <c r="F625" s="20"/>
      <c r="G625" s="18"/>
      <c r="H625" s="25"/>
      <c r="I625" s="15">
        <v>625</v>
      </c>
      <c r="J625" s="15" t="b">
        <f xml:space="preserve"> IF(AND([Relationship Date (UTC)] &gt;= Misc!$M$3, [Relationship Date (UTC)] &lt;= Misc!$N$3,TRUE), TRUE, FALSE)</f>
        <v>1</v>
      </c>
      <c r="K625" s="16"/>
      <c r="L625" s="72" t="s">
        <v>922</v>
      </c>
      <c r="M625" s="75">
        <v>40523.680902777778</v>
      </c>
    </row>
    <row r="626" spans="1:13">
      <c r="A626" s="69" t="s">
        <v>407</v>
      </c>
      <c r="B626" s="69" t="s">
        <v>916</v>
      </c>
      <c r="C626" s="18"/>
      <c r="D626" s="19"/>
      <c r="E626" s="60"/>
      <c r="F626" s="20"/>
      <c r="G626" s="18"/>
      <c r="H626" s="25"/>
      <c r="I626" s="15">
        <v>626</v>
      </c>
      <c r="J626" s="15" t="b">
        <f xml:space="preserve"> IF(AND([Relationship Date (UTC)] &gt;= Misc!$M$3, [Relationship Date (UTC)] &lt;= Misc!$N$3,TRUE), TRUE, FALSE)</f>
        <v>1</v>
      </c>
      <c r="K626" s="16"/>
      <c r="L626" s="72" t="s">
        <v>921</v>
      </c>
      <c r="M626" s="75">
        <v>40523.669328703705</v>
      </c>
    </row>
    <row r="627" spans="1:13">
      <c r="A627" s="69" t="s">
        <v>407</v>
      </c>
      <c r="B627" s="69" t="s">
        <v>916</v>
      </c>
      <c r="C627" s="18"/>
      <c r="D627" s="19"/>
      <c r="E627" s="60"/>
      <c r="F627" s="20"/>
      <c r="G627" s="18"/>
      <c r="H627" s="25"/>
      <c r="I627" s="15">
        <v>627</v>
      </c>
      <c r="J627" s="15" t="b">
        <f xml:space="preserve"> IF(AND([Relationship Date (UTC)] &gt;= Misc!$M$3, [Relationship Date (UTC)] &lt;= Misc!$N$3,TRUE), TRUE, FALSE)</f>
        <v>1</v>
      </c>
      <c r="K627" s="16"/>
      <c r="L627" s="72" t="s">
        <v>922</v>
      </c>
      <c r="M627" s="75">
        <v>40523.680902777778</v>
      </c>
    </row>
    <row r="628" spans="1:13">
      <c r="A628" s="69" t="s">
        <v>407</v>
      </c>
      <c r="B628" s="69" t="s">
        <v>669</v>
      </c>
      <c r="C628" s="18"/>
      <c r="D628" s="19"/>
      <c r="E628" s="60"/>
      <c r="F628" s="20"/>
      <c r="G628" s="18"/>
      <c r="H628" s="25"/>
      <c r="I628" s="15">
        <v>628</v>
      </c>
      <c r="J628" s="15" t="b">
        <f xml:space="preserve"> IF(AND([Relationship Date (UTC)] &gt;= Misc!$M$3, [Relationship Date (UTC)] &lt;= Misc!$N$3,TRUE), TRUE, FALSE)</f>
        <v>1</v>
      </c>
      <c r="K628" s="16"/>
      <c r="L628" s="72" t="s">
        <v>922</v>
      </c>
      <c r="M628" s="75">
        <v>40523.680902777778</v>
      </c>
    </row>
    <row r="629" spans="1:13">
      <c r="A629" s="69" t="s">
        <v>408</v>
      </c>
      <c r="B629" s="69" t="s">
        <v>730</v>
      </c>
      <c r="C629" s="18"/>
      <c r="D629" s="19"/>
      <c r="E629" s="60"/>
      <c r="F629" s="20"/>
      <c r="G629" s="18"/>
      <c r="H629" s="25"/>
      <c r="I629" s="15">
        <v>629</v>
      </c>
      <c r="J629" s="15" t="b">
        <f xml:space="preserve"> IF(AND([Relationship Date (UTC)] &gt;= Misc!$M$3, [Relationship Date (UTC)] &lt;= Misc!$N$3,TRUE), TRUE, FALSE)</f>
        <v>1</v>
      </c>
      <c r="K629" s="16"/>
      <c r="L629" s="72" t="s">
        <v>922</v>
      </c>
      <c r="M629" s="75">
        <v>40523.680902777778</v>
      </c>
    </row>
    <row r="630" spans="1:13">
      <c r="A630" s="69" t="s">
        <v>408</v>
      </c>
      <c r="B630" s="69" t="s">
        <v>409</v>
      </c>
      <c r="C630" s="18"/>
      <c r="D630" s="19"/>
      <c r="E630" s="60"/>
      <c r="F630" s="20"/>
      <c r="G630" s="18"/>
      <c r="H630" s="25"/>
      <c r="I630" s="15">
        <v>630</v>
      </c>
      <c r="J630" s="15" t="b">
        <f xml:space="preserve"> IF(AND([Relationship Date (UTC)] &gt;= Misc!$M$3, [Relationship Date (UTC)] &lt;= Misc!$N$3,TRUE), TRUE, FALSE)</f>
        <v>1</v>
      </c>
      <c r="K630" s="16"/>
      <c r="L630" s="72" t="s">
        <v>922</v>
      </c>
      <c r="M630" s="75">
        <v>40523.680902777778</v>
      </c>
    </row>
    <row r="631" spans="1:13">
      <c r="A631" s="69" t="s">
        <v>408</v>
      </c>
      <c r="B631" s="69" t="s">
        <v>226</v>
      </c>
      <c r="C631" s="18"/>
      <c r="D631" s="19"/>
      <c r="E631" s="60"/>
      <c r="F631" s="20"/>
      <c r="G631" s="18"/>
      <c r="H631" s="25"/>
      <c r="I631" s="15">
        <v>631</v>
      </c>
      <c r="J631" s="15" t="b">
        <f xml:space="preserve"> IF(AND([Relationship Date (UTC)] &gt;= Misc!$M$3, [Relationship Date (UTC)] &lt;= Misc!$N$3,TRUE), TRUE, FALSE)</f>
        <v>1</v>
      </c>
      <c r="K631" s="16"/>
      <c r="L631" s="72" t="s">
        <v>922</v>
      </c>
      <c r="M631" s="75">
        <v>40523.680902777778</v>
      </c>
    </row>
    <row r="632" spans="1:13">
      <c r="A632" s="69" t="s">
        <v>408</v>
      </c>
      <c r="B632" s="69" t="s">
        <v>916</v>
      </c>
      <c r="C632" s="18"/>
      <c r="D632" s="19"/>
      <c r="E632" s="60"/>
      <c r="F632" s="20"/>
      <c r="G632" s="18"/>
      <c r="H632" s="25"/>
      <c r="I632" s="15">
        <v>632</v>
      </c>
      <c r="J632" s="15" t="b">
        <f xml:space="preserve"> IF(AND([Relationship Date (UTC)] &gt;= Misc!$M$3, [Relationship Date (UTC)] &lt;= Misc!$N$3,TRUE), TRUE, FALSE)</f>
        <v>1</v>
      </c>
      <c r="K632" s="16"/>
      <c r="L632" s="72" t="s">
        <v>922</v>
      </c>
      <c r="M632" s="75">
        <v>40523.680902777778</v>
      </c>
    </row>
    <row r="633" spans="1:13">
      <c r="A633" s="69" t="s">
        <v>226</v>
      </c>
      <c r="B633" s="69" t="s">
        <v>408</v>
      </c>
      <c r="C633" s="18"/>
      <c r="D633" s="19"/>
      <c r="E633" s="60"/>
      <c r="F633" s="20"/>
      <c r="G633" s="18"/>
      <c r="H633" s="25"/>
      <c r="I633" s="15">
        <v>633</v>
      </c>
      <c r="J633" s="15" t="b">
        <f xml:space="preserve"> IF(AND([Relationship Date (UTC)] &gt;= Misc!$M$3, [Relationship Date (UTC)] &lt;= Misc!$N$3,TRUE), TRUE, FALSE)</f>
        <v>1</v>
      </c>
      <c r="K633" s="16"/>
      <c r="L633" s="72" t="s">
        <v>922</v>
      </c>
      <c r="M633" s="75">
        <v>40523.680902777778</v>
      </c>
    </row>
    <row r="634" spans="1:13">
      <c r="A634" s="69" t="s">
        <v>409</v>
      </c>
      <c r="B634" s="69" t="s">
        <v>408</v>
      </c>
      <c r="C634" s="18"/>
      <c r="D634" s="19"/>
      <c r="E634" s="60"/>
      <c r="F634" s="20"/>
      <c r="G634" s="18"/>
      <c r="H634" s="25"/>
      <c r="I634" s="15">
        <v>634</v>
      </c>
      <c r="J634" s="15" t="b">
        <f xml:space="preserve"> IF(AND([Relationship Date (UTC)] &gt;= Misc!$M$3, [Relationship Date (UTC)] &lt;= Misc!$N$3,TRUE), TRUE, FALSE)</f>
        <v>1</v>
      </c>
      <c r="K634" s="16"/>
      <c r="L634" s="72" t="s">
        <v>922</v>
      </c>
      <c r="M634" s="75">
        <v>40523.680902777778</v>
      </c>
    </row>
    <row r="635" spans="1:13">
      <c r="A635" s="69" t="s">
        <v>410</v>
      </c>
      <c r="B635" s="69" t="s">
        <v>916</v>
      </c>
      <c r="C635" s="18"/>
      <c r="D635" s="19"/>
      <c r="E635" s="60"/>
      <c r="F635" s="20"/>
      <c r="G635" s="18"/>
      <c r="H635" s="25"/>
      <c r="I635" s="15">
        <v>635</v>
      </c>
      <c r="J635" s="15" t="b">
        <f xml:space="preserve"> IF(AND([Relationship Date (UTC)] &gt;= Misc!$M$3, [Relationship Date (UTC)] &lt;= Misc!$N$3,TRUE), TRUE, FALSE)</f>
        <v>1</v>
      </c>
      <c r="K635" s="16"/>
      <c r="L635" s="72" t="s">
        <v>921</v>
      </c>
      <c r="M635" s="75">
        <v>40523.669398148151</v>
      </c>
    </row>
    <row r="636" spans="1:13">
      <c r="A636" s="69" t="s">
        <v>410</v>
      </c>
      <c r="B636" s="69" t="s">
        <v>581</v>
      </c>
      <c r="C636" s="18"/>
      <c r="D636" s="19"/>
      <c r="E636" s="60"/>
      <c r="F636" s="20"/>
      <c r="G636" s="18"/>
      <c r="H636" s="25"/>
      <c r="I636" s="15">
        <v>636</v>
      </c>
      <c r="J636" s="15" t="b">
        <f xml:space="preserve"> IF(AND([Relationship Date (UTC)] &gt;= Misc!$M$3, [Relationship Date (UTC)] &lt;= Misc!$N$3,TRUE), TRUE, FALSE)</f>
        <v>1</v>
      </c>
      <c r="K636" s="16"/>
      <c r="L636" s="72" t="s">
        <v>922</v>
      </c>
      <c r="M636" s="75">
        <v>40523.680902777778</v>
      </c>
    </row>
    <row r="637" spans="1:13">
      <c r="A637" s="69" t="s">
        <v>410</v>
      </c>
      <c r="B637" s="69" t="s">
        <v>916</v>
      </c>
      <c r="C637" s="18"/>
      <c r="D637" s="19"/>
      <c r="E637" s="60"/>
      <c r="F637" s="20"/>
      <c r="G637" s="18"/>
      <c r="H637" s="25"/>
      <c r="I637" s="15">
        <v>637</v>
      </c>
      <c r="J637" s="15" t="b">
        <f xml:space="preserve"> IF(AND([Relationship Date (UTC)] &gt;= Misc!$M$3, [Relationship Date (UTC)] &lt;= Misc!$N$3,TRUE), TRUE, FALSE)</f>
        <v>1</v>
      </c>
      <c r="K637" s="16"/>
      <c r="L637" s="72" t="s">
        <v>922</v>
      </c>
      <c r="M637" s="75">
        <v>40523.680902777778</v>
      </c>
    </row>
    <row r="638" spans="1:13">
      <c r="A638" s="69" t="s">
        <v>411</v>
      </c>
      <c r="B638" s="69" t="s">
        <v>916</v>
      </c>
      <c r="C638" s="18"/>
      <c r="D638" s="19"/>
      <c r="E638" s="60"/>
      <c r="F638" s="20"/>
      <c r="G638" s="18"/>
      <c r="H638" s="25"/>
      <c r="I638" s="15">
        <v>638</v>
      </c>
      <c r="J638" s="15" t="b">
        <f xml:space="preserve"> IF(AND([Relationship Date (UTC)] &gt;= Misc!$M$3, [Relationship Date (UTC)] &lt;= Misc!$N$3,TRUE), TRUE, FALSE)</f>
        <v>1</v>
      </c>
      <c r="K638" s="16"/>
      <c r="L638" s="72" t="s">
        <v>921</v>
      </c>
      <c r="M638" s="75">
        <v>40523.669537037036</v>
      </c>
    </row>
    <row r="639" spans="1:13">
      <c r="A639" s="69" t="s">
        <v>411</v>
      </c>
      <c r="B639" s="69" t="s">
        <v>916</v>
      </c>
      <c r="C639" s="18"/>
      <c r="D639" s="19"/>
      <c r="E639" s="60"/>
      <c r="F639" s="20"/>
      <c r="G639" s="18"/>
      <c r="H639" s="25"/>
      <c r="I639" s="15">
        <v>639</v>
      </c>
      <c r="J639" s="15" t="b">
        <f xml:space="preserve"> IF(AND([Relationship Date (UTC)] &gt;= Misc!$M$3, [Relationship Date (UTC)] &lt;= Misc!$N$3,TRUE), TRUE, FALSE)</f>
        <v>1</v>
      </c>
      <c r="K639" s="16"/>
      <c r="L639" s="72" t="s">
        <v>922</v>
      </c>
      <c r="M639" s="75">
        <v>40523.680902777778</v>
      </c>
    </row>
    <row r="640" spans="1:13">
      <c r="A640" s="69" t="s">
        <v>412</v>
      </c>
      <c r="B640" s="69" t="s">
        <v>916</v>
      </c>
      <c r="C640" s="18"/>
      <c r="D640" s="19"/>
      <c r="E640" s="60"/>
      <c r="F640" s="20"/>
      <c r="G640" s="18"/>
      <c r="H640" s="25"/>
      <c r="I640" s="15">
        <v>640</v>
      </c>
      <c r="J640" s="15" t="b">
        <f xml:space="preserve"> IF(AND([Relationship Date (UTC)] &gt;= Misc!$M$3, [Relationship Date (UTC)] &lt;= Misc!$N$3,TRUE), TRUE, FALSE)</f>
        <v>1</v>
      </c>
      <c r="K640" s="16"/>
      <c r="L640" s="72" t="s">
        <v>921</v>
      </c>
      <c r="M640" s="75">
        <v>40523.669560185182</v>
      </c>
    </row>
    <row r="641" spans="1:13">
      <c r="A641" s="69" t="s">
        <v>412</v>
      </c>
      <c r="B641" s="69" t="s">
        <v>916</v>
      </c>
      <c r="C641" s="18"/>
      <c r="D641" s="19"/>
      <c r="E641" s="60"/>
      <c r="F641" s="20"/>
      <c r="G641" s="18"/>
      <c r="H641" s="25"/>
      <c r="I641" s="15">
        <v>641</v>
      </c>
      <c r="J641" s="15" t="b">
        <f xml:space="preserve"> IF(AND([Relationship Date (UTC)] &gt;= Misc!$M$3, [Relationship Date (UTC)] &lt;= Misc!$N$3,TRUE), TRUE, FALSE)</f>
        <v>1</v>
      </c>
      <c r="K641" s="16"/>
      <c r="L641" s="72" t="s">
        <v>922</v>
      </c>
      <c r="M641" s="75">
        <v>40523.680902777778</v>
      </c>
    </row>
    <row r="642" spans="1:13">
      <c r="A642" s="69" t="s">
        <v>413</v>
      </c>
      <c r="B642" s="69" t="s">
        <v>414</v>
      </c>
      <c r="C642" s="18"/>
      <c r="D642" s="19"/>
      <c r="E642" s="60"/>
      <c r="F642" s="20"/>
      <c r="G642" s="18"/>
      <c r="H642" s="25"/>
      <c r="I642" s="15">
        <v>642</v>
      </c>
      <c r="J642" s="15" t="b">
        <f xml:space="preserve"> IF(AND([Relationship Date (UTC)] &gt;= Misc!$M$3, [Relationship Date (UTC)] &lt;= Misc!$N$3,TRUE), TRUE, FALSE)</f>
        <v>1</v>
      </c>
      <c r="K642" s="16"/>
      <c r="L642" s="72" t="s">
        <v>921</v>
      </c>
      <c r="M642" s="75">
        <v>40523.669722222221</v>
      </c>
    </row>
    <row r="643" spans="1:13">
      <c r="A643" s="69" t="s">
        <v>414</v>
      </c>
      <c r="B643" s="69" t="s">
        <v>916</v>
      </c>
      <c r="C643" s="18"/>
      <c r="D643" s="19"/>
      <c r="E643" s="60"/>
      <c r="F643" s="20"/>
      <c r="G643" s="18"/>
      <c r="H643" s="25"/>
      <c r="I643" s="15">
        <v>643</v>
      </c>
      <c r="J643" s="15" t="b">
        <f xml:space="preserve"> IF(AND([Relationship Date (UTC)] &gt;= Misc!$M$3, [Relationship Date (UTC)] &lt;= Misc!$N$3,TRUE), TRUE, FALSE)</f>
        <v>1</v>
      </c>
      <c r="K643" s="16"/>
      <c r="L643" s="72" t="s">
        <v>922</v>
      </c>
      <c r="M643" s="75">
        <v>40523.680902777778</v>
      </c>
    </row>
    <row r="644" spans="1:13">
      <c r="A644" s="69" t="s">
        <v>415</v>
      </c>
      <c r="B644" s="69" t="s">
        <v>916</v>
      </c>
      <c r="C644" s="18"/>
      <c r="D644" s="19"/>
      <c r="E644" s="60"/>
      <c r="F644" s="20"/>
      <c r="G644" s="18"/>
      <c r="H644" s="25"/>
      <c r="I644" s="15">
        <v>644</v>
      </c>
      <c r="J644" s="15" t="b">
        <f xml:space="preserve"> IF(AND([Relationship Date (UTC)] &gt;= Misc!$M$3, [Relationship Date (UTC)] &lt;= Misc!$N$3,TRUE), TRUE, FALSE)</f>
        <v>1</v>
      </c>
      <c r="K644" s="16"/>
      <c r="L644" s="72" t="s">
        <v>921</v>
      </c>
      <c r="M644" s="75">
        <v>40523.669594907406</v>
      </c>
    </row>
    <row r="645" spans="1:13">
      <c r="A645" s="69" t="s">
        <v>415</v>
      </c>
      <c r="B645" s="69" t="s">
        <v>916</v>
      </c>
      <c r="C645" s="18"/>
      <c r="D645" s="19"/>
      <c r="E645" s="60"/>
      <c r="F645" s="20"/>
      <c r="G645" s="18"/>
      <c r="H645" s="25"/>
      <c r="I645" s="15">
        <v>645</v>
      </c>
      <c r="J645" s="15" t="b">
        <f xml:space="preserve"> IF(AND([Relationship Date (UTC)] &gt;= Misc!$M$3, [Relationship Date (UTC)] &lt;= Misc!$N$3,TRUE), TRUE, FALSE)</f>
        <v>1</v>
      </c>
      <c r="K645" s="16"/>
      <c r="L645" s="72" t="s">
        <v>922</v>
      </c>
      <c r="M645" s="75">
        <v>40523.680902777778</v>
      </c>
    </row>
    <row r="646" spans="1:13">
      <c r="A646" s="69" t="s">
        <v>416</v>
      </c>
      <c r="B646" s="69" t="s">
        <v>865</v>
      </c>
      <c r="C646" s="18"/>
      <c r="D646" s="19"/>
      <c r="E646" s="60"/>
      <c r="F646" s="20"/>
      <c r="G646" s="18"/>
      <c r="H646" s="25"/>
      <c r="I646" s="15">
        <v>646</v>
      </c>
      <c r="J646" s="15" t="b">
        <f xml:space="preserve"> IF(AND([Relationship Date (UTC)] &gt;= Misc!$M$3, [Relationship Date (UTC)] &lt;= Misc!$N$3,TRUE), TRUE, FALSE)</f>
        <v>1</v>
      </c>
      <c r="K646" s="16"/>
      <c r="L646" s="72" t="s">
        <v>922</v>
      </c>
      <c r="M646" s="75">
        <v>40523.680902777778</v>
      </c>
    </row>
    <row r="647" spans="1:13">
      <c r="A647" s="69" t="s">
        <v>417</v>
      </c>
      <c r="B647" s="69" t="s">
        <v>916</v>
      </c>
      <c r="C647" s="18"/>
      <c r="D647" s="19"/>
      <c r="E647" s="60"/>
      <c r="F647" s="20"/>
      <c r="G647" s="18"/>
      <c r="H647" s="25"/>
      <c r="I647" s="15">
        <v>647</v>
      </c>
      <c r="J647" s="15" t="b">
        <f xml:space="preserve"> IF(AND([Relationship Date (UTC)] &gt;= Misc!$M$3, [Relationship Date (UTC)] &lt;= Misc!$N$3,TRUE), TRUE, FALSE)</f>
        <v>1</v>
      </c>
      <c r="K647" s="16"/>
      <c r="L647" s="72" t="s">
        <v>922</v>
      </c>
      <c r="M647" s="75">
        <v>40523.680902777778</v>
      </c>
    </row>
    <row r="648" spans="1:13">
      <c r="A648" s="69" t="s">
        <v>418</v>
      </c>
      <c r="B648" s="69" t="s">
        <v>916</v>
      </c>
      <c r="C648" s="18"/>
      <c r="D648" s="19"/>
      <c r="E648" s="60"/>
      <c r="F648" s="20"/>
      <c r="G648" s="18"/>
      <c r="H648" s="25"/>
      <c r="I648" s="15">
        <v>648</v>
      </c>
      <c r="J648" s="15" t="b">
        <f xml:space="preserve"> IF(AND([Relationship Date (UTC)] &gt;= Misc!$M$3, [Relationship Date (UTC)] &lt;= Misc!$N$3,TRUE), TRUE, FALSE)</f>
        <v>1</v>
      </c>
      <c r="K648" s="16"/>
      <c r="L648" s="72" t="s">
        <v>921</v>
      </c>
      <c r="M648" s="75">
        <v>40523.669722222221</v>
      </c>
    </row>
    <row r="649" spans="1:13">
      <c r="A649" s="69" t="s">
        <v>418</v>
      </c>
      <c r="B649" s="69" t="s">
        <v>916</v>
      </c>
      <c r="C649" s="18"/>
      <c r="D649" s="19"/>
      <c r="E649" s="60"/>
      <c r="F649" s="20"/>
      <c r="G649" s="18"/>
      <c r="H649" s="25"/>
      <c r="I649" s="15">
        <v>649</v>
      </c>
      <c r="J649" s="15" t="b">
        <f xml:space="preserve"> IF(AND([Relationship Date (UTC)] &gt;= Misc!$M$3, [Relationship Date (UTC)] &lt;= Misc!$N$3,TRUE), TRUE, FALSE)</f>
        <v>1</v>
      </c>
      <c r="K649" s="16"/>
      <c r="L649" s="72" t="s">
        <v>922</v>
      </c>
      <c r="M649" s="75">
        <v>40523.680902777778</v>
      </c>
    </row>
    <row r="650" spans="1:13">
      <c r="A650" s="69" t="s">
        <v>418</v>
      </c>
      <c r="B650" s="69" t="s">
        <v>849</v>
      </c>
      <c r="C650" s="18"/>
      <c r="D650" s="19"/>
      <c r="E650" s="60"/>
      <c r="F650" s="20"/>
      <c r="G650" s="18"/>
      <c r="H650" s="25"/>
      <c r="I650" s="15">
        <v>650</v>
      </c>
      <c r="J650" s="15" t="b">
        <f xml:space="preserve"> IF(AND([Relationship Date (UTC)] &gt;= Misc!$M$3, [Relationship Date (UTC)] &lt;= Misc!$N$3,TRUE), TRUE, FALSE)</f>
        <v>1</v>
      </c>
      <c r="K650" s="16"/>
      <c r="L650" s="72" t="s">
        <v>922</v>
      </c>
      <c r="M650" s="75">
        <v>40523.680902777778</v>
      </c>
    </row>
    <row r="651" spans="1:13">
      <c r="A651" s="69" t="s">
        <v>419</v>
      </c>
      <c r="B651" s="69" t="s">
        <v>916</v>
      </c>
      <c r="C651" s="18"/>
      <c r="D651" s="19"/>
      <c r="E651" s="60"/>
      <c r="F651" s="20"/>
      <c r="G651" s="18"/>
      <c r="H651" s="25"/>
      <c r="I651" s="15">
        <v>651</v>
      </c>
      <c r="J651" s="15" t="b">
        <f xml:space="preserve"> IF(AND([Relationship Date (UTC)] &gt;= Misc!$M$3, [Relationship Date (UTC)] &lt;= Misc!$N$3,TRUE), TRUE, FALSE)</f>
        <v>1</v>
      </c>
      <c r="K651" s="16"/>
      <c r="L651" s="72" t="s">
        <v>921</v>
      </c>
      <c r="M651" s="75">
        <v>40523.669791666667</v>
      </c>
    </row>
    <row r="652" spans="1:13">
      <c r="A652" s="69" t="s">
        <v>419</v>
      </c>
      <c r="B652" s="69" t="s">
        <v>730</v>
      </c>
      <c r="C652" s="18"/>
      <c r="D652" s="19"/>
      <c r="E652" s="60"/>
      <c r="F652" s="20"/>
      <c r="G652" s="18"/>
      <c r="H652" s="25"/>
      <c r="I652" s="15">
        <v>652</v>
      </c>
      <c r="J652" s="15" t="b">
        <f xml:space="preserve"> IF(AND([Relationship Date (UTC)] &gt;= Misc!$M$3, [Relationship Date (UTC)] &lt;= Misc!$N$3,TRUE), TRUE, FALSE)</f>
        <v>1</v>
      </c>
      <c r="K652" s="16"/>
      <c r="L652" s="72" t="s">
        <v>921</v>
      </c>
      <c r="M652" s="75">
        <v>40523.669791666667</v>
      </c>
    </row>
    <row r="653" spans="1:13">
      <c r="A653" s="69" t="s">
        <v>419</v>
      </c>
      <c r="B653" s="69" t="s">
        <v>916</v>
      </c>
      <c r="C653" s="18"/>
      <c r="D653" s="19"/>
      <c r="E653" s="60"/>
      <c r="F653" s="20"/>
      <c r="G653" s="18"/>
      <c r="H653" s="25"/>
      <c r="I653" s="15">
        <v>653</v>
      </c>
      <c r="J653" s="15" t="b">
        <f xml:space="preserve"> IF(AND([Relationship Date (UTC)] &gt;= Misc!$M$3, [Relationship Date (UTC)] &lt;= Misc!$N$3,TRUE), TRUE, FALSE)</f>
        <v>1</v>
      </c>
      <c r="K653" s="16"/>
      <c r="L653" s="72" t="s">
        <v>922</v>
      </c>
      <c r="M653" s="75">
        <v>40523.680902777778</v>
      </c>
    </row>
    <row r="654" spans="1:13">
      <c r="A654" s="69" t="s">
        <v>419</v>
      </c>
      <c r="B654" s="69" t="s">
        <v>730</v>
      </c>
      <c r="C654" s="18"/>
      <c r="D654" s="19"/>
      <c r="E654" s="60"/>
      <c r="F654" s="20"/>
      <c r="G654" s="18"/>
      <c r="H654" s="25"/>
      <c r="I654" s="15">
        <v>654</v>
      </c>
      <c r="J654" s="15" t="b">
        <f xml:space="preserve"> IF(AND([Relationship Date (UTC)] &gt;= Misc!$M$3, [Relationship Date (UTC)] &lt;= Misc!$N$3,TRUE), TRUE, FALSE)</f>
        <v>1</v>
      </c>
      <c r="K654" s="16"/>
      <c r="L654" s="72" t="s">
        <v>922</v>
      </c>
      <c r="M654" s="75">
        <v>40523.680902777778</v>
      </c>
    </row>
    <row r="655" spans="1:13">
      <c r="A655" s="69" t="s">
        <v>420</v>
      </c>
      <c r="B655" s="69" t="s">
        <v>916</v>
      </c>
      <c r="C655" s="18"/>
      <c r="D655" s="19"/>
      <c r="E655" s="60"/>
      <c r="F655" s="20"/>
      <c r="G655" s="18"/>
      <c r="H655" s="25"/>
      <c r="I655" s="15">
        <v>655</v>
      </c>
      <c r="J655" s="15" t="b">
        <f xml:space="preserve"> IF(AND([Relationship Date (UTC)] &gt;= Misc!$M$3, [Relationship Date (UTC)] &lt;= Misc!$N$3,TRUE), TRUE, FALSE)</f>
        <v>1</v>
      </c>
      <c r="K655" s="16"/>
      <c r="L655" s="72" t="s">
        <v>921</v>
      </c>
      <c r="M655" s="75">
        <v>40523.669814814813</v>
      </c>
    </row>
    <row r="656" spans="1:13">
      <c r="A656" s="69" t="s">
        <v>420</v>
      </c>
      <c r="B656" s="69" t="s">
        <v>916</v>
      </c>
      <c r="C656" s="18"/>
      <c r="D656" s="19"/>
      <c r="E656" s="60"/>
      <c r="F656" s="20"/>
      <c r="G656" s="18"/>
      <c r="H656" s="25"/>
      <c r="I656" s="15">
        <v>656</v>
      </c>
      <c r="J656" s="15" t="b">
        <f xml:space="preserve"> IF(AND([Relationship Date (UTC)] &gt;= Misc!$M$3, [Relationship Date (UTC)] &lt;= Misc!$N$3,TRUE), TRUE, FALSE)</f>
        <v>1</v>
      </c>
      <c r="K656" s="16"/>
      <c r="L656" s="72" t="s">
        <v>922</v>
      </c>
      <c r="M656" s="75">
        <v>40523.680902777778</v>
      </c>
    </row>
    <row r="657" spans="1:13">
      <c r="A657" s="69" t="s">
        <v>421</v>
      </c>
      <c r="B657" s="69" t="s">
        <v>916</v>
      </c>
      <c r="C657" s="18"/>
      <c r="D657" s="19"/>
      <c r="E657" s="60"/>
      <c r="F657" s="20"/>
      <c r="G657" s="18"/>
      <c r="H657" s="25"/>
      <c r="I657" s="15">
        <v>657</v>
      </c>
      <c r="J657" s="15" t="b">
        <f xml:space="preserve"> IF(AND([Relationship Date (UTC)] &gt;= Misc!$M$3, [Relationship Date (UTC)] &lt;= Misc!$N$3,TRUE), TRUE, FALSE)</f>
        <v>1</v>
      </c>
      <c r="K657" s="16"/>
      <c r="L657" s="72" t="s">
        <v>922</v>
      </c>
      <c r="M657" s="75">
        <v>40523.680902777778</v>
      </c>
    </row>
    <row r="658" spans="1:13">
      <c r="A658" s="69" t="s">
        <v>422</v>
      </c>
      <c r="B658" s="69" t="s">
        <v>916</v>
      </c>
      <c r="C658" s="18"/>
      <c r="D658" s="19"/>
      <c r="E658" s="60"/>
      <c r="F658" s="20"/>
      <c r="G658" s="18"/>
      <c r="H658" s="25"/>
      <c r="I658" s="15">
        <v>658</v>
      </c>
      <c r="J658" s="15" t="b">
        <f xml:space="preserve"> IF(AND([Relationship Date (UTC)] &gt;= Misc!$M$3, [Relationship Date (UTC)] &lt;= Misc!$N$3,TRUE), TRUE, FALSE)</f>
        <v>1</v>
      </c>
      <c r="K658" s="16"/>
      <c r="L658" s="72" t="s">
        <v>921</v>
      </c>
      <c r="M658" s="75">
        <v>40523.669907407406</v>
      </c>
    </row>
    <row r="659" spans="1:13">
      <c r="A659" s="69" t="s">
        <v>422</v>
      </c>
      <c r="B659" s="69" t="s">
        <v>916</v>
      </c>
      <c r="C659" s="18"/>
      <c r="D659" s="19"/>
      <c r="E659" s="60"/>
      <c r="F659" s="20"/>
      <c r="G659" s="18"/>
      <c r="H659" s="25"/>
      <c r="I659" s="15">
        <v>659</v>
      </c>
      <c r="J659" s="15" t="b">
        <f xml:space="preserve"> IF(AND([Relationship Date (UTC)] &gt;= Misc!$M$3, [Relationship Date (UTC)] &lt;= Misc!$N$3,TRUE), TRUE, FALSE)</f>
        <v>1</v>
      </c>
      <c r="K659" s="16"/>
      <c r="L659" s="72" t="s">
        <v>922</v>
      </c>
      <c r="M659" s="75">
        <v>40523.680902777778</v>
      </c>
    </row>
    <row r="660" spans="1:13">
      <c r="A660" s="69" t="s">
        <v>422</v>
      </c>
      <c r="B660" s="69" t="s">
        <v>671</v>
      </c>
      <c r="C660" s="18"/>
      <c r="D660" s="19"/>
      <c r="E660" s="60"/>
      <c r="F660" s="20"/>
      <c r="G660" s="18"/>
      <c r="H660" s="25"/>
      <c r="I660" s="15">
        <v>660</v>
      </c>
      <c r="J660" s="15" t="b">
        <f xml:space="preserve"> IF(AND([Relationship Date (UTC)] &gt;= Misc!$M$3, [Relationship Date (UTC)] &lt;= Misc!$N$3,TRUE), TRUE, FALSE)</f>
        <v>1</v>
      </c>
      <c r="K660" s="16"/>
      <c r="L660" s="72" t="s">
        <v>922</v>
      </c>
      <c r="M660" s="75">
        <v>40523.680902777778</v>
      </c>
    </row>
    <row r="661" spans="1:13">
      <c r="A661" s="69" t="s">
        <v>423</v>
      </c>
      <c r="B661" s="69" t="s">
        <v>916</v>
      </c>
      <c r="C661" s="18"/>
      <c r="D661" s="19"/>
      <c r="E661" s="60"/>
      <c r="F661" s="20"/>
      <c r="G661" s="18"/>
      <c r="H661" s="25"/>
      <c r="I661" s="15">
        <v>661</v>
      </c>
      <c r="J661" s="15" t="b">
        <f xml:space="preserve"> IF(AND([Relationship Date (UTC)] &gt;= Misc!$M$3, [Relationship Date (UTC)] &lt;= Misc!$N$3,TRUE), TRUE, FALSE)</f>
        <v>1</v>
      </c>
      <c r="K661" s="16"/>
      <c r="L661" s="72" t="s">
        <v>921</v>
      </c>
      <c r="M661" s="75">
        <v>40523.669942129629</v>
      </c>
    </row>
    <row r="662" spans="1:13">
      <c r="A662" s="69" t="s">
        <v>423</v>
      </c>
      <c r="B662" s="69" t="s">
        <v>916</v>
      </c>
      <c r="C662" s="18"/>
      <c r="D662" s="19"/>
      <c r="E662" s="60"/>
      <c r="F662" s="20"/>
      <c r="G662" s="18"/>
      <c r="H662" s="25"/>
      <c r="I662" s="15">
        <v>662</v>
      </c>
      <c r="J662" s="15" t="b">
        <f xml:space="preserve"> IF(AND([Relationship Date (UTC)] &gt;= Misc!$M$3, [Relationship Date (UTC)] &lt;= Misc!$N$3,TRUE), TRUE, FALSE)</f>
        <v>1</v>
      </c>
      <c r="K662" s="16"/>
      <c r="L662" s="72" t="s">
        <v>922</v>
      </c>
      <c r="M662" s="75">
        <v>40523.680902777778</v>
      </c>
    </row>
    <row r="663" spans="1:13">
      <c r="A663" s="69" t="s">
        <v>424</v>
      </c>
      <c r="B663" s="69" t="s">
        <v>518</v>
      </c>
      <c r="C663" s="18"/>
      <c r="D663" s="19"/>
      <c r="E663" s="60"/>
      <c r="F663" s="20"/>
      <c r="G663" s="18"/>
      <c r="H663" s="25"/>
      <c r="I663" s="15">
        <v>663</v>
      </c>
      <c r="J663" s="15" t="b">
        <f xml:space="preserve"> IF(AND([Relationship Date (UTC)] &gt;= Misc!$M$3, [Relationship Date (UTC)] &lt;= Misc!$N$3,TRUE), TRUE, FALSE)</f>
        <v>1</v>
      </c>
      <c r="K663" s="16"/>
      <c r="L663" s="72" t="s">
        <v>921</v>
      </c>
      <c r="M663" s="75">
        <v>40523.67</v>
      </c>
    </row>
    <row r="664" spans="1:13">
      <c r="A664" s="69" t="s">
        <v>424</v>
      </c>
      <c r="B664" s="69" t="s">
        <v>518</v>
      </c>
      <c r="C664" s="18"/>
      <c r="D664" s="19"/>
      <c r="E664" s="60"/>
      <c r="F664" s="20"/>
      <c r="G664" s="18"/>
      <c r="H664" s="25"/>
      <c r="I664" s="15">
        <v>664</v>
      </c>
      <c r="J664" s="15" t="b">
        <f xml:space="preserve"> IF(AND([Relationship Date (UTC)] &gt;= Misc!$M$3, [Relationship Date (UTC)] &lt;= Misc!$N$3,TRUE), TRUE, FALSE)</f>
        <v>1</v>
      </c>
      <c r="K664" s="16"/>
      <c r="L664" s="72" t="s">
        <v>922</v>
      </c>
      <c r="M664" s="75">
        <v>40523.680902777778</v>
      </c>
    </row>
    <row r="665" spans="1:13">
      <c r="A665" s="69" t="s">
        <v>425</v>
      </c>
      <c r="B665" s="69" t="s">
        <v>916</v>
      </c>
      <c r="C665" s="18"/>
      <c r="D665" s="19"/>
      <c r="E665" s="60"/>
      <c r="F665" s="20"/>
      <c r="G665" s="18"/>
      <c r="H665" s="25"/>
      <c r="I665" s="15">
        <v>665</v>
      </c>
      <c r="J665" s="15" t="b">
        <f xml:space="preserve"> IF(AND([Relationship Date (UTC)] &gt;= Misc!$M$3, [Relationship Date (UTC)] &lt;= Misc!$N$3,TRUE), TRUE, FALSE)</f>
        <v>1</v>
      </c>
      <c r="K665" s="16"/>
      <c r="L665" s="72" t="s">
        <v>921</v>
      </c>
      <c r="M665" s="75">
        <v>40523.670046296298</v>
      </c>
    </row>
    <row r="666" spans="1:13">
      <c r="A666" s="69" t="s">
        <v>425</v>
      </c>
      <c r="B666" s="69" t="s">
        <v>916</v>
      </c>
      <c r="C666" s="18"/>
      <c r="D666" s="19"/>
      <c r="E666" s="60"/>
      <c r="F666" s="20"/>
      <c r="G666" s="18"/>
      <c r="H666" s="25"/>
      <c r="I666" s="15">
        <v>666</v>
      </c>
      <c r="J666" s="15" t="b">
        <f xml:space="preserve"> IF(AND([Relationship Date (UTC)] &gt;= Misc!$M$3, [Relationship Date (UTC)] &lt;= Misc!$N$3,TRUE), TRUE, FALSE)</f>
        <v>1</v>
      </c>
      <c r="K666" s="16"/>
      <c r="L666" s="72" t="s">
        <v>922</v>
      </c>
      <c r="M666" s="75">
        <v>40523.680902777778</v>
      </c>
    </row>
    <row r="667" spans="1:13">
      <c r="A667" s="69" t="s">
        <v>426</v>
      </c>
      <c r="B667" s="69" t="s">
        <v>916</v>
      </c>
      <c r="C667" s="18"/>
      <c r="D667" s="19"/>
      <c r="E667" s="60"/>
      <c r="F667" s="20"/>
      <c r="G667" s="18"/>
      <c r="H667" s="25"/>
      <c r="I667" s="15">
        <v>667</v>
      </c>
      <c r="J667" s="15" t="b">
        <f xml:space="preserve"> IF(AND([Relationship Date (UTC)] &gt;= Misc!$M$3, [Relationship Date (UTC)] &lt;= Misc!$N$3,TRUE), TRUE, FALSE)</f>
        <v>1</v>
      </c>
      <c r="K667" s="16"/>
      <c r="L667" s="72" t="s">
        <v>921</v>
      </c>
      <c r="M667" s="75">
        <v>40523.670092592591</v>
      </c>
    </row>
    <row r="668" spans="1:13">
      <c r="A668" s="69" t="s">
        <v>426</v>
      </c>
      <c r="B668" s="69" t="s">
        <v>916</v>
      </c>
      <c r="C668" s="18"/>
      <c r="D668" s="19"/>
      <c r="E668" s="60"/>
      <c r="F668" s="20"/>
      <c r="G668" s="18"/>
      <c r="H668" s="25"/>
      <c r="I668" s="15">
        <v>668</v>
      </c>
      <c r="J668" s="15" t="b">
        <f xml:space="preserve"> IF(AND([Relationship Date (UTC)] &gt;= Misc!$M$3, [Relationship Date (UTC)] &lt;= Misc!$N$3,TRUE), TRUE, FALSE)</f>
        <v>1</v>
      </c>
      <c r="K668" s="16"/>
      <c r="L668" s="72" t="s">
        <v>922</v>
      </c>
      <c r="M668" s="75">
        <v>40523.680902777778</v>
      </c>
    </row>
    <row r="669" spans="1:13">
      <c r="A669" s="69" t="s">
        <v>427</v>
      </c>
      <c r="B669" s="69" t="s">
        <v>916</v>
      </c>
      <c r="C669" s="18"/>
      <c r="D669" s="19"/>
      <c r="E669" s="60"/>
      <c r="F669" s="20"/>
      <c r="G669" s="18"/>
      <c r="H669" s="25"/>
      <c r="I669" s="15">
        <v>669</v>
      </c>
      <c r="J669" s="15" t="b">
        <f xml:space="preserve"> IF(AND([Relationship Date (UTC)] &gt;= Misc!$M$3, [Relationship Date (UTC)] &lt;= Misc!$N$3,TRUE), TRUE, FALSE)</f>
        <v>1</v>
      </c>
      <c r="K669" s="16"/>
      <c r="L669" s="72" t="s">
        <v>921</v>
      </c>
      <c r="M669" s="75">
        <v>40523.670127314814</v>
      </c>
    </row>
    <row r="670" spans="1:13">
      <c r="A670" s="69" t="s">
        <v>427</v>
      </c>
      <c r="B670" s="69" t="s">
        <v>916</v>
      </c>
      <c r="C670" s="18"/>
      <c r="D670" s="19"/>
      <c r="E670" s="60"/>
      <c r="F670" s="20"/>
      <c r="G670" s="18"/>
      <c r="H670" s="25"/>
      <c r="I670" s="15">
        <v>670</v>
      </c>
      <c r="J670" s="15" t="b">
        <f xml:space="preserve"> IF(AND([Relationship Date (UTC)] &gt;= Misc!$M$3, [Relationship Date (UTC)] &lt;= Misc!$N$3,TRUE), TRUE, FALSE)</f>
        <v>1</v>
      </c>
      <c r="K670" s="16"/>
      <c r="L670" s="72" t="s">
        <v>922</v>
      </c>
      <c r="M670" s="75">
        <v>40523.680902777778</v>
      </c>
    </row>
    <row r="671" spans="1:13">
      <c r="A671" s="69" t="s">
        <v>427</v>
      </c>
      <c r="B671" s="69" t="s">
        <v>913</v>
      </c>
      <c r="C671" s="18"/>
      <c r="D671" s="19"/>
      <c r="E671" s="60"/>
      <c r="F671" s="20"/>
      <c r="G671" s="18"/>
      <c r="H671" s="25"/>
      <c r="I671" s="15">
        <v>671</v>
      </c>
      <c r="J671" s="15" t="b">
        <f xml:space="preserve"> IF(AND([Relationship Date (UTC)] &gt;= Misc!$M$3, [Relationship Date (UTC)] &lt;= Misc!$N$3,TRUE), TRUE, FALSE)</f>
        <v>1</v>
      </c>
      <c r="K671" s="16"/>
      <c r="L671" s="72" t="s">
        <v>922</v>
      </c>
      <c r="M671" s="75">
        <v>40523.680902777778</v>
      </c>
    </row>
    <row r="672" spans="1:13">
      <c r="A672" s="69" t="s">
        <v>428</v>
      </c>
      <c r="B672" s="69" t="s">
        <v>916</v>
      </c>
      <c r="C672" s="18"/>
      <c r="D672" s="19"/>
      <c r="E672" s="60"/>
      <c r="F672" s="20"/>
      <c r="G672" s="18"/>
      <c r="H672" s="25"/>
      <c r="I672" s="15">
        <v>672</v>
      </c>
      <c r="J672" s="15" t="b">
        <f xml:space="preserve"> IF(AND([Relationship Date (UTC)] &gt;= Misc!$M$3, [Relationship Date (UTC)] &lt;= Misc!$N$3,TRUE), TRUE, FALSE)</f>
        <v>1</v>
      </c>
      <c r="K672" s="16"/>
      <c r="L672" s="72" t="s">
        <v>921</v>
      </c>
      <c r="M672" s="75">
        <v>40523.670208333337</v>
      </c>
    </row>
    <row r="673" spans="1:13">
      <c r="A673" s="69" t="s">
        <v>428</v>
      </c>
      <c r="B673" s="69" t="s">
        <v>916</v>
      </c>
      <c r="C673" s="18"/>
      <c r="D673" s="19"/>
      <c r="E673" s="60"/>
      <c r="F673" s="20"/>
      <c r="G673" s="18"/>
      <c r="H673" s="25"/>
      <c r="I673" s="15">
        <v>673</v>
      </c>
      <c r="J673" s="15" t="b">
        <f xml:space="preserve"> IF(AND([Relationship Date (UTC)] &gt;= Misc!$M$3, [Relationship Date (UTC)] &lt;= Misc!$N$3,TRUE), TRUE, FALSE)</f>
        <v>1</v>
      </c>
      <c r="K673" s="16"/>
      <c r="L673" s="72" t="s">
        <v>922</v>
      </c>
      <c r="M673" s="75">
        <v>40523.680902777778</v>
      </c>
    </row>
    <row r="674" spans="1:13">
      <c r="A674" s="69" t="s">
        <v>428</v>
      </c>
      <c r="B674" s="69" t="s">
        <v>913</v>
      </c>
      <c r="C674" s="18"/>
      <c r="D674" s="19"/>
      <c r="E674" s="60"/>
      <c r="F674" s="20"/>
      <c r="G674" s="18"/>
      <c r="H674" s="25"/>
      <c r="I674" s="15">
        <v>674</v>
      </c>
      <c r="J674" s="15" t="b">
        <f xml:space="preserve"> IF(AND([Relationship Date (UTC)] &gt;= Misc!$M$3, [Relationship Date (UTC)] &lt;= Misc!$N$3,TRUE), TRUE, FALSE)</f>
        <v>1</v>
      </c>
      <c r="K674" s="16"/>
      <c r="L674" s="72" t="s">
        <v>922</v>
      </c>
      <c r="M674" s="75">
        <v>40523.680902777778</v>
      </c>
    </row>
    <row r="675" spans="1:13">
      <c r="A675" s="69" t="s">
        <v>429</v>
      </c>
      <c r="B675" s="69" t="s">
        <v>916</v>
      </c>
      <c r="C675" s="18"/>
      <c r="D675" s="19"/>
      <c r="E675" s="60"/>
      <c r="F675" s="20"/>
      <c r="G675" s="18"/>
      <c r="H675" s="25"/>
      <c r="I675" s="15">
        <v>675</v>
      </c>
      <c r="J675" s="15" t="b">
        <f xml:space="preserve"> IF(AND([Relationship Date (UTC)] &gt;= Misc!$M$3, [Relationship Date (UTC)] &lt;= Misc!$N$3,TRUE), TRUE, FALSE)</f>
        <v>1</v>
      </c>
      <c r="K675" s="16"/>
      <c r="L675" s="72" t="s">
        <v>921</v>
      </c>
      <c r="M675" s="75">
        <v>40523.670266203706</v>
      </c>
    </row>
    <row r="676" spans="1:13">
      <c r="A676" s="69" t="s">
        <v>429</v>
      </c>
      <c r="B676" s="69" t="s">
        <v>916</v>
      </c>
      <c r="C676" s="18"/>
      <c r="D676" s="19"/>
      <c r="E676" s="60"/>
      <c r="F676" s="20"/>
      <c r="G676" s="18"/>
      <c r="H676" s="25"/>
      <c r="I676" s="15">
        <v>676</v>
      </c>
      <c r="J676" s="15" t="b">
        <f xml:space="preserve"> IF(AND([Relationship Date (UTC)] &gt;= Misc!$M$3, [Relationship Date (UTC)] &lt;= Misc!$N$3,TRUE), TRUE, FALSE)</f>
        <v>1</v>
      </c>
      <c r="K676" s="16"/>
      <c r="L676" s="72" t="s">
        <v>922</v>
      </c>
      <c r="M676" s="75">
        <v>40523.680902777778</v>
      </c>
    </row>
    <row r="677" spans="1:13">
      <c r="A677" s="69" t="s">
        <v>430</v>
      </c>
      <c r="B677" s="69" t="s">
        <v>916</v>
      </c>
      <c r="C677" s="18"/>
      <c r="D677" s="19"/>
      <c r="E677" s="60"/>
      <c r="F677" s="20"/>
      <c r="G677" s="18"/>
      <c r="H677" s="25"/>
      <c r="I677" s="15">
        <v>677</v>
      </c>
      <c r="J677" s="15" t="b">
        <f xml:space="preserve"> IF(AND([Relationship Date (UTC)] &gt;= Misc!$M$3, [Relationship Date (UTC)] &lt;= Misc!$N$3,TRUE), TRUE, FALSE)</f>
        <v>1</v>
      </c>
      <c r="K677" s="16"/>
      <c r="L677" s="72" t="s">
        <v>921</v>
      </c>
      <c r="M677" s="75">
        <v>40523.670347222222</v>
      </c>
    </row>
    <row r="678" spans="1:13">
      <c r="A678" s="69" t="s">
        <v>430</v>
      </c>
      <c r="B678" s="69" t="s">
        <v>916</v>
      </c>
      <c r="C678" s="18"/>
      <c r="D678" s="19"/>
      <c r="E678" s="60"/>
      <c r="F678" s="20"/>
      <c r="G678" s="18"/>
      <c r="H678" s="25"/>
      <c r="I678" s="15">
        <v>678</v>
      </c>
      <c r="J678" s="15" t="b">
        <f xml:space="preserve"> IF(AND([Relationship Date (UTC)] &gt;= Misc!$M$3, [Relationship Date (UTC)] &lt;= Misc!$N$3,TRUE), TRUE, FALSE)</f>
        <v>1</v>
      </c>
      <c r="K678" s="16"/>
      <c r="L678" s="72" t="s">
        <v>922</v>
      </c>
      <c r="M678" s="75">
        <v>40523.680902777778</v>
      </c>
    </row>
    <row r="679" spans="1:13">
      <c r="A679" s="69" t="s">
        <v>431</v>
      </c>
      <c r="B679" s="69" t="s">
        <v>916</v>
      </c>
      <c r="C679" s="18"/>
      <c r="D679" s="19"/>
      <c r="E679" s="60"/>
      <c r="F679" s="20"/>
      <c r="G679" s="18"/>
      <c r="H679" s="25"/>
      <c r="I679" s="15">
        <v>679</v>
      </c>
      <c r="J679" s="15" t="b">
        <f xml:space="preserve"> IF(AND([Relationship Date (UTC)] &gt;= Misc!$M$3, [Relationship Date (UTC)] &lt;= Misc!$N$3,TRUE), TRUE, FALSE)</f>
        <v>1</v>
      </c>
      <c r="K679" s="16"/>
      <c r="L679" s="72" t="s">
        <v>921</v>
      </c>
      <c r="M679" s="75">
        <v>40523.670416666668</v>
      </c>
    </row>
    <row r="680" spans="1:13">
      <c r="A680" s="69" t="s">
        <v>431</v>
      </c>
      <c r="B680" s="69" t="s">
        <v>916</v>
      </c>
      <c r="C680" s="18"/>
      <c r="D680" s="19"/>
      <c r="E680" s="60"/>
      <c r="F680" s="20"/>
      <c r="G680" s="18"/>
      <c r="H680" s="25"/>
      <c r="I680" s="15">
        <v>680</v>
      </c>
      <c r="J680" s="15" t="b">
        <f xml:space="preserve"> IF(AND([Relationship Date (UTC)] &gt;= Misc!$M$3, [Relationship Date (UTC)] &lt;= Misc!$N$3,TRUE), TRUE, FALSE)</f>
        <v>1</v>
      </c>
      <c r="K680" s="16"/>
      <c r="L680" s="72" t="s">
        <v>922</v>
      </c>
      <c r="M680" s="75">
        <v>40523.680902777778</v>
      </c>
    </row>
    <row r="681" spans="1:13">
      <c r="A681" s="69" t="s">
        <v>432</v>
      </c>
      <c r="B681" s="69" t="s">
        <v>659</v>
      </c>
      <c r="C681" s="18"/>
      <c r="D681" s="19"/>
      <c r="E681" s="60"/>
      <c r="F681" s="20"/>
      <c r="G681" s="18"/>
      <c r="H681" s="25"/>
      <c r="I681" s="15">
        <v>681</v>
      </c>
      <c r="J681" s="15" t="b">
        <f xml:space="preserve"> IF(AND([Relationship Date (UTC)] &gt;= Misc!$M$3, [Relationship Date (UTC)] &lt;= Misc!$N$3,TRUE), TRUE, FALSE)</f>
        <v>1</v>
      </c>
      <c r="K681" s="16"/>
      <c r="L681" s="72" t="s">
        <v>921</v>
      </c>
      <c r="M681" s="75">
        <v>40523.670416666668</v>
      </c>
    </row>
    <row r="682" spans="1:13">
      <c r="A682" s="69" t="s">
        <v>433</v>
      </c>
      <c r="B682" s="69" t="s">
        <v>432</v>
      </c>
      <c r="C682" s="18"/>
      <c r="D682" s="19"/>
      <c r="E682" s="60"/>
      <c r="F682" s="20"/>
      <c r="G682" s="18"/>
      <c r="H682" s="25"/>
      <c r="I682" s="15">
        <v>682</v>
      </c>
      <c r="J682" s="15" t="b">
        <f xml:space="preserve"> IF(AND([Relationship Date (UTC)] &gt;= Misc!$M$3, [Relationship Date (UTC)] &lt;= Misc!$N$3,TRUE), TRUE, FALSE)</f>
        <v>1</v>
      </c>
      <c r="K682" s="16"/>
      <c r="L682" s="72" t="s">
        <v>922</v>
      </c>
      <c r="M682" s="75">
        <v>40523.680902777778</v>
      </c>
    </row>
    <row r="683" spans="1:13">
      <c r="A683" s="69" t="s">
        <v>432</v>
      </c>
      <c r="B683" s="69" t="s">
        <v>433</v>
      </c>
      <c r="C683" s="18"/>
      <c r="D683" s="19"/>
      <c r="E683" s="60"/>
      <c r="F683" s="20"/>
      <c r="G683" s="18"/>
      <c r="H683" s="25"/>
      <c r="I683" s="15">
        <v>683</v>
      </c>
      <c r="J683" s="15" t="b">
        <f xml:space="preserve"> IF(AND([Relationship Date (UTC)] &gt;= Misc!$M$3, [Relationship Date (UTC)] &lt;= Misc!$N$3,TRUE), TRUE, FALSE)</f>
        <v>1</v>
      </c>
      <c r="K683" s="16"/>
      <c r="L683" s="72" t="s">
        <v>922</v>
      </c>
      <c r="M683" s="75">
        <v>40523.680902777778</v>
      </c>
    </row>
    <row r="684" spans="1:13">
      <c r="A684" s="69" t="s">
        <v>432</v>
      </c>
      <c r="B684" s="69" t="s">
        <v>916</v>
      </c>
      <c r="C684" s="18"/>
      <c r="D684" s="19"/>
      <c r="E684" s="60"/>
      <c r="F684" s="20"/>
      <c r="G684" s="18"/>
      <c r="H684" s="25"/>
      <c r="I684" s="15">
        <v>684</v>
      </c>
      <c r="J684" s="15" t="b">
        <f xml:space="preserve"> IF(AND([Relationship Date (UTC)] &gt;= Misc!$M$3, [Relationship Date (UTC)] &lt;= Misc!$N$3,TRUE), TRUE, FALSE)</f>
        <v>1</v>
      </c>
      <c r="K684" s="16"/>
      <c r="L684" s="72" t="s">
        <v>922</v>
      </c>
      <c r="M684" s="75">
        <v>40523.680902777778</v>
      </c>
    </row>
    <row r="685" spans="1:13">
      <c r="A685" s="69" t="s">
        <v>434</v>
      </c>
      <c r="B685" s="69" t="s">
        <v>916</v>
      </c>
      <c r="C685" s="18"/>
      <c r="D685" s="19"/>
      <c r="E685" s="60"/>
      <c r="F685" s="20"/>
      <c r="G685" s="18"/>
      <c r="H685" s="25"/>
      <c r="I685" s="15">
        <v>685</v>
      </c>
      <c r="J685" s="15" t="b">
        <f xml:space="preserve"> IF(AND([Relationship Date (UTC)] &gt;= Misc!$M$3, [Relationship Date (UTC)] &lt;= Misc!$N$3,TRUE), TRUE, FALSE)</f>
        <v>1</v>
      </c>
      <c r="K685" s="16"/>
      <c r="L685" s="72" t="s">
        <v>922</v>
      </c>
      <c r="M685" s="75">
        <v>40523.680902777778</v>
      </c>
    </row>
    <row r="686" spans="1:13">
      <c r="A686" s="69" t="s">
        <v>434</v>
      </c>
      <c r="B686" s="69" t="s">
        <v>913</v>
      </c>
      <c r="C686" s="18"/>
      <c r="D686" s="19"/>
      <c r="E686" s="60"/>
      <c r="F686" s="20"/>
      <c r="G686" s="18"/>
      <c r="H686" s="25"/>
      <c r="I686" s="15">
        <v>686</v>
      </c>
      <c r="J686" s="15" t="b">
        <f xml:space="preserve"> IF(AND([Relationship Date (UTC)] &gt;= Misc!$M$3, [Relationship Date (UTC)] &lt;= Misc!$N$3,TRUE), TRUE, FALSE)</f>
        <v>1</v>
      </c>
      <c r="K686" s="16"/>
      <c r="L686" s="72" t="s">
        <v>922</v>
      </c>
      <c r="M686" s="75">
        <v>40523.680902777778</v>
      </c>
    </row>
    <row r="687" spans="1:13">
      <c r="A687" s="69" t="s">
        <v>435</v>
      </c>
      <c r="B687" s="69" t="s">
        <v>916</v>
      </c>
      <c r="C687" s="18"/>
      <c r="D687" s="19"/>
      <c r="E687" s="60"/>
      <c r="F687" s="20"/>
      <c r="G687" s="18"/>
      <c r="H687" s="25"/>
      <c r="I687" s="15">
        <v>687</v>
      </c>
      <c r="J687" s="15" t="b">
        <f xml:space="preserve"> IF(AND([Relationship Date (UTC)] &gt;= Misc!$M$3, [Relationship Date (UTC)] &lt;= Misc!$N$3,TRUE), TRUE, FALSE)</f>
        <v>1</v>
      </c>
      <c r="K687" s="16"/>
      <c r="L687" s="72" t="s">
        <v>921</v>
      </c>
      <c r="M687" s="75">
        <v>40523.670636574076</v>
      </c>
    </row>
    <row r="688" spans="1:13">
      <c r="A688" s="69" t="s">
        <v>435</v>
      </c>
      <c r="B688" s="69" t="s">
        <v>728</v>
      </c>
      <c r="C688" s="18"/>
      <c r="D688" s="19"/>
      <c r="E688" s="60"/>
      <c r="F688" s="20"/>
      <c r="G688" s="18"/>
      <c r="H688" s="25"/>
      <c r="I688" s="15">
        <v>688</v>
      </c>
      <c r="J688" s="15" t="b">
        <f xml:space="preserve"> IF(AND([Relationship Date (UTC)] &gt;= Misc!$M$3, [Relationship Date (UTC)] &lt;= Misc!$N$3,TRUE), TRUE, FALSE)</f>
        <v>1</v>
      </c>
      <c r="K688" s="16"/>
      <c r="L688" s="72" t="s">
        <v>922</v>
      </c>
      <c r="M688" s="75">
        <v>40523.680902777778</v>
      </c>
    </row>
    <row r="689" spans="1:13">
      <c r="A689" s="69" t="s">
        <v>435</v>
      </c>
      <c r="B689" s="69" t="s">
        <v>788</v>
      </c>
      <c r="C689" s="18"/>
      <c r="D689" s="19"/>
      <c r="E689" s="60"/>
      <c r="F689" s="20"/>
      <c r="G689" s="18"/>
      <c r="H689" s="25"/>
      <c r="I689" s="15">
        <v>689</v>
      </c>
      <c r="J689" s="15" t="b">
        <f xml:space="preserve"> IF(AND([Relationship Date (UTC)] &gt;= Misc!$M$3, [Relationship Date (UTC)] &lt;= Misc!$N$3,TRUE), TRUE, FALSE)</f>
        <v>1</v>
      </c>
      <c r="K689" s="16"/>
      <c r="L689" s="72" t="s">
        <v>922</v>
      </c>
      <c r="M689" s="75">
        <v>40523.680902777778</v>
      </c>
    </row>
    <row r="690" spans="1:13">
      <c r="A690" s="69" t="s">
        <v>435</v>
      </c>
      <c r="B690" s="69" t="s">
        <v>916</v>
      </c>
      <c r="C690" s="18"/>
      <c r="D690" s="19"/>
      <c r="E690" s="60"/>
      <c r="F690" s="20"/>
      <c r="G690" s="18"/>
      <c r="H690" s="25"/>
      <c r="I690" s="15">
        <v>690</v>
      </c>
      <c r="J690" s="15" t="b">
        <f xml:space="preserve"> IF(AND([Relationship Date (UTC)] &gt;= Misc!$M$3, [Relationship Date (UTC)] &lt;= Misc!$N$3,TRUE), TRUE, FALSE)</f>
        <v>1</v>
      </c>
      <c r="K690" s="16"/>
      <c r="L690" s="72" t="s">
        <v>922</v>
      </c>
      <c r="M690" s="75">
        <v>40523.680902777778</v>
      </c>
    </row>
    <row r="691" spans="1:13">
      <c r="A691" s="69" t="s">
        <v>436</v>
      </c>
      <c r="B691" s="69" t="s">
        <v>916</v>
      </c>
      <c r="C691" s="18"/>
      <c r="D691" s="19"/>
      <c r="E691" s="60"/>
      <c r="F691" s="20"/>
      <c r="G691" s="18"/>
      <c r="H691" s="25"/>
      <c r="I691" s="15">
        <v>691</v>
      </c>
      <c r="J691" s="15" t="b">
        <f xml:space="preserve"> IF(AND([Relationship Date (UTC)] &gt;= Misc!$M$3, [Relationship Date (UTC)] &lt;= Misc!$N$3,TRUE), TRUE, FALSE)</f>
        <v>1</v>
      </c>
      <c r="K691" s="16"/>
      <c r="L691" s="72" t="s">
        <v>921</v>
      </c>
      <c r="M691" s="75">
        <v>40523.670659722222</v>
      </c>
    </row>
    <row r="692" spans="1:13">
      <c r="A692" s="69" t="s">
        <v>436</v>
      </c>
      <c r="B692" s="69" t="s">
        <v>916</v>
      </c>
      <c r="C692" s="18"/>
      <c r="D692" s="19"/>
      <c r="E692" s="60"/>
      <c r="F692" s="20"/>
      <c r="G692" s="18"/>
      <c r="H692" s="25"/>
      <c r="I692" s="15">
        <v>692</v>
      </c>
      <c r="J692" s="15" t="b">
        <f xml:space="preserve"> IF(AND([Relationship Date (UTC)] &gt;= Misc!$M$3, [Relationship Date (UTC)] &lt;= Misc!$N$3,TRUE), TRUE, FALSE)</f>
        <v>1</v>
      </c>
      <c r="K692" s="16"/>
      <c r="L692" s="72" t="s">
        <v>922</v>
      </c>
      <c r="M692" s="75">
        <v>40523.680902777778</v>
      </c>
    </row>
    <row r="693" spans="1:13">
      <c r="A693" s="69" t="s">
        <v>437</v>
      </c>
      <c r="B693" s="69" t="s">
        <v>438</v>
      </c>
      <c r="C693" s="18"/>
      <c r="D693" s="19"/>
      <c r="E693" s="60"/>
      <c r="F693" s="20"/>
      <c r="G693" s="18"/>
      <c r="H693" s="25"/>
      <c r="I693" s="15">
        <v>693</v>
      </c>
      <c r="J693" s="15" t="b">
        <f xml:space="preserve"> IF(AND([Relationship Date (UTC)] &gt;= Misc!$M$3, [Relationship Date (UTC)] &lt;= Misc!$N$3,TRUE), TRUE, FALSE)</f>
        <v>1</v>
      </c>
      <c r="K693" s="16"/>
      <c r="L693" s="72" t="s">
        <v>921</v>
      </c>
      <c r="M693" s="75">
        <v>40523.674733796295</v>
      </c>
    </row>
    <row r="694" spans="1:13">
      <c r="A694" s="69" t="s">
        <v>438</v>
      </c>
      <c r="B694" s="69" t="s">
        <v>916</v>
      </c>
      <c r="C694" s="18"/>
      <c r="D694" s="19"/>
      <c r="E694" s="60"/>
      <c r="F694" s="20"/>
      <c r="G694" s="18"/>
      <c r="H694" s="25"/>
      <c r="I694" s="15">
        <v>694</v>
      </c>
      <c r="J694" s="15" t="b">
        <f xml:space="preserve"> IF(AND([Relationship Date (UTC)] &gt;= Misc!$M$3, [Relationship Date (UTC)] &lt;= Misc!$N$3,TRUE), TRUE, FALSE)</f>
        <v>1</v>
      </c>
      <c r="K694" s="16"/>
      <c r="L694" s="72" t="s">
        <v>922</v>
      </c>
      <c r="M694" s="75">
        <v>40523.680902777778</v>
      </c>
    </row>
    <row r="695" spans="1:13">
      <c r="A695" s="69" t="s">
        <v>439</v>
      </c>
      <c r="B695" s="69" t="s">
        <v>438</v>
      </c>
      <c r="C695" s="18"/>
      <c r="D695" s="19"/>
      <c r="E695" s="60"/>
      <c r="F695" s="20"/>
      <c r="G695" s="18"/>
      <c r="H695" s="25"/>
      <c r="I695" s="15">
        <v>695</v>
      </c>
      <c r="J695" s="15" t="b">
        <f xml:space="preserve"> IF(AND([Relationship Date (UTC)] &gt;= Misc!$M$3, [Relationship Date (UTC)] &lt;= Misc!$N$3,TRUE), TRUE, FALSE)</f>
        <v>1</v>
      </c>
      <c r="K695" s="16"/>
      <c r="L695" s="72" t="s">
        <v>922</v>
      </c>
      <c r="M695" s="75">
        <v>40523.680902777778</v>
      </c>
    </row>
    <row r="696" spans="1:13">
      <c r="A696" s="69" t="s">
        <v>439</v>
      </c>
      <c r="B696" s="69" t="s">
        <v>916</v>
      </c>
      <c r="C696" s="18"/>
      <c r="D696" s="19"/>
      <c r="E696" s="60"/>
      <c r="F696" s="20"/>
      <c r="G696" s="18"/>
      <c r="H696" s="25"/>
      <c r="I696" s="15">
        <v>696</v>
      </c>
      <c r="J696" s="15" t="b">
        <f xml:space="preserve"> IF(AND([Relationship Date (UTC)] &gt;= Misc!$M$3, [Relationship Date (UTC)] &lt;= Misc!$N$3,TRUE), TRUE, FALSE)</f>
        <v>1</v>
      </c>
      <c r="K696" s="16"/>
      <c r="L696" s="72" t="s">
        <v>921</v>
      </c>
      <c r="M696" s="75">
        <v>40523.670671296299</v>
      </c>
    </row>
    <row r="697" spans="1:13">
      <c r="A697" s="69" t="s">
        <v>439</v>
      </c>
      <c r="B697" s="69" t="s">
        <v>916</v>
      </c>
      <c r="C697" s="18"/>
      <c r="D697" s="19"/>
      <c r="E697" s="60"/>
      <c r="F697" s="20"/>
      <c r="G697" s="18"/>
      <c r="H697" s="25"/>
      <c r="I697" s="15">
        <v>697</v>
      </c>
      <c r="J697" s="15" t="b">
        <f xml:space="preserve"> IF(AND([Relationship Date (UTC)] &gt;= Misc!$M$3, [Relationship Date (UTC)] &lt;= Misc!$N$3,TRUE), TRUE, FALSE)</f>
        <v>1</v>
      </c>
      <c r="K697" s="16"/>
      <c r="L697" s="72" t="s">
        <v>922</v>
      </c>
      <c r="M697" s="75">
        <v>40523.680902777778</v>
      </c>
    </row>
    <row r="698" spans="1:13">
      <c r="A698" s="69" t="s">
        <v>440</v>
      </c>
      <c r="B698" s="69" t="s">
        <v>730</v>
      </c>
      <c r="C698" s="18"/>
      <c r="D698" s="19"/>
      <c r="E698" s="60"/>
      <c r="F698" s="20"/>
      <c r="G698" s="18"/>
      <c r="H698" s="25"/>
      <c r="I698" s="15">
        <v>698</v>
      </c>
      <c r="J698" s="15" t="b">
        <f xml:space="preserve"> IF(AND([Relationship Date (UTC)] &gt;= Misc!$M$3, [Relationship Date (UTC)] &lt;= Misc!$N$3,TRUE), TRUE, FALSE)</f>
        <v>1</v>
      </c>
      <c r="K698" s="16"/>
      <c r="L698" s="72" t="s">
        <v>921</v>
      </c>
      <c r="M698" s="75">
        <v>40523.668645833335</v>
      </c>
    </row>
    <row r="699" spans="1:13">
      <c r="A699" s="69" t="s">
        <v>440</v>
      </c>
      <c r="B699" s="69" t="s">
        <v>845</v>
      </c>
      <c r="C699" s="18"/>
      <c r="D699" s="19"/>
      <c r="E699" s="60"/>
      <c r="F699" s="20"/>
      <c r="G699" s="18"/>
      <c r="H699" s="25"/>
      <c r="I699" s="15">
        <v>699</v>
      </c>
      <c r="J699" s="15" t="b">
        <f xml:space="preserve"> IF(AND([Relationship Date (UTC)] &gt;= Misc!$M$3, [Relationship Date (UTC)] &lt;= Misc!$N$3,TRUE), TRUE, FALSE)</f>
        <v>1</v>
      </c>
      <c r="K699" s="16"/>
      <c r="L699" s="72" t="s">
        <v>921</v>
      </c>
      <c r="M699" s="75">
        <v>40523.668645833335</v>
      </c>
    </row>
    <row r="700" spans="1:13">
      <c r="A700" s="69" t="s">
        <v>440</v>
      </c>
      <c r="B700" s="69" t="s">
        <v>638</v>
      </c>
      <c r="C700" s="18"/>
      <c r="D700" s="19"/>
      <c r="E700" s="60"/>
      <c r="F700" s="20"/>
      <c r="G700" s="18"/>
      <c r="H700" s="25"/>
      <c r="I700" s="15">
        <v>700</v>
      </c>
      <c r="J700" s="15" t="b">
        <f xml:space="preserve"> IF(AND([Relationship Date (UTC)] &gt;= Misc!$M$3, [Relationship Date (UTC)] &lt;= Misc!$N$3,TRUE), TRUE, FALSE)</f>
        <v>1</v>
      </c>
      <c r="K700" s="16"/>
      <c r="L700" s="72" t="s">
        <v>922</v>
      </c>
      <c r="M700" s="75">
        <v>40523.680902777778</v>
      </c>
    </row>
    <row r="701" spans="1:13">
      <c r="A701" s="69" t="s">
        <v>440</v>
      </c>
      <c r="B701" s="69" t="s">
        <v>850</v>
      </c>
      <c r="C701" s="18"/>
      <c r="D701" s="19"/>
      <c r="E701" s="60"/>
      <c r="F701" s="20"/>
      <c r="G701" s="18"/>
      <c r="H701" s="25"/>
      <c r="I701" s="15">
        <v>701</v>
      </c>
      <c r="J701" s="15" t="b">
        <f xml:space="preserve"> IF(AND([Relationship Date (UTC)] &gt;= Misc!$M$3, [Relationship Date (UTC)] &lt;= Misc!$N$3,TRUE), TRUE, FALSE)</f>
        <v>1</v>
      </c>
      <c r="K701" s="16"/>
      <c r="L701" s="72" t="s">
        <v>922</v>
      </c>
      <c r="M701" s="75">
        <v>40523.680902777778</v>
      </c>
    </row>
    <row r="702" spans="1:13">
      <c r="A702" s="69" t="s">
        <v>440</v>
      </c>
      <c r="B702" s="69" t="s">
        <v>441</v>
      </c>
      <c r="C702" s="18"/>
      <c r="D702" s="19"/>
      <c r="E702" s="60"/>
      <c r="F702" s="20"/>
      <c r="G702" s="18"/>
      <c r="H702" s="25"/>
      <c r="I702" s="15">
        <v>702</v>
      </c>
      <c r="J702" s="15" t="b">
        <f xml:space="preserve"> IF(AND([Relationship Date (UTC)] &gt;= Misc!$M$3, [Relationship Date (UTC)] &lt;= Misc!$N$3,TRUE), TRUE, FALSE)</f>
        <v>1</v>
      </c>
      <c r="K702" s="16"/>
      <c r="L702" s="72" t="s">
        <v>922</v>
      </c>
      <c r="M702" s="75">
        <v>40523.680902777778</v>
      </c>
    </row>
    <row r="703" spans="1:13">
      <c r="A703" s="69" t="s">
        <v>440</v>
      </c>
      <c r="B703" s="69" t="s">
        <v>845</v>
      </c>
      <c r="C703" s="18"/>
      <c r="D703" s="19"/>
      <c r="E703" s="60"/>
      <c r="F703" s="20"/>
      <c r="G703" s="18"/>
      <c r="H703" s="25"/>
      <c r="I703" s="15">
        <v>703</v>
      </c>
      <c r="J703" s="15" t="b">
        <f xml:space="preserve"> IF(AND([Relationship Date (UTC)] &gt;= Misc!$M$3, [Relationship Date (UTC)] &lt;= Misc!$N$3,TRUE), TRUE, FALSE)</f>
        <v>1</v>
      </c>
      <c r="K703" s="16"/>
      <c r="L703" s="72" t="s">
        <v>922</v>
      </c>
      <c r="M703" s="75">
        <v>40523.680902777778</v>
      </c>
    </row>
    <row r="704" spans="1:13">
      <c r="A704" s="69" t="s">
        <v>440</v>
      </c>
      <c r="B704" s="69" t="s">
        <v>505</v>
      </c>
      <c r="C704" s="18"/>
      <c r="D704" s="19"/>
      <c r="E704" s="60"/>
      <c r="F704" s="20"/>
      <c r="G704" s="18"/>
      <c r="H704" s="25"/>
      <c r="I704" s="15">
        <v>704</v>
      </c>
      <c r="J704" s="15" t="b">
        <f xml:space="preserve"> IF(AND([Relationship Date (UTC)] &gt;= Misc!$M$3, [Relationship Date (UTC)] &lt;= Misc!$N$3,TRUE), TRUE, FALSE)</f>
        <v>1</v>
      </c>
      <c r="K704" s="16"/>
      <c r="L704" s="72" t="s">
        <v>922</v>
      </c>
      <c r="M704" s="75">
        <v>40523.680902777778</v>
      </c>
    </row>
    <row r="705" spans="1:13">
      <c r="A705" s="69" t="s">
        <v>440</v>
      </c>
      <c r="B705" s="69" t="s">
        <v>916</v>
      </c>
      <c r="C705" s="18"/>
      <c r="D705" s="19"/>
      <c r="E705" s="60"/>
      <c r="F705" s="20"/>
      <c r="G705" s="18"/>
      <c r="H705" s="25"/>
      <c r="I705" s="15">
        <v>705</v>
      </c>
      <c r="J705" s="15" t="b">
        <f xml:space="preserve"> IF(AND([Relationship Date (UTC)] &gt;= Misc!$M$3, [Relationship Date (UTC)] &lt;= Misc!$N$3,TRUE), TRUE, FALSE)</f>
        <v>1</v>
      </c>
      <c r="K705" s="16"/>
      <c r="L705" s="72" t="s">
        <v>922</v>
      </c>
      <c r="M705" s="75">
        <v>40523.680902777778</v>
      </c>
    </row>
    <row r="706" spans="1:13">
      <c r="A706" s="69" t="s">
        <v>441</v>
      </c>
      <c r="B706" s="69" t="s">
        <v>440</v>
      </c>
      <c r="C706" s="18"/>
      <c r="D706" s="19"/>
      <c r="E706" s="60"/>
      <c r="F706" s="20"/>
      <c r="G706" s="18"/>
      <c r="H706" s="25"/>
      <c r="I706" s="15">
        <v>706</v>
      </c>
      <c r="J706" s="15" t="b">
        <f xml:space="preserve"> IF(AND([Relationship Date (UTC)] &gt;= Misc!$M$3, [Relationship Date (UTC)] &lt;= Misc!$N$3,TRUE), TRUE, FALSE)</f>
        <v>1</v>
      </c>
      <c r="K706" s="16"/>
      <c r="L706" s="72" t="s">
        <v>922</v>
      </c>
      <c r="M706" s="75">
        <v>40523.680902777778</v>
      </c>
    </row>
    <row r="707" spans="1:13">
      <c r="A707" s="69" t="s">
        <v>442</v>
      </c>
      <c r="B707" s="69" t="s">
        <v>916</v>
      </c>
      <c r="C707" s="18"/>
      <c r="D707" s="19"/>
      <c r="E707" s="60"/>
      <c r="F707" s="20"/>
      <c r="G707" s="18"/>
      <c r="H707" s="25"/>
      <c r="I707" s="15">
        <v>707</v>
      </c>
      <c r="J707" s="15" t="b">
        <f xml:space="preserve"> IF(AND([Relationship Date (UTC)] &gt;= Misc!$M$3, [Relationship Date (UTC)] &lt;= Misc!$N$3,TRUE), TRUE, FALSE)</f>
        <v>1</v>
      </c>
      <c r="K707" s="16"/>
      <c r="L707" s="72" t="s">
        <v>921</v>
      </c>
      <c r="M707" s="75">
        <v>40523.670787037037</v>
      </c>
    </row>
    <row r="708" spans="1:13">
      <c r="A708" s="69" t="s">
        <v>442</v>
      </c>
      <c r="B708" s="69" t="s">
        <v>916</v>
      </c>
      <c r="C708" s="18"/>
      <c r="D708" s="19"/>
      <c r="E708" s="60"/>
      <c r="F708" s="20"/>
      <c r="G708" s="18"/>
      <c r="H708" s="25"/>
      <c r="I708" s="15">
        <v>708</v>
      </c>
      <c r="J708" s="15" t="b">
        <f xml:space="preserve"> IF(AND([Relationship Date (UTC)] &gt;= Misc!$M$3, [Relationship Date (UTC)] &lt;= Misc!$N$3,TRUE), TRUE, FALSE)</f>
        <v>1</v>
      </c>
      <c r="K708" s="16"/>
      <c r="L708" s="72" t="s">
        <v>922</v>
      </c>
      <c r="M708" s="75">
        <v>40523.680902777778</v>
      </c>
    </row>
    <row r="709" spans="1:13">
      <c r="A709" s="69" t="s">
        <v>442</v>
      </c>
      <c r="B709" s="69" t="s">
        <v>913</v>
      </c>
      <c r="C709" s="18"/>
      <c r="D709" s="19"/>
      <c r="E709" s="60"/>
      <c r="F709" s="20"/>
      <c r="G709" s="18"/>
      <c r="H709" s="25"/>
      <c r="I709" s="15">
        <v>709</v>
      </c>
      <c r="J709" s="15" t="b">
        <f xml:space="preserve"> IF(AND([Relationship Date (UTC)] &gt;= Misc!$M$3, [Relationship Date (UTC)] &lt;= Misc!$N$3,TRUE), TRUE, FALSE)</f>
        <v>1</v>
      </c>
      <c r="K709" s="16"/>
      <c r="L709" s="72" t="s">
        <v>922</v>
      </c>
      <c r="M709" s="75">
        <v>40523.680902777778</v>
      </c>
    </row>
    <row r="710" spans="1:13">
      <c r="A710" s="69" t="s">
        <v>443</v>
      </c>
      <c r="B710" s="69" t="s">
        <v>916</v>
      </c>
      <c r="C710" s="18"/>
      <c r="D710" s="19"/>
      <c r="E710" s="60"/>
      <c r="F710" s="20"/>
      <c r="G710" s="18"/>
      <c r="H710" s="25"/>
      <c r="I710" s="15">
        <v>710</v>
      </c>
      <c r="J710" s="15" t="b">
        <f xml:space="preserve"> IF(AND([Relationship Date (UTC)] &gt;= Misc!$M$3, [Relationship Date (UTC)] &lt;= Misc!$N$3,TRUE), TRUE, FALSE)</f>
        <v>1</v>
      </c>
      <c r="K710" s="16"/>
      <c r="L710" s="72" t="s">
        <v>921</v>
      </c>
      <c r="M710" s="75">
        <v>40523.670844907407</v>
      </c>
    </row>
    <row r="711" spans="1:13">
      <c r="A711" s="69" t="s">
        <v>443</v>
      </c>
      <c r="B711" s="69" t="s">
        <v>916</v>
      </c>
      <c r="C711" s="18"/>
      <c r="D711" s="19"/>
      <c r="E711" s="60"/>
      <c r="F711" s="20"/>
      <c r="G711" s="18"/>
      <c r="H711" s="25"/>
      <c r="I711" s="15">
        <v>711</v>
      </c>
      <c r="J711" s="15" t="b">
        <f xml:space="preserve"> IF(AND([Relationship Date (UTC)] &gt;= Misc!$M$3, [Relationship Date (UTC)] &lt;= Misc!$N$3,TRUE), TRUE, FALSE)</f>
        <v>1</v>
      </c>
      <c r="K711" s="16"/>
      <c r="L711" s="72" t="s">
        <v>922</v>
      </c>
      <c r="M711" s="75">
        <v>40523.680902777778</v>
      </c>
    </row>
    <row r="712" spans="1:13">
      <c r="A712" s="69" t="s">
        <v>444</v>
      </c>
      <c r="B712" s="69" t="s">
        <v>916</v>
      </c>
      <c r="C712" s="18"/>
      <c r="D712" s="19"/>
      <c r="E712" s="60"/>
      <c r="F712" s="20"/>
      <c r="G712" s="18"/>
      <c r="H712" s="25"/>
      <c r="I712" s="15">
        <v>712</v>
      </c>
      <c r="J712" s="15" t="b">
        <f xml:space="preserve"> IF(AND([Relationship Date (UTC)] &gt;= Misc!$M$3, [Relationship Date (UTC)] &lt;= Misc!$N$3,TRUE), TRUE, FALSE)</f>
        <v>1</v>
      </c>
      <c r="K712" s="16"/>
      <c r="L712" s="72" t="s">
        <v>921</v>
      </c>
      <c r="M712" s="75">
        <v>40523.670925925922</v>
      </c>
    </row>
    <row r="713" spans="1:13">
      <c r="A713" s="69" t="s">
        <v>444</v>
      </c>
      <c r="B713" s="69" t="s">
        <v>916</v>
      </c>
      <c r="C713" s="18"/>
      <c r="D713" s="19"/>
      <c r="E713" s="60"/>
      <c r="F713" s="20"/>
      <c r="G713" s="18"/>
      <c r="H713" s="25"/>
      <c r="I713" s="15">
        <v>713</v>
      </c>
      <c r="J713" s="15" t="b">
        <f xml:space="preserve"> IF(AND([Relationship Date (UTC)] &gt;= Misc!$M$3, [Relationship Date (UTC)] &lt;= Misc!$N$3,TRUE), TRUE, FALSE)</f>
        <v>1</v>
      </c>
      <c r="K713" s="16"/>
      <c r="L713" s="72" t="s">
        <v>922</v>
      </c>
      <c r="M713" s="75">
        <v>40523.680902777778</v>
      </c>
    </row>
    <row r="714" spans="1:13">
      <c r="A714" s="69" t="s">
        <v>445</v>
      </c>
      <c r="B714" s="69" t="s">
        <v>916</v>
      </c>
      <c r="C714" s="18"/>
      <c r="D714" s="19"/>
      <c r="E714" s="60"/>
      <c r="F714" s="20"/>
      <c r="G714" s="18"/>
      <c r="H714" s="25"/>
      <c r="I714" s="15">
        <v>714</v>
      </c>
      <c r="J714" s="15" t="b">
        <f xml:space="preserve"> IF(AND([Relationship Date (UTC)] &gt;= Misc!$M$3, [Relationship Date (UTC)] &lt;= Misc!$N$3,TRUE), TRUE, FALSE)</f>
        <v>1</v>
      </c>
      <c r="K714" s="16"/>
      <c r="L714" s="72" t="s">
        <v>922</v>
      </c>
      <c r="M714" s="75">
        <v>40523.680902777778</v>
      </c>
    </row>
    <row r="715" spans="1:13">
      <c r="A715" s="69" t="s">
        <v>446</v>
      </c>
      <c r="B715" s="69" t="s">
        <v>447</v>
      </c>
      <c r="C715" s="18"/>
      <c r="D715" s="19"/>
      <c r="E715" s="60"/>
      <c r="F715" s="20"/>
      <c r="G715" s="18"/>
      <c r="H715" s="25"/>
      <c r="I715" s="15">
        <v>715</v>
      </c>
      <c r="J715" s="15" t="b">
        <f xml:space="preserve"> IF(AND([Relationship Date (UTC)] &gt;= Misc!$M$3, [Relationship Date (UTC)] &lt;= Misc!$N$3,TRUE), TRUE, FALSE)</f>
        <v>1</v>
      </c>
      <c r="K715" s="16"/>
      <c r="L715" s="72" t="s">
        <v>921</v>
      </c>
      <c r="M715" s="75">
        <v>40523.665381944447</v>
      </c>
    </row>
    <row r="716" spans="1:13">
      <c r="A716" s="69" t="s">
        <v>446</v>
      </c>
      <c r="B716" s="69" t="s">
        <v>447</v>
      </c>
      <c r="C716" s="18"/>
      <c r="D716" s="19"/>
      <c r="E716" s="60"/>
      <c r="F716" s="20"/>
      <c r="G716" s="18"/>
      <c r="H716" s="25"/>
      <c r="I716" s="15">
        <v>716</v>
      </c>
      <c r="J716" s="15" t="b">
        <f xml:space="preserve"> IF(AND([Relationship Date (UTC)] &gt;= Misc!$M$3, [Relationship Date (UTC)] &lt;= Misc!$N$3,TRUE), TRUE, FALSE)</f>
        <v>1</v>
      </c>
      <c r="K716" s="16"/>
      <c r="L716" s="72" t="s">
        <v>922</v>
      </c>
      <c r="M716" s="75">
        <v>40523.680902777778</v>
      </c>
    </row>
    <row r="717" spans="1:13">
      <c r="A717" s="69" t="s">
        <v>447</v>
      </c>
      <c r="B717" s="69" t="s">
        <v>916</v>
      </c>
      <c r="C717" s="18"/>
      <c r="D717" s="19"/>
      <c r="E717" s="60"/>
      <c r="F717" s="20"/>
      <c r="G717" s="18"/>
      <c r="H717" s="25"/>
      <c r="I717" s="15">
        <v>717</v>
      </c>
      <c r="J717" s="15" t="b">
        <f xml:space="preserve"> IF(AND([Relationship Date (UTC)] &gt;= Misc!$M$3, [Relationship Date (UTC)] &lt;= Misc!$N$3,TRUE), TRUE, FALSE)</f>
        <v>1</v>
      </c>
      <c r="K717" s="16"/>
      <c r="L717" s="72" t="s">
        <v>922</v>
      </c>
      <c r="M717" s="75">
        <v>40523.680902777778</v>
      </c>
    </row>
    <row r="718" spans="1:13">
      <c r="A718" s="69" t="s">
        <v>447</v>
      </c>
      <c r="B718" s="69" t="s">
        <v>446</v>
      </c>
      <c r="C718" s="18"/>
      <c r="D718" s="19"/>
      <c r="E718" s="60"/>
      <c r="F718" s="20"/>
      <c r="G718" s="18"/>
      <c r="H718" s="25"/>
      <c r="I718" s="15">
        <v>718</v>
      </c>
      <c r="J718" s="15" t="b">
        <f xml:space="preserve"> IF(AND([Relationship Date (UTC)] &gt;= Misc!$M$3, [Relationship Date (UTC)] &lt;= Misc!$N$3,TRUE), TRUE, FALSE)</f>
        <v>1</v>
      </c>
      <c r="K718" s="16"/>
      <c r="L718" s="72" t="s">
        <v>922</v>
      </c>
      <c r="M718" s="75">
        <v>40523.680902777778</v>
      </c>
    </row>
    <row r="719" spans="1:13">
      <c r="A719" s="69" t="s">
        <v>447</v>
      </c>
      <c r="B719" s="69" t="s">
        <v>698</v>
      </c>
      <c r="C719" s="18"/>
      <c r="D719" s="19"/>
      <c r="E719" s="60"/>
      <c r="F719" s="20"/>
      <c r="G719" s="18"/>
      <c r="H719" s="25"/>
      <c r="I719" s="15">
        <v>719</v>
      </c>
      <c r="J719" s="15" t="b">
        <f xml:space="preserve"> IF(AND([Relationship Date (UTC)] &gt;= Misc!$M$3, [Relationship Date (UTC)] &lt;= Misc!$N$3,TRUE), TRUE, FALSE)</f>
        <v>1</v>
      </c>
      <c r="K719" s="16"/>
      <c r="L719" s="72" t="s">
        <v>922</v>
      </c>
      <c r="M719" s="75">
        <v>40523.680902777778</v>
      </c>
    </row>
    <row r="720" spans="1:13">
      <c r="A720" s="69" t="s">
        <v>447</v>
      </c>
      <c r="B720" s="69" t="s">
        <v>770</v>
      </c>
      <c r="C720" s="18"/>
      <c r="D720" s="19"/>
      <c r="E720" s="60"/>
      <c r="F720" s="20"/>
      <c r="G720" s="18"/>
      <c r="H720" s="25"/>
      <c r="I720" s="15">
        <v>720</v>
      </c>
      <c r="J720" s="15" t="b">
        <f xml:space="preserve"> IF(AND([Relationship Date (UTC)] &gt;= Misc!$M$3, [Relationship Date (UTC)] &lt;= Misc!$N$3,TRUE), TRUE, FALSE)</f>
        <v>1</v>
      </c>
      <c r="K720" s="16"/>
      <c r="L720" s="72" t="s">
        <v>922</v>
      </c>
      <c r="M720" s="75">
        <v>40523.680902777778</v>
      </c>
    </row>
    <row r="721" spans="1:13">
      <c r="A721" s="69" t="s">
        <v>448</v>
      </c>
      <c r="B721" s="69" t="s">
        <v>916</v>
      </c>
      <c r="C721" s="18"/>
      <c r="D721" s="19"/>
      <c r="E721" s="60"/>
      <c r="F721" s="20"/>
      <c r="G721" s="18"/>
      <c r="H721" s="25"/>
      <c r="I721" s="15">
        <v>721</v>
      </c>
      <c r="J721" s="15" t="b">
        <f xml:space="preserve"> IF(AND([Relationship Date (UTC)] &gt;= Misc!$M$3, [Relationship Date (UTC)] &lt;= Misc!$N$3,TRUE), TRUE, FALSE)</f>
        <v>1</v>
      </c>
      <c r="K721" s="16"/>
      <c r="L721" s="72" t="s">
        <v>921</v>
      </c>
      <c r="M721" s="75">
        <v>40523.671041666668</v>
      </c>
    </row>
    <row r="722" spans="1:13">
      <c r="A722" s="69" t="s">
        <v>448</v>
      </c>
      <c r="B722" s="69" t="s">
        <v>581</v>
      </c>
      <c r="C722" s="18"/>
      <c r="D722" s="19"/>
      <c r="E722" s="60"/>
      <c r="F722" s="20"/>
      <c r="G722" s="18"/>
      <c r="H722" s="25"/>
      <c r="I722" s="15">
        <v>722</v>
      </c>
      <c r="J722" s="15" t="b">
        <f xml:space="preserve"> IF(AND([Relationship Date (UTC)] &gt;= Misc!$M$3, [Relationship Date (UTC)] &lt;= Misc!$N$3,TRUE), TRUE, FALSE)</f>
        <v>1</v>
      </c>
      <c r="K722" s="16"/>
      <c r="L722" s="72" t="s">
        <v>922</v>
      </c>
      <c r="M722" s="75">
        <v>40523.680902777778</v>
      </c>
    </row>
    <row r="723" spans="1:13">
      <c r="A723" s="69" t="s">
        <v>448</v>
      </c>
      <c r="B723" s="69" t="s">
        <v>916</v>
      </c>
      <c r="C723" s="18"/>
      <c r="D723" s="19"/>
      <c r="E723" s="60"/>
      <c r="F723" s="20"/>
      <c r="G723" s="18"/>
      <c r="H723" s="25"/>
      <c r="I723" s="15">
        <v>723</v>
      </c>
      <c r="J723" s="15" t="b">
        <f xml:space="preserve"> IF(AND([Relationship Date (UTC)] &gt;= Misc!$M$3, [Relationship Date (UTC)] &lt;= Misc!$N$3,TRUE), TRUE, FALSE)</f>
        <v>1</v>
      </c>
      <c r="K723" s="16"/>
      <c r="L723" s="72" t="s">
        <v>922</v>
      </c>
      <c r="M723" s="75">
        <v>40523.680902777778</v>
      </c>
    </row>
    <row r="724" spans="1:13">
      <c r="A724" s="69" t="s">
        <v>449</v>
      </c>
      <c r="B724" s="69" t="s">
        <v>916</v>
      </c>
      <c r="C724" s="18"/>
      <c r="D724" s="19"/>
      <c r="E724" s="60"/>
      <c r="F724" s="20"/>
      <c r="G724" s="18"/>
      <c r="H724" s="25"/>
      <c r="I724" s="15">
        <v>724</v>
      </c>
      <c r="J724" s="15" t="b">
        <f xml:space="preserve"> IF(AND([Relationship Date (UTC)] &gt;= Misc!$M$3, [Relationship Date (UTC)] &lt;= Misc!$N$3,TRUE), TRUE, FALSE)</f>
        <v>1</v>
      </c>
      <c r="K724" s="16"/>
      <c r="L724" s="72" t="s">
        <v>921</v>
      </c>
      <c r="M724" s="75">
        <v>40523.671215277776</v>
      </c>
    </row>
    <row r="725" spans="1:13">
      <c r="A725" s="69" t="s">
        <v>449</v>
      </c>
      <c r="B725" s="69" t="s">
        <v>916</v>
      </c>
      <c r="C725" s="18"/>
      <c r="D725" s="19"/>
      <c r="E725" s="60"/>
      <c r="F725" s="20"/>
      <c r="G725" s="18"/>
      <c r="H725" s="25"/>
      <c r="I725" s="15">
        <v>725</v>
      </c>
      <c r="J725" s="15" t="b">
        <f xml:space="preserve"> IF(AND([Relationship Date (UTC)] &gt;= Misc!$M$3, [Relationship Date (UTC)] &lt;= Misc!$N$3,TRUE), TRUE, FALSE)</f>
        <v>1</v>
      </c>
      <c r="K725" s="16"/>
      <c r="L725" s="72" t="s">
        <v>922</v>
      </c>
      <c r="M725" s="75">
        <v>40523.680902777778</v>
      </c>
    </row>
    <row r="726" spans="1:13">
      <c r="A726" s="69" t="s">
        <v>450</v>
      </c>
      <c r="B726" s="69" t="s">
        <v>916</v>
      </c>
      <c r="C726" s="18"/>
      <c r="D726" s="19"/>
      <c r="E726" s="60"/>
      <c r="F726" s="20"/>
      <c r="G726" s="18"/>
      <c r="H726" s="25"/>
      <c r="I726" s="15">
        <v>726</v>
      </c>
      <c r="J726" s="15" t="b">
        <f xml:space="preserve"> IF(AND([Relationship Date (UTC)] &gt;= Misc!$M$3, [Relationship Date (UTC)] &lt;= Misc!$N$3,TRUE), TRUE, FALSE)</f>
        <v>1</v>
      </c>
      <c r="K726" s="16"/>
      <c r="L726" s="72" t="s">
        <v>921</v>
      </c>
      <c r="M726" s="75">
        <v>40523.671249999999</v>
      </c>
    </row>
    <row r="727" spans="1:13">
      <c r="A727" s="69" t="s">
        <v>450</v>
      </c>
      <c r="B727" s="69" t="s">
        <v>916</v>
      </c>
      <c r="C727" s="18"/>
      <c r="D727" s="19"/>
      <c r="E727" s="60"/>
      <c r="F727" s="20"/>
      <c r="G727" s="18"/>
      <c r="H727" s="25"/>
      <c r="I727" s="15">
        <v>727</v>
      </c>
      <c r="J727" s="15" t="b">
        <f xml:space="preserve"> IF(AND([Relationship Date (UTC)] &gt;= Misc!$M$3, [Relationship Date (UTC)] &lt;= Misc!$N$3,TRUE), TRUE, FALSE)</f>
        <v>1</v>
      </c>
      <c r="K727" s="16"/>
      <c r="L727" s="72" t="s">
        <v>922</v>
      </c>
      <c r="M727" s="75">
        <v>40523.680902777778</v>
      </c>
    </row>
    <row r="728" spans="1:13">
      <c r="A728" s="69" t="s">
        <v>451</v>
      </c>
      <c r="B728" s="69" t="s">
        <v>849</v>
      </c>
      <c r="C728" s="18"/>
      <c r="D728" s="19"/>
      <c r="E728" s="60"/>
      <c r="F728" s="20"/>
      <c r="G728" s="18"/>
      <c r="H728" s="25"/>
      <c r="I728" s="15">
        <v>728</v>
      </c>
      <c r="J728" s="15" t="b">
        <f xml:space="preserve"> IF(AND([Relationship Date (UTC)] &gt;= Misc!$M$3, [Relationship Date (UTC)] &lt;= Misc!$N$3,TRUE), TRUE, FALSE)</f>
        <v>1</v>
      </c>
      <c r="K728" s="16"/>
      <c r="L728" s="72" t="s">
        <v>922</v>
      </c>
      <c r="M728" s="75">
        <v>40523.680902777778</v>
      </c>
    </row>
    <row r="729" spans="1:13">
      <c r="A729" s="69" t="s">
        <v>451</v>
      </c>
      <c r="B729" s="69" t="s">
        <v>916</v>
      </c>
      <c r="C729" s="18"/>
      <c r="D729" s="19"/>
      <c r="E729" s="60"/>
      <c r="F729" s="20"/>
      <c r="G729" s="18"/>
      <c r="H729" s="25"/>
      <c r="I729" s="15">
        <v>729</v>
      </c>
      <c r="J729" s="15" t="b">
        <f xml:space="preserve"> IF(AND([Relationship Date (UTC)] &gt;= Misc!$M$3, [Relationship Date (UTC)] &lt;= Misc!$N$3,TRUE), TRUE, FALSE)</f>
        <v>1</v>
      </c>
      <c r="K729" s="16"/>
      <c r="L729" s="72" t="s">
        <v>922</v>
      </c>
      <c r="M729" s="75">
        <v>40523.680902777778</v>
      </c>
    </row>
    <row r="730" spans="1:13">
      <c r="A730" s="69" t="s">
        <v>452</v>
      </c>
      <c r="B730" s="69" t="s">
        <v>916</v>
      </c>
      <c r="C730" s="18"/>
      <c r="D730" s="19"/>
      <c r="E730" s="60"/>
      <c r="F730" s="20"/>
      <c r="G730" s="18"/>
      <c r="H730" s="25"/>
      <c r="I730" s="15">
        <v>730</v>
      </c>
      <c r="J730" s="15" t="b">
        <f xml:space="preserve"> IF(AND([Relationship Date (UTC)] &gt;= Misc!$M$3, [Relationship Date (UTC)] &lt;= Misc!$N$3,TRUE), TRUE, FALSE)</f>
        <v>1</v>
      </c>
      <c r="K730" s="16"/>
      <c r="L730" s="72" t="s">
        <v>921</v>
      </c>
      <c r="M730" s="75">
        <v>40523.671342592592</v>
      </c>
    </row>
    <row r="731" spans="1:13">
      <c r="A731" s="69" t="s">
        <v>452</v>
      </c>
      <c r="B731" s="69" t="s">
        <v>916</v>
      </c>
      <c r="C731" s="18"/>
      <c r="D731" s="19"/>
      <c r="E731" s="60"/>
      <c r="F731" s="20"/>
      <c r="G731" s="18"/>
      <c r="H731" s="25"/>
      <c r="I731" s="15">
        <v>731</v>
      </c>
      <c r="J731" s="15" t="b">
        <f xml:space="preserve"> IF(AND([Relationship Date (UTC)] &gt;= Misc!$M$3, [Relationship Date (UTC)] &lt;= Misc!$N$3,TRUE), TRUE, FALSE)</f>
        <v>1</v>
      </c>
      <c r="K731" s="16"/>
      <c r="L731" s="72" t="s">
        <v>922</v>
      </c>
      <c r="M731" s="75">
        <v>40523.680902777778</v>
      </c>
    </row>
    <row r="732" spans="1:13">
      <c r="A732" s="69" t="s">
        <v>453</v>
      </c>
      <c r="B732" s="69" t="s">
        <v>916</v>
      </c>
      <c r="C732" s="18"/>
      <c r="D732" s="19"/>
      <c r="E732" s="60"/>
      <c r="F732" s="20"/>
      <c r="G732" s="18"/>
      <c r="H732" s="25"/>
      <c r="I732" s="15">
        <v>732</v>
      </c>
      <c r="J732" s="15" t="b">
        <f xml:space="preserve"> IF(AND([Relationship Date (UTC)] &gt;= Misc!$M$3, [Relationship Date (UTC)] &lt;= Misc!$N$3,TRUE), TRUE, FALSE)</f>
        <v>1</v>
      </c>
      <c r="K732" s="16"/>
      <c r="L732" s="72" t="s">
        <v>922</v>
      </c>
      <c r="M732" s="75">
        <v>40523.680902777778</v>
      </c>
    </row>
    <row r="733" spans="1:13">
      <c r="A733" s="69" t="s">
        <v>454</v>
      </c>
      <c r="B733" s="69" t="s">
        <v>916</v>
      </c>
      <c r="C733" s="18"/>
      <c r="D733" s="19"/>
      <c r="E733" s="60"/>
      <c r="F733" s="20"/>
      <c r="G733" s="18"/>
      <c r="H733" s="25"/>
      <c r="I733" s="15">
        <v>733</v>
      </c>
      <c r="J733" s="15" t="b">
        <f xml:space="preserve"> IF(AND([Relationship Date (UTC)] &gt;= Misc!$M$3, [Relationship Date (UTC)] &lt;= Misc!$N$3,TRUE), TRUE, FALSE)</f>
        <v>1</v>
      </c>
      <c r="K733" s="16"/>
      <c r="L733" s="72" t="s">
        <v>921</v>
      </c>
      <c r="M733" s="75">
        <v>40523.671493055554</v>
      </c>
    </row>
    <row r="734" spans="1:13">
      <c r="A734" s="69" t="s">
        <v>454</v>
      </c>
      <c r="B734" s="69" t="s">
        <v>916</v>
      </c>
      <c r="C734" s="18"/>
      <c r="D734" s="19"/>
      <c r="E734" s="60"/>
      <c r="F734" s="20"/>
      <c r="G734" s="18"/>
      <c r="H734" s="25"/>
      <c r="I734" s="15">
        <v>734</v>
      </c>
      <c r="J734" s="15" t="b">
        <f xml:space="preserve"> IF(AND([Relationship Date (UTC)] &gt;= Misc!$M$3, [Relationship Date (UTC)] &lt;= Misc!$N$3,TRUE), TRUE, FALSE)</f>
        <v>1</v>
      </c>
      <c r="K734" s="16"/>
      <c r="L734" s="72" t="s">
        <v>922</v>
      </c>
      <c r="M734" s="75">
        <v>40523.680902777778</v>
      </c>
    </row>
    <row r="735" spans="1:13">
      <c r="A735" s="69" t="s">
        <v>455</v>
      </c>
      <c r="B735" s="69" t="s">
        <v>916</v>
      </c>
      <c r="C735" s="18"/>
      <c r="D735" s="19"/>
      <c r="E735" s="60"/>
      <c r="F735" s="20"/>
      <c r="G735" s="18"/>
      <c r="H735" s="25"/>
      <c r="I735" s="15">
        <v>735</v>
      </c>
      <c r="J735" s="15" t="b">
        <f xml:space="preserve"> IF(AND([Relationship Date (UTC)] &gt;= Misc!$M$3, [Relationship Date (UTC)] &lt;= Misc!$N$3,TRUE), TRUE, FALSE)</f>
        <v>1</v>
      </c>
      <c r="K735" s="16"/>
      <c r="L735" s="72" t="s">
        <v>921</v>
      </c>
      <c r="M735" s="75">
        <v>40523.67150462963</v>
      </c>
    </row>
    <row r="736" spans="1:13">
      <c r="A736" s="69" t="s">
        <v>455</v>
      </c>
      <c r="B736" s="69" t="s">
        <v>730</v>
      </c>
      <c r="C736" s="18"/>
      <c r="D736" s="19"/>
      <c r="E736" s="60"/>
      <c r="F736" s="20"/>
      <c r="G736" s="18"/>
      <c r="H736" s="25"/>
      <c r="I736" s="15">
        <v>736</v>
      </c>
      <c r="J736" s="15" t="b">
        <f xml:space="preserve"> IF(AND([Relationship Date (UTC)] &gt;= Misc!$M$3, [Relationship Date (UTC)] &lt;= Misc!$N$3,TRUE), TRUE, FALSE)</f>
        <v>1</v>
      </c>
      <c r="K736" s="16"/>
      <c r="L736" s="72" t="s">
        <v>921</v>
      </c>
      <c r="M736" s="75">
        <v>40523.67150462963</v>
      </c>
    </row>
    <row r="737" spans="1:13">
      <c r="A737" s="69" t="s">
        <v>455</v>
      </c>
      <c r="B737" s="69" t="s">
        <v>892</v>
      </c>
      <c r="C737" s="18"/>
      <c r="D737" s="19"/>
      <c r="E737" s="60"/>
      <c r="F737" s="20"/>
      <c r="G737" s="18"/>
      <c r="H737" s="25"/>
      <c r="I737" s="15">
        <v>737</v>
      </c>
      <c r="J737" s="15" t="b">
        <f xml:space="preserve"> IF(AND([Relationship Date (UTC)] &gt;= Misc!$M$3, [Relationship Date (UTC)] &lt;= Misc!$N$3,TRUE), TRUE, FALSE)</f>
        <v>1</v>
      </c>
      <c r="K737" s="16"/>
      <c r="L737" s="72" t="s">
        <v>922</v>
      </c>
      <c r="M737" s="75">
        <v>40523.680902777778</v>
      </c>
    </row>
    <row r="738" spans="1:13">
      <c r="A738" s="69" t="s">
        <v>455</v>
      </c>
      <c r="B738" s="69" t="s">
        <v>845</v>
      </c>
      <c r="C738" s="18"/>
      <c r="D738" s="19"/>
      <c r="E738" s="60"/>
      <c r="F738" s="20"/>
      <c r="G738" s="18"/>
      <c r="H738" s="25"/>
      <c r="I738" s="15">
        <v>738</v>
      </c>
      <c r="J738" s="15" t="b">
        <f xml:space="preserve"> IF(AND([Relationship Date (UTC)] &gt;= Misc!$M$3, [Relationship Date (UTC)] &lt;= Misc!$N$3,TRUE), TRUE, FALSE)</f>
        <v>1</v>
      </c>
      <c r="K738" s="16"/>
      <c r="L738" s="72" t="s">
        <v>922</v>
      </c>
      <c r="M738" s="75">
        <v>40523.680902777778</v>
      </c>
    </row>
    <row r="739" spans="1:13">
      <c r="A739" s="69" t="s">
        <v>455</v>
      </c>
      <c r="B739" s="69" t="s">
        <v>730</v>
      </c>
      <c r="C739" s="18"/>
      <c r="D739" s="19"/>
      <c r="E739" s="60"/>
      <c r="F739" s="20"/>
      <c r="G739" s="18"/>
      <c r="H739" s="25"/>
      <c r="I739" s="15">
        <v>739</v>
      </c>
      <c r="J739" s="15" t="b">
        <f xml:space="preserve"> IF(AND([Relationship Date (UTC)] &gt;= Misc!$M$3, [Relationship Date (UTC)] &lt;= Misc!$N$3,TRUE), TRUE, FALSE)</f>
        <v>1</v>
      </c>
      <c r="K739" s="16"/>
      <c r="L739" s="72" t="s">
        <v>922</v>
      </c>
      <c r="M739" s="75">
        <v>40523.680902777778</v>
      </c>
    </row>
    <row r="740" spans="1:13">
      <c r="A740" s="69" t="s">
        <v>456</v>
      </c>
      <c r="B740" s="69" t="s">
        <v>730</v>
      </c>
      <c r="C740" s="18"/>
      <c r="D740" s="19"/>
      <c r="E740" s="60"/>
      <c r="F740" s="20"/>
      <c r="G740" s="18"/>
      <c r="H740" s="25"/>
      <c r="I740" s="15">
        <v>740</v>
      </c>
      <c r="J740" s="15" t="b">
        <f xml:space="preserve"> IF(AND([Relationship Date (UTC)] &gt;= Misc!$M$3, [Relationship Date (UTC)] &lt;= Misc!$N$3,TRUE), TRUE, FALSE)</f>
        <v>1</v>
      </c>
      <c r="K740" s="16"/>
      <c r="L740" s="72" t="s">
        <v>921</v>
      </c>
      <c r="M740" s="75">
        <v>40523.657939814817</v>
      </c>
    </row>
    <row r="741" spans="1:13">
      <c r="A741" s="69" t="s">
        <v>456</v>
      </c>
      <c r="B741" s="69" t="s">
        <v>535</v>
      </c>
      <c r="C741" s="18"/>
      <c r="D741" s="19"/>
      <c r="E741" s="60"/>
      <c r="F741" s="20"/>
      <c r="G741" s="18"/>
      <c r="H741" s="25"/>
      <c r="I741" s="15">
        <v>741</v>
      </c>
      <c r="J741" s="15" t="b">
        <f xml:space="preserve"> IF(AND([Relationship Date (UTC)] &gt;= Misc!$M$3, [Relationship Date (UTC)] &lt;= Misc!$N$3,TRUE), TRUE, FALSE)</f>
        <v>1</v>
      </c>
      <c r="K741" s="16"/>
      <c r="L741" s="72" t="s">
        <v>922</v>
      </c>
      <c r="M741" s="75">
        <v>40523.680902777778</v>
      </c>
    </row>
    <row r="742" spans="1:13">
      <c r="A742" s="69" t="s">
        <v>456</v>
      </c>
      <c r="B742" s="69" t="s">
        <v>730</v>
      </c>
      <c r="C742" s="18"/>
      <c r="D742" s="19"/>
      <c r="E742" s="60"/>
      <c r="F742" s="20"/>
      <c r="G742" s="18"/>
      <c r="H742" s="25"/>
      <c r="I742" s="15">
        <v>742</v>
      </c>
      <c r="J742" s="15" t="b">
        <f xml:space="preserve"> IF(AND([Relationship Date (UTC)] &gt;= Misc!$M$3, [Relationship Date (UTC)] &lt;= Misc!$N$3,TRUE), TRUE, FALSE)</f>
        <v>1</v>
      </c>
      <c r="K742" s="16"/>
      <c r="L742" s="72" t="s">
        <v>922</v>
      </c>
      <c r="M742" s="75">
        <v>40523.680902777778</v>
      </c>
    </row>
    <row r="743" spans="1:13">
      <c r="A743" s="69" t="s">
        <v>457</v>
      </c>
      <c r="B743" s="69" t="s">
        <v>456</v>
      </c>
      <c r="C743" s="18"/>
      <c r="D743" s="19"/>
      <c r="E743" s="60"/>
      <c r="F743" s="20"/>
      <c r="G743" s="18"/>
      <c r="H743" s="25"/>
      <c r="I743" s="15">
        <v>743</v>
      </c>
      <c r="J743" s="15" t="b">
        <f xml:space="preserve"> IF(AND([Relationship Date (UTC)] &gt;= Misc!$M$3, [Relationship Date (UTC)] &lt;= Misc!$N$3,TRUE), TRUE, FALSE)</f>
        <v>1</v>
      </c>
      <c r="K743" s="16"/>
      <c r="L743" s="72" t="s">
        <v>922</v>
      </c>
      <c r="M743" s="75">
        <v>40523.680902777778</v>
      </c>
    </row>
    <row r="744" spans="1:13">
      <c r="A744" s="69" t="s">
        <v>458</v>
      </c>
      <c r="B744" s="69" t="s">
        <v>457</v>
      </c>
      <c r="C744" s="18"/>
      <c r="D744" s="19"/>
      <c r="E744" s="60"/>
      <c r="F744" s="20"/>
      <c r="G744" s="18"/>
      <c r="H744" s="25"/>
      <c r="I744" s="15">
        <v>744</v>
      </c>
      <c r="J744" s="15" t="b">
        <f xml:space="preserve"> IF(AND([Relationship Date (UTC)] &gt;= Misc!$M$3, [Relationship Date (UTC)] &lt;= Misc!$N$3,TRUE), TRUE, FALSE)</f>
        <v>1</v>
      </c>
      <c r="K744" s="16"/>
      <c r="L744" s="72" t="s">
        <v>922</v>
      </c>
      <c r="M744" s="75">
        <v>40523.680902777778</v>
      </c>
    </row>
    <row r="745" spans="1:13">
      <c r="A745" s="69" t="s">
        <v>459</v>
      </c>
      <c r="B745" s="69" t="s">
        <v>457</v>
      </c>
      <c r="C745" s="18"/>
      <c r="D745" s="19"/>
      <c r="E745" s="60"/>
      <c r="F745" s="20"/>
      <c r="G745" s="18"/>
      <c r="H745" s="25"/>
      <c r="I745" s="15">
        <v>745</v>
      </c>
      <c r="J745" s="15" t="b">
        <f xml:space="preserve"> IF(AND([Relationship Date (UTC)] &gt;= Misc!$M$3, [Relationship Date (UTC)] &lt;= Misc!$N$3,TRUE), TRUE, FALSE)</f>
        <v>1</v>
      </c>
      <c r="K745" s="16"/>
      <c r="L745" s="72" t="s">
        <v>922</v>
      </c>
      <c r="M745" s="75">
        <v>40523.680902777778</v>
      </c>
    </row>
    <row r="746" spans="1:13">
      <c r="A746" s="69" t="s">
        <v>457</v>
      </c>
      <c r="B746" s="69" t="s">
        <v>459</v>
      </c>
      <c r="C746" s="18"/>
      <c r="D746" s="19"/>
      <c r="E746" s="60"/>
      <c r="F746" s="20"/>
      <c r="G746" s="18"/>
      <c r="H746" s="25"/>
      <c r="I746" s="15">
        <v>746</v>
      </c>
      <c r="J746" s="15" t="b">
        <f xml:space="preserve"> IF(AND([Relationship Date (UTC)] &gt;= Misc!$M$3, [Relationship Date (UTC)] &lt;= Misc!$N$3,TRUE), TRUE, FALSE)</f>
        <v>1</v>
      </c>
      <c r="K746" s="16"/>
      <c r="L746" s="72" t="s">
        <v>922</v>
      </c>
      <c r="M746" s="75">
        <v>40523.680902777778</v>
      </c>
    </row>
    <row r="747" spans="1:13">
      <c r="A747" s="69" t="s">
        <v>457</v>
      </c>
      <c r="B747" s="69" t="s">
        <v>730</v>
      </c>
      <c r="C747" s="18"/>
      <c r="D747" s="19"/>
      <c r="E747" s="60"/>
      <c r="F747" s="20"/>
      <c r="G747" s="18"/>
      <c r="H747" s="25"/>
      <c r="I747" s="15">
        <v>747</v>
      </c>
      <c r="J747" s="15" t="b">
        <f xml:space="preserve"> IF(AND([Relationship Date (UTC)] &gt;= Misc!$M$3, [Relationship Date (UTC)] &lt;= Misc!$N$3,TRUE), TRUE, FALSE)</f>
        <v>1</v>
      </c>
      <c r="K747" s="16"/>
      <c r="L747" s="72" t="s">
        <v>922</v>
      </c>
      <c r="M747" s="75">
        <v>40523.680902777778</v>
      </c>
    </row>
    <row r="748" spans="1:13">
      <c r="A748" s="69" t="s">
        <v>460</v>
      </c>
      <c r="B748" s="69" t="s">
        <v>916</v>
      </c>
      <c r="C748" s="18"/>
      <c r="D748" s="19"/>
      <c r="E748" s="60"/>
      <c r="F748" s="20"/>
      <c r="G748" s="18"/>
      <c r="H748" s="25"/>
      <c r="I748" s="15">
        <v>748</v>
      </c>
      <c r="J748" s="15" t="b">
        <f xml:space="preserve"> IF(AND([Relationship Date (UTC)] &gt;= Misc!$M$3, [Relationship Date (UTC)] &lt;= Misc!$N$3,TRUE), TRUE, FALSE)</f>
        <v>1</v>
      </c>
      <c r="K748" s="16"/>
      <c r="L748" s="72" t="s">
        <v>921</v>
      </c>
      <c r="M748" s="75">
        <v>40523.671527777777</v>
      </c>
    </row>
    <row r="749" spans="1:13">
      <c r="A749" s="69" t="s">
        <v>460</v>
      </c>
      <c r="B749" s="69" t="s">
        <v>916</v>
      </c>
      <c r="C749" s="18"/>
      <c r="D749" s="19"/>
      <c r="E749" s="60"/>
      <c r="F749" s="20"/>
      <c r="G749" s="18"/>
      <c r="H749" s="25"/>
      <c r="I749" s="15">
        <v>749</v>
      </c>
      <c r="J749" s="15" t="b">
        <f xml:space="preserve"> IF(AND([Relationship Date (UTC)] &gt;= Misc!$M$3, [Relationship Date (UTC)] &lt;= Misc!$N$3,TRUE), TRUE, FALSE)</f>
        <v>1</v>
      </c>
      <c r="K749" s="16"/>
      <c r="L749" s="72" t="s">
        <v>922</v>
      </c>
      <c r="M749" s="75">
        <v>40523.680902777778</v>
      </c>
    </row>
    <row r="750" spans="1:13">
      <c r="A750" s="69" t="s">
        <v>461</v>
      </c>
      <c r="B750" s="69" t="s">
        <v>462</v>
      </c>
      <c r="C750" s="18"/>
      <c r="D750" s="19"/>
      <c r="E750" s="60"/>
      <c r="F750" s="20"/>
      <c r="G750" s="18"/>
      <c r="H750" s="25"/>
      <c r="I750" s="15">
        <v>750</v>
      </c>
      <c r="J750" s="15" t="b">
        <f xml:space="preserve"> IF(AND([Relationship Date (UTC)] &gt;= Misc!$M$3, [Relationship Date (UTC)] &lt;= Misc!$N$3,TRUE), TRUE, FALSE)</f>
        <v>1</v>
      </c>
      <c r="K750" s="16"/>
      <c r="L750" s="72" t="s">
        <v>922</v>
      </c>
      <c r="M750" s="75">
        <v>40523.680902777778</v>
      </c>
    </row>
    <row r="751" spans="1:13">
      <c r="A751" s="69" t="s">
        <v>462</v>
      </c>
      <c r="B751" s="69" t="s">
        <v>461</v>
      </c>
      <c r="C751" s="18"/>
      <c r="D751" s="19"/>
      <c r="E751" s="60"/>
      <c r="F751" s="20"/>
      <c r="G751" s="18"/>
      <c r="H751" s="25"/>
      <c r="I751" s="15">
        <v>751</v>
      </c>
      <c r="J751" s="15" t="b">
        <f xml:space="preserve"> IF(AND([Relationship Date (UTC)] &gt;= Misc!$M$3, [Relationship Date (UTC)] &lt;= Misc!$N$3,TRUE), TRUE, FALSE)</f>
        <v>1</v>
      </c>
      <c r="K751" s="16"/>
      <c r="L751" s="72" t="s">
        <v>922</v>
      </c>
      <c r="M751" s="75">
        <v>40523.680902777778</v>
      </c>
    </row>
    <row r="752" spans="1:13">
      <c r="A752" s="69" t="s">
        <v>463</v>
      </c>
      <c r="B752" s="69" t="s">
        <v>546</v>
      </c>
      <c r="C752" s="18"/>
      <c r="D752" s="19"/>
      <c r="E752" s="60"/>
      <c r="F752" s="20"/>
      <c r="G752" s="18"/>
      <c r="H752" s="25"/>
      <c r="I752" s="15">
        <v>752</v>
      </c>
      <c r="J752" s="15" t="b">
        <f xml:space="preserve"> IF(AND([Relationship Date (UTC)] &gt;= Misc!$M$3, [Relationship Date (UTC)] &lt;= Misc!$N$3,TRUE), TRUE, FALSE)</f>
        <v>1</v>
      </c>
      <c r="K752" s="16"/>
      <c r="L752" s="72" t="s">
        <v>921</v>
      </c>
      <c r="M752" s="75">
        <v>40523.666875000003</v>
      </c>
    </row>
    <row r="753" spans="1:13">
      <c r="A753" s="69" t="s">
        <v>463</v>
      </c>
      <c r="B753" s="69" t="s">
        <v>462</v>
      </c>
      <c r="C753" s="18"/>
      <c r="D753" s="19"/>
      <c r="E753" s="60"/>
      <c r="F753" s="20"/>
      <c r="G753" s="18"/>
      <c r="H753" s="25"/>
      <c r="I753" s="15">
        <v>753</v>
      </c>
      <c r="J753" s="15" t="b">
        <f xml:space="preserve"> IF(AND([Relationship Date (UTC)] &gt;= Misc!$M$3, [Relationship Date (UTC)] &lt;= Misc!$N$3,TRUE), TRUE, FALSE)</f>
        <v>1</v>
      </c>
      <c r="K753" s="16"/>
      <c r="L753" s="72" t="s">
        <v>922</v>
      </c>
      <c r="M753" s="75">
        <v>40523.680902777778</v>
      </c>
    </row>
    <row r="754" spans="1:13">
      <c r="A754" s="69" t="s">
        <v>463</v>
      </c>
      <c r="B754" s="69" t="s">
        <v>546</v>
      </c>
      <c r="C754" s="18"/>
      <c r="D754" s="19"/>
      <c r="E754" s="60"/>
      <c r="F754" s="20"/>
      <c r="G754" s="18"/>
      <c r="H754" s="25"/>
      <c r="I754" s="15">
        <v>754</v>
      </c>
      <c r="J754" s="15" t="b">
        <f xml:space="preserve"> IF(AND([Relationship Date (UTC)] &gt;= Misc!$M$3, [Relationship Date (UTC)] &lt;= Misc!$N$3,TRUE), TRUE, FALSE)</f>
        <v>1</v>
      </c>
      <c r="K754" s="16"/>
      <c r="L754" s="72" t="s">
        <v>922</v>
      </c>
      <c r="M754" s="75">
        <v>40523.680902777778</v>
      </c>
    </row>
    <row r="755" spans="1:13">
      <c r="A755" s="69" t="s">
        <v>462</v>
      </c>
      <c r="B755" s="69" t="s">
        <v>463</v>
      </c>
      <c r="C755" s="18"/>
      <c r="D755" s="19"/>
      <c r="E755" s="60"/>
      <c r="F755" s="20"/>
      <c r="G755" s="18"/>
      <c r="H755" s="25"/>
      <c r="I755" s="15">
        <v>755</v>
      </c>
      <c r="J755" s="15" t="b">
        <f xml:space="preserve"> IF(AND([Relationship Date (UTC)] &gt;= Misc!$M$3, [Relationship Date (UTC)] &lt;= Misc!$N$3,TRUE), TRUE, FALSE)</f>
        <v>1</v>
      </c>
      <c r="K755" s="16"/>
      <c r="L755" s="72" t="s">
        <v>922</v>
      </c>
      <c r="M755" s="75">
        <v>40523.680902777778</v>
      </c>
    </row>
    <row r="756" spans="1:13">
      <c r="A756" s="69" t="s">
        <v>464</v>
      </c>
      <c r="B756" s="69" t="s">
        <v>466</v>
      </c>
      <c r="C756" s="18"/>
      <c r="D756" s="19"/>
      <c r="E756" s="60"/>
      <c r="F756" s="20"/>
      <c r="G756" s="18"/>
      <c r="H756" s="25"/>
      <c r="I756" s="15">
        <v>756</v>
      </c>
      <c r="J756" s="15" t="b">
        <f xml:space="preserve"> IF(AND([Relationship Date (UTC)] &gt;= Misc!$M$3, [Relationship Date (UTC)] &lt;= Misc!$N$3,TRUE), TRUE, FALSE)</f>
        <v>1</v>
      </c>
      <c r="K756" s="16"/>
      <c r="L756" s="72" t="s">
        <v>921</v>
      </c>
      <c r="M756" s="75">
        <v>40523.659953703704</v>
      </c>
    </row>
    <row r="757" spans="1:13">
      <c r="A757" s="69" t="s">
        <v>465</v>
      </c>
      <c r="B757" s="69" t="s">
        <v>466</v>
      </c>
      <c r="C757" s="18"/>
      <c r="D757" s="19"/>
      <c r="E757" s="60"/>
      <c r="F757" s="20"/>
      <c r="G757" s="18"/>
      <c r="H757" s="25"/>
      <c r="I757" s="15">
        <v>757</v>
      </c>
      <c r="J757" s="15" t="b">
        <f xml:space="preserve"> IF(AND([Relationship Date (UTC)] &gt;= Misc!$M$3, [Relationship Date (UTC)] &lt;= Misc!$N$3,TRUE), TRUE, FALSE)</f>
        <v>1</v>
      </c>
      <c r="K757" s="16"/>
      <c r="L757" s="72" t="s">
        <v>922</v>
      </c>
      <c r="M757" s="75">
        <v>40523.680902777778</v>
      </c>
    </row>
    <row r="758" spans="1:13">
      <c r="A758" s="69" t="s">
        <v>466</v>
      </c>
      <c r="B758" s="69" t="s">
        <v>465</v>
      </c>
      <c r="C758" s="18"/>
      <c r="D758" s="19"/>
      <c r="E758" s="60"/>
      <c r="F758" s="20"/>
      <c r="G758" s="18"/>
      <c r="H758" s="25"/>
      <c r="I758" s="15">
        <v>758</v>
      </c>
      <c r="J758" s="15" t="b">
        <f xml:space="preserve"> IF(AND([Relationship Date (UTC)] &gt;= Misc!$M$3, [Relationship Date (UTC)] &lt;= Misc!$N$3,TRUE), TRUE, FALSE)</f>
        <v>1</v>
      </c>
      <c r="K758" s="16"/>
      <c r="L758" s="72" t="s">
        <v>922</v>
      </c>
      <c r="M758" s="75">
        <v>40523.680902777778</v>
      </c>
    </row>
    <row r="759" spans="1:13">
      <c r="A759" s="69" t="s">
        <v>467</v>
      </c>
      <c r="B759" s="69" t="s">
        <v>913</v>
      </c>
      <c r="C759" s="18"/>
      <c r="D759" s="19"/>
      <c r="E759" s="60"/>
      <c r="F759" s="20"/>
      <c r="G759" s="18"/>
      <c r="H759" s="25"/>
      <c r="I759" s="15">
        <v>759</v>
      </c>
      <c r="J759" s="15" t="b">
        <f xml:space="preserve"> IF(AND([Relationship Date (UTC)] &gt;= Misc!$M$3, [Relationship Date (UTC)] &lt;= Misc!$N$3,TRUE), TRUE, FALSE)</f>
        <v>1</v>
      </c>
      <c r="K759" s="16"/>
      <c r="L759" s="72" t="s">
        <v>921</v>
      </c>
      <c r="M759" s="75">
        <v>40523.671712962961</v>
      </c>
    </row>
    <row r="760" spans="1:13">
      <c r="A760" s="69" t="s">
        <v>467</v>
      </c>
      <c r="B760" s="69" t="s">
        <v>913</v>
      </c>
      <c r="C760" s="18"/>
      <c r="D760" s="19"/>
      <c r="E760" s="60"/>
      <c r="F760" s="20"/>
      <c r="G760" s="18"/>
      <c r="H760" s="25"/>
      <c r="I760" s="15">
        <v>760</v>
      </c>
      <c r="J760" s="15" t="b">
        <f xml:space="preserve"> IF(AND([Relationship Date (UTC)] &gt;= Misc!$M$3, [Relationship Date (UTC)] &lt;= Misc!$N$3,TRUE), TRUE, FALSE)</f>
        <v>1</v>
      </c>
      <c r="K760" s="16"/>
      <c r="L760" s="72" t="s">
        <v>922</v>
      </c>
      <c r="M760" s="75">
        <v>40523.680902777778</v>
      </c>
    </row>
    <row r="761" spans="1:13">
      <c r="A761" s="69" t="s">
        <v>467</v>
      </c>
      <c r="B761" s="69" t="s">
        <v>879</v>
      </c>
      <c r="C761" s="18"/>
      <c r="D761" s="19"/>
      <c r="E761" s="60"/>
      <c r="F761" s="20"/>
      <c r="G761" s="18"/>
      <c r="H761" s="25"/>
      <c r="I761" s="15">
        <v>761</v>
      </c>
      <c r="J761" s="15" t="b">
        <f xml:space="preserve"> IF(AND([Relationship Date (UTC)] &gt;= Misc!$M$3, [Relationship Date (UTC)] &lt;= Misc!$N$3,TRUE), TRUE, FALSE)</f>
        <v>1</v>
      </c>
      <c r="K761" s="16"/>
      <c r="L761" s="72" t="s">
        <v>922</v>
      </c>
      <c r="M761" s="75">
        <v>40523.680902777778</v>
      </c>
    </row>
    <row r="762" spans="1:13">
      <c r="A762" s="69" t="s">
        <v>468</v>
      </c>
      <c r="B762" s="69" t="s">
        <v>916</v>
      </c>
      <c r="C762" s="18"/>
      <c r="D762" s="19"/>
      <c r="E762" s="60"/>
      <c r="F762" s="20"/>
      <c r="G762" s="18"/>
      <c r="H762" s="25"/>
      <c r="I762" s="15">
        <v>762</v>
      </c>
      <c r="J762" s="15" t="b">
        <f xml:space="preserve"> IF(AND([Relationship Date (UTC)] &gt;= Misc!$M$3, [Relationship Date (UTC)] &lt;= Misc!$N$3,TRUE), TRUE, FALSE)</f>
        <v>1</v>
      </c>
      <c r="K762" s="16"/>
      <c r="L762" s="72" t="s">
        <v>921</v>
      </c>
      <c r="M762" s="75">
        <v>40523.664837962962</v>
      </c>
    </row>
    <row r="763" spans="1:13">
      <c r="A763" s="69" t="s">
        <v>469</v>
      </c>
      <c r="B763" s="69" t="s">
        <v>468</v>
      </c>
      <c r="C763" s="18"/>
      <c r="D763" s="19"/>
      <c r="E763" s="60"/>
      <c r="F763" s="20"/>
      <c r="G763" s="18"/>
      <c r="H763" s="25"/>
      <c r="I763" s="15">
        <v>763</v>
      </c>
      <c r="J763" s="15" t="b">
        <f xml:space="preserve"> IF(AND([Relationship Date (UTC)] &gt;= Misc!$M$3, [Relationship Date (UTC)] &lt;= Misc!$N$3,TRUE), TRUE, FALSE)</f>
        <v>1</v>
      </c>
      <c r="K763" s="16"/>
      <c r="L763" s="72" t="s">
        <v>922</v>
      </c>
      <c r="M763" s="75">
        <v>40523.680902777778</v>
      </c>
    </row>
    <row r="764" spans="1:13">
      <c r="A764" s="69" t="s">
        <v>468</v>
      </c>
      <c r="B764" s="69" t="s">
        <v>730</v>
      </c>
      <c r="C764" s="18"/>
      <c r="D764" s="19"/>
      <c r="E764" s="60"/>
      <c r="F764" s="20"/>
      <c r="G764" s="18"/>
      <c r="H764" s="25"/>
      <c r="I764" s="15">
        <v>764</v>
      </c>
      <c r="J764" s="15" t="b">
        <f xml:space="preserve"> IF(AND([Relationship Date (UTC)] &gt;= Misc!$M$3, [Relationship Date (UTC)] &lt;= Misc!$N$3,TRUE), TRUE, FALSE)</f>
        <v>1</v>
      </c>
      <c r="K764" s="16"/>
      <c r="L764" s="72" t="s">
        <v>922</v>
      </c>
      <c r="M764" s="75">
        <v>40523.680902777778</v>
      </c>
    </row>
    <row r="765" spans="1:13">
      <c r="A765" s="69" t="s">
        <v>468</v>
      </c>
      <c r="B765" s="69" t="s">
        <v>916</v>
      </c>
      <c r="C765" s="18"/>
      <c r="D765" s="19"/>
      <c r="E765" s="60"/>
      <c r="F765" s="20"/>
      <c r="G765" s="18"/>
      <c r="H765" s="25"/>
      <c r="I765" s="15">
        <v>765</v>
      </c>
      <c r="J765" s="15" t="b">
        <f xml:space="preserve"> IF(AND([Relationship Date (UTC)] &gt;= Misc!$M$3, [Relationship Date (UTC)] &lt;= Misc!$N$3,TRUE), TRUE, FALSE)</f>
        <v>1</v>
      </c>
      <c r="K765" s="16"/>
      <c r="L765" s="72" t="s">
        <v>922</v>
      </c>
      <c r="M765" s="75">
        <v>40523.680902777778</v>
      </c>
    </row>
    <row r="766" spans="1:13">
      <c r="A766" s="69" t="s">
        <v>470</v>
      </c>
      <c r="B766" s="69" t="s">
        <v>468</v>
      </c>
      <c r="C766" s="18"/>
      <c r="D766" s="19"/>
      <c r="E766" s="60"/>
      <c r="F766" s="20"/>
      <c r="G766" s="18"/>
      <c r="H766" s="25"/>
      <c r="I766" s="15">
        <v>766</v>
      </c>
      <c r="J766" s="15" t="b">
        <f xml:space="preserve"> IF(AND([Relationship Date (UTC)] &gt;= Misc!$M$3, [Relationship Date (UTC)] &lt;= Misc!$N$3,TRUE), TRUE, FALSE)</f>
        <v>1</v>
      </c>
      <c r="K766" s="16"/>
      <c r="L766" s="72" t="s">
        <v>922</v>
      </c>
      <c r="M766" s="75">
        <v>40523.680902777778</v>
      </c>
    </row>
    <row r="767" spans="1:13">
      <c r="A767" s="69" t="s">
        <v>471</v>
      </c>
      <c r="B767" s="69" t="s">
        <v>916</v>
      </c>
      <c r="C767" s="18"/>
      <c r="D767" s="19"/>
      <c r="E767" s="60"/>
      <c r="F767" s="20"/>
      <c r="G767" s="18"/>
      <c r="H767" s="25"/>
      <c r="I767" s="15">
        <v>767</v>
      </c>
      <c r="J767" s="15" t="b">
        <f xml:space="preserve"> IF(AND([Relationship Date (UTC)] &gt;= Misc!$M$3, [Relationship Date (UTC)] &lt;= Misc!$N$3,TRUE), TRUE, FALSE)</f>
        <v>1</v>
      </c>
      <c r="K767" s="16"/>
      <c r="L767" s="72" t="s">
        <v>921</v>
      </c>
      <c r="M767" s="75">
        <v>40523.671759259261</v>
      </c>
    </row>
    <row r="768" spans="1:13">
      <c r="A768" s="69" t="s">
        <v>472</v>
      </c>
      <c r="B768" s="69" t="s">
        <v>471</v>
      </c>
      <c r="C768" s="18"/>
      <c r="D768" s="19"/>
      <c r="E768" s="60"/>
      <c r="F768" s="20"/>
      <c r="G768" s="18"/>
      <c r="H768" s="25"/>
      <c r="I768" s="15">
        <v>768</v>
      </c>
      <c r="J768" s="15" t="b">
        <f xml:space="preserve"> IF(AND([Relationship Date (UTC)] &gt;= Misc!$M$3, [Relationship Date (UTC)] &lt;= Misc!$N$3,TRUE), TRUE, FALSE)</f>
        <v>1</v>
      </c>
      <c r="K768" s="16"/>
      <c r="L768" s="72" t="s">
        <v>922</v>
      </c>
      <c r="M768" s="75">
        <v>40523.680902777778</v>
      </c>
    </row>
    <row r="769" spans="1:13">
      <c r="A769" s="69" t="s">
        <v>471</v>
      </c>
      <c r="B769" s="69" t="s">
        <v>916</v>
      </c>
      <c r="C769" s="18"/>
      <c r="D769" s="19"/>
      <c r="E769" s="60"/>
      <c r="F769" s="20"/>
      <c r="G769" s="18"/>
      <c r="H769" s="25"/>
      <c r="I769" s="15">
        <v>769</v>
      </c>
      <c r="J769" s="15" t="b">
        <f xml:space="preserve"> IF(AND([Relationship Date (UTC)] &gt;= Misc!$M$3, [Relationship Date (UTC)] &lt;= Misc!$N$3,TRUE), TRUE, FALSE)</f>
        <v>1</v>
      </c>
      <c r="K769" s="16"/>
      <c r="L769" s="72" t="s">
        <v>922</v>
      </c>
      <c r="M769" s="75">
        <v>40523.680902777778</v>
      </c>
    </row>
    <row r="770" spans="1:13">
      <c r="A770" s="69" t="s">
        <v>473</v>
      </c>
      <c r="B770" s="69" t="s">
        <v>845</v>
      </c>
      <c r="C770" s="18"/>
      <c r="D770" s="19"/>
      <c r="E770" s="60"/>
      <c r="F770" s="20"/>
      <c r="G770" s="18"/>
      <c r="H770" s="25"/>
      <c r="I770" s="15">
        <v>770</v>
      </c>
      <c r="J770" s="15" t="b">
        <f xml:space="preserve"> IF(AND([Relationship Date (UTC)] &gt;= Misc!$M$3, [Relationship Date (UTC)] &lt;= Misc!$N$3,TRUE), TRUE, FALSE)</f>
        <v>1</v>
      </c>
      <c r="K770" s="16"/>
      <c r="L770" s="72" t="s">
        <v>921</v>
      </c>
      <c r="M770" s="75">
        <v>40523.671770833331</v>
      </c>
    </row>
    <row r="771" spans="1:13">
      <c r="A771" s="69" t="s">
        <v>473</v>
      </c>
      <c r="B771" s="69" t="s">
        <v>894</v>
      </c>
      <c r="C771" s="18"/>
      <c r="D771" s="19"/>
      <c r="E771" s="60"/>
      <c r="F771" s="20"/>
      <c r="G771" s="18"/>
      <c r="H771" s="25"/>
      <c r="I771" s="15">
        <v>771</v>
      </c>
      <c r="J771" s="15" t="b">
        <f xml:space="preserve"> IF(AND([Relationship Date (UTC)] &gt;= Misc!$M$3, [Relationship Date (UTC)] &lt;= Misc!$N$3,TRUE), TRUE, FALSE)</f>
        <v>1</v>
      </c>
      <c r="K771" s="16"/>
      <c r="L771" s="72" t="s">
        <v>921</v>
      </c>
      <c r="M771" s="75">
        <v>40523.671770833331</v>
      </c>
    </row>
    <row r="772" spans="1:13">
      <c r="A772" s="69" t="s">
        <v>473</v>
      </c>
      <c r="B772" s="69" t="s">
        <v>871</v>
      </c>
      <c r="C772" s="18"/>
      <c r="D772" s="19"/>
      <c r="E772" s="60"/>
      <c r="F772" s="20"/>
      <c r="G772" s="18"/>
      <c r="H772" s="25"/>
      <c r="I772" s="15">
        <v>772</v>
      </c>
      <c r="J772" s="15" t="b">
        <f xml:space="preserve"> IF(AND([Relationship Date (UTC)] &gt;= Misc!$M$3, [Relationship Date (UTC)] &lt;= Misc!$N$3,TRUE), TRUE, FALSE)</f>
        <v>1</v>
      </c>
      <c r="K772" s="16"/>
      <c r="L772" s="72" t="s">
        <v>922</v>
      </c>
      <c r="M772" s="75">
        <v>40523.680902777778</v>
      </c>
    </row>
    <row r="773" spans="1:13">
      <c r="A773" s="69" t="s">
        <v>473</v>
      </c>
      <c r="B773" s="69" t="s">
        <v>845</v>
      </c>
      <c r="C773" s="18"/>
      <c r="D773" s="19"/>
      <c r="E773" s="60"/>
      <c r="F773" s="20"/>
      <c r="G773" s="18"/>
      <c r="H773" s="25"/>
      <c r="I773" s="15">
        <v>773</v>
      </c>
      <c r="J773" s="15" t="b">
        <f xml:space="preserve"> IF(AND([Relationship Date (UTC)] &gt;= Misc!$M$3, [Relationship Date (UTC)] &lt;= Misc!$N$3,TRUE), TRUE, FALSE)</f>
        <v>1</v>
      </c>
      <c r="K773" s="16"/>
      <c r="L773" s="72" t="s">
        <v>922</v>
      </c>
      <c r="M773" s="75">
        <v>40523.680902777778</v>
      </c>
    </row>
    <row r="774" spans="1:13">
      <c r="A774" s="69" t="s">
        <v>474</v>
      </c>
      <c r="B774" s="69" t="s">
        <v>731</v>
      </c>
      <c r="C774" s="18"/>
      <c r="D774" s="19"/>
      <c r="E774" s="60"/>
      <c r="F774" s="20"/>
      <c r="G774" s="18"/>
      <c r="H774" s="25"/>
      <c r="I774" s="15">
        <v>774</v>
      </c>
      <c r="J774" s="15" t="b">
        <f xml:space="preserve"> IF(AND([Relationship Date (UTC)] &gt;= Misc!$M$3, [Relationship Date (UTC)] &lt;= Misc!$N$3,TRUE), TRUE, FALSE)</f>
        <v>1</v>
      </c>
      <c r="K774" s="16"/>
      <c r="L774" s="72" t="s">
        <v>921</v>
      </c>
      <c r="M774" s="75">
        <v>40523.671782407408</v>
      </c>
    </row>
    <row r="775" spans="1:13">
      <c r="A775" s="69" t="s">
        <v>474</v>
      </c>
      <c r="B775" s="69" t="s">
        <v>730</v>
      </c>
      <c r="C775" s="18"/>
      <c r="D775" s="19"/>
      <c r="E775" s="60"/>
      <c r="F775" s="20"/>
      <c r="G775" s="18"/>
      <c r="H775" s="25"/>
      <c r="I775" s="15">
        <v>775</v>
      </c>
      <c r="J775" s="15" t="b">
        <f xml:space="preserve"> IF(AND([Relationship Date (UTC)] &gt;= Misc!$M$3, [Relationship Date (UTC)] &lt;= Misc!$N$3,TRUE), TRUE, FALSE)</f>
        <v>1</v>
      </c>
      <c r="K775" s="16"/>
      <c r="L775" s="72" t="s">
        <v>922</v>
      </c>
      <c r="M775" s="75">
        <v>40523.680902777778</v>
      </c>
    </row>
    <row r="776" spans="1:13">
      <c r="A776" s="69" t="s">
        <v>475</v>
      </c>
      <c r="B776" s="69" t="s">
        <v>913</v>
      </c>
      <c r="C776" s="18"/>
      <c r="D776" s="19"/>
      <c r="E776" s="60"/>
      <c r="F776" s="20"/>
      <c r="G776" s="18"/>
      <c r="H776" s="25"/>
      <c r="I776" s="15">
        <v>776</v>
      </c>
      <c r="J776" s="15" t="b">
        <f xml:space="preserve"> IF(AND([Relationship Date (UTC)] &gt;= Misc!$M$3, [Relationship Date (UTC)] &lt;= Misc!$N$3,TRUE), TRUE, FALSE)</f>
        <v>1</v>
      </c>
      <c r="K776" s="16"/>
      <c r="L776" s="72" t="s">
        <v>922</v>
      </c>
      <c r="M776" s="75">
        <v>40523.680902777778</v>
      </c>
    </row>
    <row r="777" spans="1:13">
      <c r="A777" s="69" t="s">
        <v>475</v>
      </c>
      <c r="B777" s="69" t="s">
        <v>916</v>
      </c>
      <c r="C777" s="18"/>
      <c r="D777" s="19"/>
      <c r="E777" s="60"/>
      <c r="F777" s="20"/>
      <c r="G777" s="18"/>
      <c r="H777" s="25"/>
      <c r="I777" s="15">
        <v>777</v>
      </c>
      <c r="J777" s="15" t="b">
        <f xml:space="preserve"> IF(AND([Relationship Date (UTC)] &gt;= Misc!$M$3, [Relationship Date (UTC)] &lt;= Misc!$N$3,TRUE), TRUE, FALSE)</f>
        <v>1</v>
      </c>
      <c r="K777" s="16"/>
      <c r="L777" s="72" t="s">
        <v>922</v>
      </c>
      <c r="M777" s="75">
        <v>40523.680902777778</v>
      </c>
    </row>
    <row r="778" spans="1:13">
      <c r="A778" s="69" t="s">
        <v>476</v>
      </c>
      <c r="B778" s="69" t="s">
        <v>916</v>
      </c>
      <c r="C778" s="18"/>
      <c r="D778" s="19"/>
      <c r="E778" s="60"/>
      <c r="F778" s="20"/>
      <c r="G778" s="18"/>
      <c r="H778" s="25"/>
      <c r="I778" s="15">
        <v>778</v>
      </c>
      <c r="J778" s="15" t="b">
        <f xml:space="preserve"> IF(AND([Relationship Date (UTC)] &gt;= Misc!$M$3, [Relationship Date (UTC)] &lt;= Misc!$N$3,TRUE), TRUE, FALSE)</f>
        <v>1</v>
      </c>
      <c r="K778" s="16"/>
      <c r="L778" s="72" t="s">
        <v>921</v>
      </c>
      <c r="M778" s="75">
        <v>40523.671793981484</v>
      </c>
    </row>
    <row r="779" spans="1:13">
      <c r="A779" s="69" t="s">
        <v>476</v>
      </c>
      <c r="B779" s="69" t="s">
        <v>916</v>
      </c>
      <c r="C779" s="18"/>
      <c r="D779" s="19"/>
      <c r="E779" s="60"/>
      <c r="F779" s="20"/>
      <c r="G779" s="18"/>
      <c r="H779" s="25"/>
      <c r="I779" s="15">
        <v>779</v>
      </c>
      <c r="J779" s="15" t="b">
        <f xml:space="preserve"> IF(AND([Relationship Date (UTC)] &gt;= Misc!$M$3, [Relationship Date (UTC)] &lt;= Misc!$N$3,TRUE), TRUE, FALSE)</f>
        <v>1</v>
      </c>
      <c r="K779" s="16"/>
      <c r="L779" s="72" t="s">
        <v>922</v>
      </c>
      <c r="M779" s="75">
        <v>40523.680902777778</v>
      </c>
    </row>
    <row r="780" spans="1:13">
      <c r="A780" s="69" t="s">
        <v>477</v>
      </c>
      <c r="B780" s="69" t="s">
        <v>730</v>
      </c>
      <c r="C780" s="18"/>
      <c r="D780" s="19"/>
      <c r="E780" s="60"/>
      <c r="F780" s="20"/>
      <c r="G780" s="18"/>
      <c r="H780" s="25"/>
      <c r="I780" s="15">
        <v>780</v>
      </c>
      <c r="J780" s="15" t="b">
        <f xml:space="preserve"> IF(AND([Relationship Date (UTC)] &gt;= Misc!$M$3, [Relationship Date (UTC)] &lt;= Misc!$N$3,TRUE), TRUE, FALSE)</f>
        <v>1</v>
      </c>
      <c r="K780" s="16"/>
      <c r="L780" s="72" t="s">
        <v>921</v>
      </c>
      <c r="M780" s="75">
        <v>40523.671805555554</v>
      </c>
    </row>
    <row r="781" spans="1:13">
      <c r="A781" s="69" t="s">
        <v>477</v>
      </c>
      <c r="B781" s="69" t="s">
        <v>505</v>
      </c>
      <c r="C781" s="18"/>
      <c r="D781" s="19"/>
      <c r="E781" s="60"/>
      <c r="F781" s="20"/>
      <c r="G781" s="18"/>
      <c r="H781" s="25"/>
      <c r="I781" s="15">
        <v>781</v>
      </c>
      <c r="J781" s="15" t="b">
        <f xml:space="preserve"> IF(AND([Relationship Date (UTC)] &gt;= Misc!$M$3, [Relationship Date (UTC)] &lt;= Misc!$N$3,TRUE), TRUE, FALSE)</f>
        <v>1</v>
      </c>
      <c r="K781" s="16"/>
      <c r="L781" s="72" t="s">
        <v>921</v>
      </c>
      <c r="M781" s="75">
        <v>40523.671805555554</v>
      </c>
    </row>
    <row r="782" spans="1:13">
      <c r="A782" s="69" t="s">
        <v>477</v>
      </c>
      <c r="B782" s="69" t="s">
        <v>730</v>
      </c>
      <c r="C782" s="18"/>
      <c r="D782" s="19"/>
      <c r="E782" s="60"/>
      <c r="F782" s="20"/>
      <c r="G782" s="18"/>
      <c r="H782" s="25"/>
      <c r="I782" s="15">
        <v>782</v>
      </c>
      <c r="J782" s="15" t="b">
        <f xml:space="preserve"> IF(AND([Relationship Date (UTC)] &gt;= Misc!$M$3, [Relationship Date (UTC)] &lt;= Misc!$N$3,TRUE), TRUE, FALSE)</f>
        <v>1</v>
      </c>
      <c r="K782" s="16"/>
      <c r="L782" s="72" t="s">
        <v>922</v>
      </c>
      <c r="M782" s="75">
        <v>40523.680902777778</v>
      </c>
    </row>
    <row r="783" spans="1:13">
      <c r="A783" s="69" t="s">
        <v>477</v>
      </c>
      <c r="B783" s="69" t="s">
        <v>673</v>
      </c>
      <c r="C783" s="18"/>
      <c r="D783" s="19"/>
      <c r="E783" s="60"/>
      <c r="F783" s="20"/>
      <c r="G783" s="18"/>
      <c r="H783" s="25"/>
      <c r="I783" s="15">
        <v>783</v>
      </c>
      <c r="J783" s="15" t="b">
        <f xml:space="preserve"> IF(AND([Relationship Date (UTC)] &gt;= Misc!$M$3, [Relationship Date (UTC)] &lt;= Misc!$N$3,TRUE), TRUE, FALSE)</f>
        <v>1</v>
      </c>
      <c r="K783" s="16"/>
      <c r="L783" s="72" t="s">
        <v>922</v>
      </c>
      <c r="M783" s="75">
        <v>40523.680902777778</v>
      </c>
    </row>
    <row r="784" spans="1:13">
      <c r="A784" s="69" t="s">
        <v>477</v>
      </c>
      <c r="B784" s="69" t="s">
        <v>916</v>
      </c>
      <c r="C784" s="18"/>
      <c r="D784" s="19"/>
      <c r="E784" s="60"/>
      <c r="F784" s="20"/>
      <c r="G784" s="18"/>
      <c r="H784" s="25"/>
      <c r="I784" s="15">
        <v>784</v>
      </c>
      <c r="J784" s="15" t="b">
        <f xml:space="preserve"> IF(AND([Relationship Date (UTC)] &gt;= Misc!$M$3, [Relationship Date (UTC)] &lt;= Misc!$N$3,TRUE), TRUE, FALSE)</f>
        <v>1</v>
      </c>
      <c r="K784" s="16"/>
      <c r="L784" s="72" t="s">
        <v>922</v>
      </c>
      <c r="M784" s="75">
        <v>40523.680902777778</v>
      </c>
    </row>
    <row r="785" spans="1:13">
      <c r="A785" s="69" t="s">
        <v>478</v>
      </c>
      <c r="B785" s="69" t="s">
        <v>480</v>
      </c>
      <c r="C785" s="18"/>
      <c r="D785" s="19"/>
      <c r="E785" s="60"/>
      <c r="F785" s="20"/>
      <c r="G785" s="18"/>
      <c r="H785" s="25"/>
      <c r="I785" s="15">
        <v>785</v>
      </c>
      <c r="J785" s="15" t="b">
        <f xml:space="preserve"> IF(AND([Relationship Date (UTC)] &gt;= Misc!$M$3, [Relationship Date (UTC)] &lt;= Misc!$N$3,TRUE), TRUE, FALSE)</f>
        <v>1</v>
      </c>
      <c r="K785" s="16"/>
      <c r="L785" s="72" t="s">
        <v>922</v>
      </c>
      <c r="M785" s="75">
        <v>40523.680902777778</v>
      </c>
    </row>
    <row r="786" spans="1:13">
      <c r="A786" s="69" t="s">
        <v>478</v>
      </c>
      <c r="B786" s="69" t="s">
        <v>730</v>
      </c>
      <c r="C786" s="18"/>
      <c r="D786" s="19"/>
      <c r="E786" s="60"/>
      <c r="F786" s="20"/>
      <c r="G786" s="18"/>
      <c r="H786" s="25"/>
      <c r="I786" s="15">
        <v>786</v>
      </c>
      <c r="J786" s="15" t="b">
        <f xml:space="preserve"> IF(AND([Relationship Date (UTC)] &gt;= Misc!$M$3, [Relationship Date (UTC)] &lt;= Misc!$N$3,TRUE), TRUE, FALSE)</f>
        <v>1</v>
      </c>
      <c r="K786" s="16"/>
      <c r="L786" s="72" t="s">
        <v>922</v>
      </c>
      <c r="M786" s="75">
        <v>40523.680902777778</v>
      </c>
    </row>
    <row r="787" spans="1:13">
      <c r="A787" s="69" t="s">
        <v>478</v>
      </c>
      <c r="B787" s="69" t="s">
        <v>479</v>
      </c>
      <c r="C787" s="18"/>
      <c r="D787" s="19"/>
      <c r="E787" s="60"/>
      <c r="F787" s="20"/>
      <c r="G787" s="18"/>
      <c r="H787" s="25"/>
      <c r="I787" s="15">
        <v>787</v>
      </c>
      <c r="J787" s="15" t="b">
        <f xml:space="preserve"> IF(AND([Relationship Date (UTC)] &gt;= Misc!$M$3, [Relationship Date (UTC)] &lt;= Misc!$N$3,TRUE), TRUE, FALSE)</f>
        <v>1</v>
      </c>
      <c r="K787" s="16"/>
      <c r="L787" s="72" t="s">
        <v>922</v>
      </c>
      <c r="M787" s="75">
        <v>40523.680902777778</v>
      </c>
    </row>
    <row r="788" spans="1:13">
      <c r="A788" s="69" t="s">
        <v>478</v>
      </c>
      <c r="B788" s="69" t="s">
        <v>441</v>
      </c>
      <c r="C788" s="18"/>
      <c r="D788" s="19"/>
      <c r="E788" s="60"/>
      <c r="F788" s="20"/>
      <c r="G788" s="18"/>
      <c r="H788" s="25"/>
      <c r="I788" s="15">
        <v>788</v>
      </c>
      <c r="J788" s="15" t="b">
        <f xml:space="preserve"> IF(AND([Relationship Date (UTC)] &gt;= Misc!$M$3, [Relationship Date (UTC)] &lt;= Misc!$N$3,TRUE), TRUE, FALSE)</f>
        <v>1</v>
      </c>
      <c r="K788" s="16"/>
      <c r="L788" s="72" t="s">
        <v>922</v>
      </c>
      <c r="M788" s="75">
        <v>40523.680902777778</v>
      </c>
    </row>
    <row r="789" spans="1:13">
      <c r="A789" s="69" t="s">
        <v>478</v>
      </c>
      <c r="B789" s="69" t="s">
        <v>665</v>
      </c>
      <c r="C789" s="18"/>
      <c r="D789" s="19"/>
      <c r="E789" s="60"/>
      <c r="F789" s="20"/>
      <c r="G789" s="18"/>
      <c r="H789" s="25"/>
      <c r="I789" s="15">
        <v>789</v>
      </c>
      <c r="J789" s="15" t="b">
        <f xml:space="preserve"> IF(AND([Relationship Date (UTC)] &gt;= Misc!$M$3, [Relationship Date (UTC)] &lt;= Misc!$N$3,TRUE), TRUE, FALSE)</f>
        <v>1</v>
      </c>
      <c r="K789" s="16"/>
      <c r="L789" s="72" t="s">
        <v>922</v>
      </c>
      <c r="M789" s="75">
        <v>40523.680902777778</v>
      </c>
    </row>
    <row r="790" spans="1:13">
      <c r="A790" s="69" t="s">
        <v>433</v>
      </c>
      <c r="B790" s="69" t="s">
        <v>478</v>
      </c>
      <c r="C790" s="18"/>
      <c r="D790" s="19"/>
      <c r="E790" s="60"/>
      <c r="F790" s="20"/>
      <c r="G790" s="18"/>
      <c r="H790" s="25"/>
      <c r="I790" s="15">
        <v>790</v>
      </c>
      <c r="J790" s="15" t="b">
        <f xml:space="preserve"> IF(AND([Relationship Date (UTC)] &gt;= Misc!$M$3, [Relationship Date (UTC)] &lt;= Misc!$N$3,TRUE), TRUE, FALSE)</f>
        <v>1</v>
      </c>
      <c r="K790" s="16"/>
      <c r="L790" s="72" t="s">
        <v>922</v>
      </c>
      <c r="M790" s="75">
        <v>40523.680902777778</v>
      </c>
    </row>
    <row r="791" spans="1:13">
      <c r="A791" s="69" t="s">
        <v>479</v>
      </c>
      <c r="B791" s="69" t="s">
        <v>478</v>
      </c>
      <c r="C791" s="18"/>
      <c r="D791" s="19"/>
      <c r="E791" s="60"/>
      <c r="F791" s="20"/>
      <c r="G791" s="18"/>
      <c r="H791" s="25"/>
      <c r="I791" s="15">
        <v>791</v>
      </c>
      <c r="J791" s="15" t="b">
        <f xml:space="preserve"> IF(AND([Relationship Date (UTC)] &gt;= Misc!$M$3, [Relationship Date (UTC)] &lt;= Misc!$N$3,TRUE), TRUE, FALSE)</f>
        <v>1</v>
      </c>
      <c r="K791" s="16"/>
      <c r="L791" s="72" t="s">
        <v>922</v>
      </c>
      <c r="M791" s="75">
        <v>40523.680902777778</v>
      </c>
    </row>
    <row r="792" spans="1:13">
      <c r="A792" s="69" t="s">
        <v>441</v>
      </c>
      <c r="B792" s="69" t="s">
        <v>478</v>
      </c>
      <c r="C792" s="18"/>
      <c r="D792" s="19"/>
      <c r="E792" s="60"/>
      <c r="F792" s="20"/>
      <c r="G792" s="18"/>
      <c r="H792" s="25"/>
      <c r="I792" s="15">
        <v>792</v>
      </c>
      <c r="J792" s="15" t="b">
        <f xml:space="preserve"> IF(AND([Relationship Date (UTC)] &gt;= Misc!$M$3, [Relationship Date (UTC)] &lt;= Misc!$N$3,TRUE), TRUE, FALSE)</f>
        <v>1</v>
      </c>
      <c r="K792" s="16"/>
      <c r="L792" s="72" t="s">
        <v>922</v>
      </c>
      <c r="M792" s="75">
        <v>40523.680902777778</v>
      </c>
    </row>
    <row r="793" spans="1:13">
      <c r="A793" s="69" t="s">
        <v>480</v>
      </c>
      <c r="B793" s="69" t="s">
        <v>478</v>
      </c>
      <c r="C793" s="18"/>
      <c r="D793" s="19"/>
      <c r="E793" s="60"/>
      <c r="F793" s="20"/>
      <c r="G793" s="18"/>
      <c r="H793" s="25"/>
      <c r="I793" s="15">
        <v>793</v>
      </c>
      <c r="J793" s="15" t="b">
        <f xml:space="preserve"> IF(AND([Relationship Date (UTC)] &gt;= Misc!$M$3, [Relationship Date (UTC)] &lt;= Misc!$N$3,TRUE), TRUE, FALSE)</f>
        <v>1</v>
      </c>
      <c r="K793" s="16"/>
      <c r="L793" s="72" t="s">
        <v>922</v>
      </c>
      <c r="M793" s="75">
        <v>40523.680902777778</v>
      </c>
    </row>
    <row r="794" spans="1:13">
      <c r="A794" s="69" t="s">
        <v>481</v>
      </c>
      <c r="B794" s="69" t="s">
        <v>916</v>
      </c>
      <c r="C794" s="18"/>
      <c r="D794" s="19"/>
      <c r="E794" s="60"/>
      <c r="F794" s="20"/>
      <c r="G794" s="18"/>
      <c r="H794" s="25"/>
      <c r="I794" s="15">
        <v>794</v>
      </c>
      <c r="J794" s="15" t="b">
        <f xml:space="preserve"> IF(AND([Relationship Date (UTC)] &gt;= Misc!$M$3, [Relationship Date (UTC)] &lt;= Misc!$N$3,TRUE), TRUE, FALSE)</f>
        <v>1</v>
      </c>
      <c r="K794" s="16"/>
      <c r="L794" s="72" t="s">
        <v>922</v>
      </c>
      <c r="M794" s="75">
        <v>40523.680902777778</v>
      </c>
    </row>
    <row r="795" spans="1:13">
      <c r="A795" s="69" t="s">
        <v>482</v>
      </c>
      <c r="B795" s="69" t="s">
        <v>916</v>
      </c>
      <c r="C795" s="18"/>
      <c r="D795" s="19"/>
      <c r="E795" s="60"/>
      <c r="F795" s="20"/>
      <c r="G795" s="18"/>
      <c r="H795" s="25"/>
      <c r="I795" s="15">
        <v>795</v>
      </c>
      <c r="J795" s="15" t="b">
        <f xml:space="preserve"> IF(AND([Relationship Date (UTC)] &gt;= Misc!$M$3, [Relationship Date (UTC)] &lt;= Misc!$N$3,TRUE), TRUE, FALSE)</f>
        <v>1</v>
      </c>
      <c r="K795" s="16"/>
      <c r="L795" s="72" t="s">
        <v>922</v>
      </c>
      <c r="M795" s="75">
        <v>40523.680902777778</v>
      </c>
    </row>
    <row r="796" spans="1:13">
      <c r="A796" s="69" t="s">
        <v>483</v>
      </c>
      <c r="B796" s="69" t="s">
        <v>730</v>
      </c>
      <c r="C796" s="18"/>
      <c r="D796" s="19"/>
      <c r="E796" s="60"/>
      <c r="F796" s="20"/>
      <c r="G796" s="18"/>
      <c r="H796" s="25"/>
      <c r="I796" s="15">
        <v>796</v>
      </c>
      <c r="J796" s="15" t="b">
        <f xml:space="preserve"> IF(AND([Relationship Date (UTC)] &gt;= Misc!$M$3, [Relationship Date (UTC)] &lt;= Misc!$N$3,TRUE), TRUE, FALSE)</f>
        <v>1</v>
      </c>
      <c r="K796" s="16"/>
      <c r="L796" s="72" t="s">
        <v>922</v>
      </c>
      <c r="M796" s="75">
        <v>40523.680902777778</v>
      </c>
    </row>
    <row r="797" spans="1:13">
      <c r="A797" s="69" t="s">
        <v>484</v>
      </c>
      <c r="B797" s="69" t="s">
        <v>916</v>
      </c>
      <c r="C797" s="18"/>
      <c r="D797" s="19"/>
      <c r="E797" s="60"/>
      <c r="F797" s="20"/>
      <c r="G797" s="18"/>
      <c r="H797" s="25"/>
      <c r="I797" s="15">
        <v>797</v>
      </c>
      <c r="J797" s="15" t="b">
        <f xml:space="preserve"> IF(AND([Relationship Date (UTC)] &gt;= Misc!$M$3, [Relationship Date (UTC)] &lt;= Misc!$N$3,TRUE), TRUE, FALSE)</f>
        <v>1</v>
      </c>
      <c r="K797" s="16"/>
      <c r="L797" s="72" t="s">
        <v>922</v>
      </c>
      <c r="M797" s="75">
        <v>40523.680902777778</v>
      </c>
    </row>
    <row r="798" spans="1:13">
      <c r="A798" s="69" t="s">
        <v>485</v>
      </c>
      <c r="B798" s="69" t="s">
        <v>913</v>
      </c>
      <c r="C798" s="18"/>
      <c r="D798" s="19"/>
      <c r="E798" s="60"/>
      <c r="F798" s="20"/>
      <c r="G798" s="18"/>
      <c r="H798" s="25"/>
      <c r="I798" s="15">
        <v>798</v>
      </c>
      <c r="J798" s="15" t="b">
        <f xml:space="preserve"> IF(AND([Relationship Date (UTC)] &gt;= Misc!$M$3, [Relationship Date (UTC)] &lt;= Misc!$N$3,TRUE), TRUE, FALSE)</f>
        <v>1</v>
      </c>
      <c r="K798" s="16"/>
      <c r="L798" s="72" t="s">
        <v>921</v>
      </c>
      <c r="M798" s="75">
        <v>40523.672256944446</v>
      </c>
    </row>
    <row r="799" spans="1:13">
      <c r="A799" s="69" t="s">
        <v>485</v>
      </c>
      <c r="B799" s="69" t="s">
        <v>913</v>
      </c>
      <c r="C799" s="18"/>
      <c r="D799" s="19"/>
      <c r="E799" s="60"/>
      <c r="F799" s="20"/>
      <c r="G799" s="18"/>
      <c r="H799" s="25"/>
      <c r="I799" s="15">
        <v>799</v>
      </c>
      <c r="J799" s="15" t="b">
        <f xml:space="preserve"> IF(AND([Relationship Date (UTC)] &gt;= Misc!$M$3, [Relationship Date (UTC)] &lt;= Misc!$N$3,TRUE), TRUE, FALSE)</f>
        <v>1</v>
      </c>
      <c r="K799" s="16"/>
      <c r="L799" s="72" t="s">
        <v>922</v>
      </c>
      <c r="M799" s="75">
        <v>40523.680902777778</v>
      </c>
    </row>
    <row r="800" spans="1:13">
      <c r="A800" s="69" t="s">
        <v>485</v>
      </c>
      <c r="B800" s="69" t="s">
        <v>497</v>
      </c>
      <c r="C800" s="18"/>
      <c r="D800" s="19"/>
      <c r="E800" s="60"/>
      <c r="F800" s="20"/>
      <c r="G800" s="18"/>
      <c r="H800" s="25"/>
      <c r="I800" s="15">
        <v>800</v>
      </c>
      <c r="J800" s="15" t="b">
        <f xml:space="preserve"> IF(AND([Relationship Date (UTC)] &gt;= Misc!$M$3, [Relationship Date (UTC)] &lt;= Misc!$N$3,TRUE), TRUE, FALSE)</f>
        <v>1</v>
      </c>
      <c r="K800" s="16"/>
      <c r="L800" s="72" t="s">
        <v>922</v>
      </c>
      <c r="M800" s="75">
        <v>40523.680902777778</v>
      </c>
    </row>
    <row r="801" spans="1:13">
      <c r="A801" s="69" t="s">
        <v>486</v>
      </c>
      <c r="B801" s="69" t="s">
        <v>817</v>
      </c>
      <c r="C801" s="18"/>
      <c r="D801" s="19"/>
      <c r="E801" s="60"/>
      <c r="F801" s="20"/>
      <c r="G801" s="18"/>
      <c r="H801" s="25"/>
      <c r="I801" s="15">
        <v>801</v>
      </c>
      <c r="J801" s="15" t="b">
        <f xml:space="preserve"> IF(AND([Relationship Date (UTC)] &gt;= Misc!$M$3, [Relationship Date (UTC)] &lt;= Misc!$N$3,TRUE), TRUE, FALSE)</f>
        <v>1</v>
      </c>
      <c r="K801" s="16"/>
      <c r="L801" s="72" t="s">
        <v>921</v>
      </c>
      <c r="M801" s="75">
        <v>40523.667962962965</v>
      </c>
    </row>
    <row r="802" spans="1:13">
      <c r="A802" s="69" t="s">
        <v>486</v>
      </c>
      <c r="B802" s="69" t="s">
        <v>674</v>
      </c>
      <c r="C802" s="18"/>
      <c r="D802" s="19"/>
      <c r="E802" s="60"/>
      <c r="F802" s="20"/>
      <c r="G802" s="18"/>
      <c r="H802" s="25"/>
      <c r="I802" s="15">
        <v>802</v>
      </c>
      <c r="J802" s="15" t="b">
        <f xml:space="preserve"> IF(AND([Relationship Date (UTC)] &gt;= Misc!$M$3, [Relationship Date (UTC)] &lt;= Misc!$N$3,TRUE), TRUE, FALSE)</f>
        <v>1</v>
      </c>
      <c r="K802" s="16"/>
      <c r="L802" s="72" t="s">
        <v>921</v>
      </c>
      <c r="M802" s="75">
        <v>40523.667962962965</v>
      </c>
    </row>
    <row r="803" spans="1:13">
      <c r="A803" s="69" t="s">
        <v>486</v>
      </c>
      <c r="B803" s="69" t="s">
        <v>674</v>
      </c>
      <c r="C803" s="18"/>
      <c r="D803" s="19"/>
      <c r="E803" s="60"/>
      <c r="F803" s="20"/>
      <c r="G803" s="18"/>
      <c r="H803" s="25"/>
      <c r="I803" s="15">
        <v>803</v>
      </c>
      <c r="J803" s="15" t="b">
        <f xml:space="preserve"> IF(AND([Relationship Date (UTC)] &gt;= Misc!$M$3, [Relationship Date (UTC)] &lt;= Misc!$N$3,TRUE), TRUE, FALSE)</f>
        <v>1</v>
      </c>
      <c r="K803" s="16"/>
      <c r="L803" s="72" t="s">
        <v>923</v>
      </c>
      <c r="M803" s="75">
        <v>40523.667962962965</v>
      </c>
    </row>
    <row r="804" spans="1:13">
      <c r="A804" s="69" t="s">
        <v>486</v>
      </c>
      <c r="B804" s="69" t="s">
        <v>674</v>
      </c>
      <c r="C804" s="18"/>
      <c r="D804" s="19"/>
      <c r="E804" s="60"/>
      <c r="F804" s="20"/>
      <c r="G804" s="18"/>
      <c r="H804" s="25"/>
      <c r="I804" s="15">
        <v>804</v>
      </c>
      <c r="J804" s="15" t="b">
        <f xml:space="preserve"> IF(AND([Relationship Date (UTC)] &gt;= Misc!$M$3, [Relationship Date (UTC)] &lt;= Misc!$N$3,TRUE), TRUE, FALSE)</f>
        <v>1</v>
      </c>
      <c r="K804" s="16"/>
      <c r="L804" s="72" t="s">
        <v>922</v>
      </c>
      <c r="M804" s="75">
        <v>40523.680902777778</v>
      </c>
    </row>
    <row r="805" spans="1:13">
      <c r="A805" s="69" t="s">
        <v>486</v>
      </c>
      <c r="B805" s="69" t="s">
        <v>916</v>
      </c>
      <c r="C805" s="18"/>
      <c r="D805" s="19"/>
      <c r="E805" s="60"/>
      <c r="F805" s="20"/>
      <c r="G805" s="18"/>
      <c r="H805" s="25"/>
      <c r="I805" s="15">
        <v>805</v>
      </c>
      <c r="J805" s="15" t="b">
        <f xml:space="preserve"> IF(AND([Relationship Date (UTC)] &gt;= Misc!$M$3, [Relationship Date (UTC)] &lt;= Misc!$N$3,TRUE), TRUE, FALSE)</f>
        <v>1</v>
      </c>
      <c r="K805" s="16"/>
      <c r="L805" s="72" t="s">
        <v>922</v>
      </c>
      <c r="M805" s="75">
        <v>40523.680902777778</v>
      </c>
    </row>
    <row r="806" spans="1:13">
      <c r="A806" s="69" t="s">
        <v>487</v>
      </c>
      <c r="B806" s="69" t="s">
        <v>486</v>
      </c>
      <c r="C806" s="18"/>
      <c r="D806" s="19"/>
      <c r="E806" s="60"/>
      <c r="F806" s="20"/>
      <c r="G806" s="18"/>
      <c r="H806" s="25"/>
      <c r="I806" s="15">
        <v>806</v>
      </c>
      <c r="J806" s="15" t="b">
        <f xml:space="preserve"> IF(AND([Relationship Date (UTC)] &gt;= Misc!$M$3, [Relationship Date (UTC)] &lt;= Misc!$N$3,TRUE), TRUE, FALSE)</f>
        <v>1</v>
      </c>
      <c r="K806" s="16"/>
      <c r="L806" s="72" t="s">
        <v>922</v>
      </c>
      <c r="M806" s="75">
        <v>40523.680902777778</v>
      </c>
    </row>
    <row r="807" spans="1:13">
      <c r="A807" s="69" t="s">
        <v>488</v>
      </c>
      <c r="B807" s="69" t="s">
        <v>673</v>
      </c>
      <c r="C807" s="18"/>
      <c r="D807" s="19"/>
      <c r="E807" s="60"/>
      <c r="F807" s="20"/>
      <c r="G807" s="18"/>
      <c r="H807" s="25"/>
      <c r="I807" s="15">
        <v>807</v>
      </c>
      <c r="J807" s="15" t="b">
        <f xml:space="preserve"> IF(AND([Relationship Date (UTC)] &gt;= Misc!$M$3, [Relationship Date (UTC)] &lt;= Misc!$N$3,TRUE), TRUE, FALSE)</f>
        <v>1</v>
      </c>
      <c r="K807" s="16"/>
      <c r="L807" s="72" t="s">
        <v>922</v>
      </c>
      <c r="M807" s="75">
        <v>40523.680902777778</v>
      </c>
    </row>
    <row r="808" spans="1:13">
      <c r="A808" s="69" t="s">
        <v>488</v>
      </c>
      <c r="B808" s="69" t="s">
        <v>916</v>
      </c>
      <c r="C808" s="18"/>
      <c r="D808" s="19"/>
      <c r="E808" s="60"/>
      <c r="F808" s="20"/>
      <c r="G808" s="18"/>
      <c r="H808" s="25"/>
      <c r="I808" s="15">
        <v>808</v>
      </c>
      <c r="J808" s="15" t="b">
        <f xml:space="preserve"> IF(AND([Relationship Date (UTC)] &gt;= Misc!$M$3, [Relationship Date (UTC)] &lt;= Misc!$N$3,TRUE), TRUE, FALSE)</f>
        <v>1</v>
      </c>
      <c r="K808" s="16"/>
      <c r="L808" s="72" t="s">
        <v>922</v>
      </c>
      <c r="M808" s="75">
        <v>40523.680902777778</v>
      </c>
    </row>
    <row r="809" spans="1:13">
      <c r="A809" s="69" t="s">
        <v>488</v>
      </c>
      <c r="B809" s="69" t="s">
        <v>913</v>
      </c>
      <c r="C809" s="18"/>
      <c r="D809" s="19"/>
      <c r="E809" s="60"/>
      <c r="F809" s="20"/>
      <c r="G809" s="18"/>
      <c r="H809" s="25"/>
      <c r="I809" s="15">
        <v>809</v>
      </c>
      <c r="J809" s="15" t="b">
        <f xml:space="preserve"> IF(AND([Relationship Date (UTC)] &gt;= Misc!$M$3, [Relationship Date (UTC)] &lt;= Misc!$N$3,TRUE), TRUE, FALSE)</f>
        <v>1</v>
      </c>
      <c r="K809" s="16"/>
      <c r="L809" s="72" t="s">
        <v>922</v>
      </c>
      <c r="M809" s="75">
        <v>40523.680902777778</v>
      </c>
    </row>
    <row r="810" spans="1:13">
      <c r="A810" s="69" t="s">
        <v>487</v>
      </c>
      <c r="B810" s="69" t="s">
        <v>488</v>
      </c>
      <c r="C810" s="18"/>
      <c r="D810" s="19"/>
      <c r="E810" s="60"/>
      <c r="F810" s="20"/>
      <c r="G810" s="18"/>
      <c r="H810" s="25"/>
      <c r="I810" s="15">
        <v>810</v>
      </c>
      <c r="J810" s="15" t="b">
        <f xml:space="preserve"> IF(AND([Relationship Date (UTC)] &gt;= Misc!$M$3, [Relationship Date (UTC)] &lt;= Misc!$N$3,TRUE), TRUE, FALSE)</f>
        <v>1</v>
      </c>
      <c r="K810" s="16"/>
      <c r="L810" s="72" t="s">
        <v>922</v>
      </c>
      <c r="M810" s="75">
        <v>40523.680902777778</v>
      </c>
    </row>
    <row r="811" spans="1:13">
      <c r="A811" s="69" t="s">
        <v>487</v>
      </c>
      <c r="B811" s="69" t="s">
        <v>920</v>
      </c>
      <c r="C811" s="18"/>
      <c r="D811" s="19"/>
      <c r="E811" s="60"/>
      <c r="F811" s="20"/>
      <c r="G811" s="18"/>
      <c r="H811" s="25"/>
      <c r="I811" s="15">
        <v>811</v>
      </c>
      <c r="J811" s="15" t="b">
        <f xml:space="preserve"> IF(AND([Relationship Date (UTC)] &gt;= Misc!$M$3, [Relationship Date (UTC)] &lt;= Misc!$N$3,TRUE), TRUE, FALSE)</f>
        <v>1</v>
      </c>
      <c r="K811" s="16"/>
      <c r="L811" s="72" t="s">
        <v>922</v>
      </c>
      <c r="M811" s="75">
        <v>40523.680902777778</v>
      </c>
    </row>
    <row r="812" spans="1:13">
      <c r="A812" s="69" t="s">
        <v>487</v>
      </c>
      <c r="B812" s="69" t="s">
        <v>489</v>
      </c>
      <c r="C812" s="18"/>
      <c r="D812" s="19"/>
      <c r="E812" s="60"/>
      <c r="F812" s="20"/>
      <c r="G812" s="18"/>
      <c r="H812" s="25"/>
      <c r="I812" s="15">
        <v>812</v>
      </c>
      <c r="J812" s="15" t="b">
        <f xml:space="preserve"> IF(AND([Relationship Date (UTC)] &gt;= Misc!$M$3, [Relationship Date (UTC)] &lt;= Misc!$N$3,TRUE), TRUE, FALSE)</f>
        <v>1</v>
      </c>
      <c r="K812" s="16"/>
      <c r="L812" s="72" t="s">
        <v>921</v>
      </c>
      <c r="M812" s="75">
        <v>40523.672372685185</v>
      </c>
    </row>
    <row r="813" spans="1:13">
      <c r="A813" s="69" t="s">
        <v>489</v>
      </c>
      <c r="B813" s="69" t="s">
        <v>487</v>
      </c>
      <c r="C813" s="18"/>
      <c r="D813" s="19"/>
      <c r="E813" s="60"/>
      <c r="F813" s="20"/>
      <c r="G813" s="18"/>
      <c r="H813" s="25"/>
      <c r="I813" s="15">
        <v>813</v>
      </c>
      <c r="J813" s="15" t="b">
        <f xml:space="preserve"> IF(AND([Relationship Date (UTC)] &gt;= Misc!$M$3, [Relationship Date (UTC)] &lt;= Misc!$N$3,TRUE), TRUE, FALSE)</f>
        <v>1</v>
      </c>
      <c r="K813" s="16"/>
      <c r="L813" s="72" t="s">
        <v>922</v>
      </c>
      <c r="M813" s="75">
        <v>40523.680902777778</v>
      </c>
    </row>
    <row r="814" spans="1:13">
      <c r="A814" s="69" t="s">
        <v>487</v>
      </c>
      <c r="B814" s="69" t="s">
        <v>818</v>
      </c>
      <c r="C814" s="18"/>
      <c r="D814" s="19"/>
      <c r="E814" s="60"/>
      <c r="F814" s="20"/>
      <c r="G814" s="18"/>
      <c r="H814" s="25"/>
      <c r="I814" s="15">
        <v>814</v>
      </c>
      <c r="J814" s="15" t="b">
        <f xml:space="preserve"> IF(AND([Relationship Date (UTC)] &gt;= Misc!$M$3, [Relationship Date (UTC)] &lt;= Misc!$N$3,TRUE), TRUE, FALSE)</f>
        <v>1</v>
      </c>
      <c r="K814" s="16"/>
      <c r="L814" s="72" t="s">
        <v>922</v>
      </c>
      <c r="M814" s="75">
        <v>40523.680902777778</v>
      </c>
    </row>
    <row r="815" spans="1:13">
      <c r="A815" s="69" t="s">
        <v>487</v>
      </c>
      <c r="B815" s="69" t="s">
        <v>845</v>
      </c>
      <c r="C815" s="18"/>
      <c r="D815" s="19"/>
      <c r="E815" s="60"/>
      <c r="F815" s="20"/>
      <c r="G815" s="18"/>
      <c r="H815" s="25"/>
      <c r="I815" s="15">
        <v>815</v>
      </c>
      <c r="J815" s="15" t="b">
        <f xml:space="preserve"> IF(AND([Relationship Date (UTC)] &gt;= Misc!$M$3, [Relationship Date (UTC)] &lt;= Misc!$N$3,TRUE), TRUE, FALSE)</f>
        <v>1</v>
      </c>
      <c r="K815" s="16"/>
      <c r="L815" s="72" t="s">
        <v>922</v>
      </c>
      <c r="M815" s="75">
        <v>40523.680902777778</v>
      </c>
    </row>
    <row r="816" spans="1:13">
      <c r="A816" s="69" t="s">
        <v>487</v>
      </c>
      <c r="B816" s="69" t="s">
        <v>868</v>
      </c>
      <c r="C816" s="18"/>
      <c r="D816" s="19"/>
      <c r="E816" s="60"/>
      <c r="F816" s="20"/>
      <c r="G816" s="18"/>
      <c r="H816" s="25"/>
      <c r="I816" s="15">
        <v>816</v>
      </c>
      <c r="J816" s="15" t="b">
        <f xml:space="preserve"> IF(AND([Relationship Date (UTC)] &gt;= Misc!$M$3, [Relationship Date (UTC)] &lt;= Misc!$N$3,TRUE), TRUE, FALSE)</f>
        <v>1</v>
      </c>
      <c r="K816" s="16"/>
      <c r="L816" s="72" t="s">
        <v>922</v>
      </c>
      <c r="M816" s="75">
        <v>40523.680902777778</v>
      </c>
    </row>
    <row r="817" spans="1:13">
      <c r="A817" s="69" t="s">
        <v>487</v>
      </c>
      <c r="B817" s="69" t="s">
        <v>752</v>
      </c>
      <c r="C817" s="18"/>
      <c r="D817" s="19"/>
      <c r="E817" s="60"/>
      <c r="F817" s="20"/>
      <c r="G817" s="18"/>
      <c r="H817" s="25"/>
      <c r="I817" s="15">
        <v>817</v>
      </c>
      <c r="J817" s="15" t="b">
        <f xml:space="preserve"> IF(AND([Relationship Date (UTC)] &gt;= Misc!$M$3, [Relationship Date (UTC)] &lt;= Misc!$N$3,TRUE), TRUE, FALSE)</f>
        <v>1</v>
      </c>
      <c r="K817" s="16"/>
      <c r="L817" s="72" t="s">
        <v>922</v>
      </c>
      <c r="M817" s="75">
        <v>40523.680902777778</v>
      </c>
    </row>
    <row r="818" spans="1:13">
      <c r="A818" s="69" t="s">
        <v>487</v>
      </c>
      <c r="B818" s="69" t="s">
        <v>894</v>
      </c>
      <c r="C818" s="18"/>
      <c r="D818" s="19"/>
      <c r="E818" s="60"/>
      <c r="F818" s="20"/>
      <c r="G818" s="18"/>
      <c r="H818" s="25"/>
      <c r="I818" s="15">
        <v>818</v>
      </c>
      <c r="J818" s="15" t="b">
        <f xml:space="preserve"> IF(AND([Relationship Date (UTC)] &gt;= Misc!$M$3, [Relationship Date (UTC)] &lt;= Misc!$N$3,TRUE), TRUE, FALSE)</f>
        <v>1</v>
      </c>
      <c r="K818" s="16"/>
      <c r="L818" s="72" t="s">
        <v>922</v>
      </c>
      <c r="M818" s="75">
        <v>40523.680902777778</v>
      </c>
    </row>
    <row r="819" spans="1:13">
      <c r="A819" s="69" t="s">
        <v>487</v>
      </c>
      <c r="B819" s="69" t="s">
        <v>770</v>
      </c>
      <c r="C819" s="18"/>
      <c r="D819" s="19"/>
      <c r="E819" s="60"/>
      <c r="F819" s="20"/>
      <c r="G819" s="18"/>
      <c r="H819" s="25"/>
      <c r="I819" s="15">
        <v>819</v>
      </c>
      <c r="J819" s="15" t="b">
        <f xml:space="preserve"> IF(AND([Relationship Date (UTC)] &gt;= Misc!$M$3, [Relationship Date (UTC)] &lt;= Misc!$N$3,TRUE), TRUE, FALSE)</f>
        <v>1</v>
      </c>
      <c r="K819" s="16"/>
      <c r="L819" s="72" t="s">
        <v>922</v>
      </c>
      <c r="M819" s="75">
        <v>40523.680902777778</v>
      </c>
    </row>
    <row r="820" spans="1:13">
      <c r="A820" s="69" t="s">
        <v>487</v>
      </c>
      <c r="B820" s="69" t="s">
        <v>871</v>
      </c>
      <c r="C820" s="18"/>
      <c r="D820" s="19"/>
      <c r="E820" s="60"/>
      <c r="F820" s="20"/>
      <c r="G820" s="18"/>
      <c r="H820" s="25"/>
      <c r="I820" s="15">
        <v>820</v>
      </c>
      <c r="J820" s="15" t="b">
        <f xml:space="preserve"> IF(AND([Relationship Date (UTC)] &gt;= Misc!$M$3, [Relationship Date (UTC)] &lt;= Misc!$N$3,TRUE), TRUE, FALSE)</f>
        <v>1</v>
      </c>
      <c r="K820" s="16"/>
      <c r="L820" s="72" t="s">
        <v>922</v>
      </c>
      <c r="M820" s="75">
        <v>40523.680902777778</v>
      </c>
    </row>
    <row r="821" spans="1:13">
      <c r="A821" s="69" t="s">
        <v>487</v>
      </c>
      <c r="B821" s="69" t="s">
        <v>817</v>
      </c>
      <c r="C821" s="18"/>
      <c r="D821" s="19"/>
      <c r="E821" s="60"/>
      <c r="F821" s="20"/>
      <c r="G821" s="18"/>
      <c r="H821" s="25"/>
      <c r="I821" s="15">
        <v>821</v>
      </c>
      <c r="J821" s="15" t="b">
        <f xml:space="preserve"> IF(AND([Relationship Date (UTC)] &gt;= Misc!$M$3, [Relationship Date (UTC)] &lt;= Misc!$N$3,TRUE), TRUE, FALSE)</f>
        <v>1</v>
      </c>
      <c r="K821" s="16"/>
      <c r="L821" s="72" t="s">
        <v>922</v>
      </c>
      <c r="M821" s="75">
        <v>40523.680902777778</v>
      </c>
    </row>
    <row r="822" spans="1:13">
      <c r="A822" s="69" t="s">
        <v>487</v>
      </c>
      <c r="B822" s="69" t="s">
        <v>718</v>
      </c>
      <c r="C822" s="18"/>
      <c r="D822" s="19"/>
      <c r="E822" s="60"/>
      <c r="F822" s="20"/>
      <c r="G822" s="18"/>
      <c r="H822" s="25"/>
      <c r="I822" s="15">
        <v>822</v>
      </c>
      <c r="J822" s="15" t="b">
        <f xml:space="preserve"> IF(AND([Relationship Date (UTC)] &gt;= Misc!$M$3, [Relationship Date (UTC)] &lt;= Misc!$N$3,TRUE), TRUE, FALSE)</f>
        <v>1</v>
      </c>
      <c r="K822" s="16"/>
      <c r="L822" s="72" t="s">
        <v>922</v>
      </c>
      <c r="M822" s="75">
        <v>40523.680902777778</v>
      </c>
    </row>
    <row r="823" spans="1:13">
      <c r="A823" s="69" t="s">
        <v>487</v>
      </c>
      <c r="B823" s="69" t="s">
        <v>413</v>
      </c>
      <c r="C823" s="18"/>
      <c r="D823" s="19"/>
      <c r="E823" s="60"/>
      <c r="F823" s="20"/>
      <c r="G823" s="18"/>
      <c r="H823" s="25"/>
      <c r="I823" s="15">
        <v>823</v>
      </c>
      <c r="J823" s="15" t="b">
        <f xml:space="preserve"> IF(AND([Relationship Date (UTC)] &gt;= Misc!$M$3, [Relationship Date (UTC)] &lt;= Misc!$N$3,TRUE), TRUE, FALSE)</f>
        <v>1</v>
      </c>
      <c r="K823" s="16"/>
      <c r="L823" s="72" t="s">
        <v>922</v>
      </c>
      <c r="M823" s="75">
        <v>40523.680902777778</v>
      </c>
    </row>
    <row r="824" spans="1:13">
      <c r="A824" s="69" t="s">
        <v>487</v>
      </c>
      <c r="B824" s="69" t="s">
        <v>837</v>
      </c>
      <c r="C824" s="18"/>
      <c r="D824" s="19"/>
      <c r="E824" s="60"/>
      <c r="F824" s="20"/>
      <c r="G824" s="18"/>
      <c r="H824" s="25"/>
      <c r="I824" s="15">
        <v>824</v>
      </c>
      <c r="J824" s="15" t="b">
        <f xml:space="preserve"> IF(AND([Relationship Date (UTC)] &gt;= Misc!$M$3, [Relationship Date (UTC)] &lt;= Misc!$N$3,TRUE), TRUE, FALSE)</f>
        <v>1</v>
      </c>
      <c r="K824" s="16"/>
      <c r="L824" s="72" t="s">
        <v>922</v>
      </c>
      <c r="M824" s="75">
        <v>40523.680902777778</v>
      </c>
    </row>
    <row r="825" spans="1:13">
      <c r="A825" s="69" t="s">
        <v>487</v>
      </c>
      <c r="B825" s="69" t="s">
        <v>409</v>
      </c>
      <c r="C825" s="18"/>
      <c r="D825" s="19"/>
      <c r="E825" s="60"/>
      <c r="F825" s="20"/>
      <c r="G825" s="18"/>
      <c r="H825" s="25"/>
      <c r="I825" s="15">
        <v>825</v>
      </c>
      <c r="J825" s="15" t="b">
        <f xml:space="preserve"> IF(AND([Relationship Date (UTC)] &gt;= Misc!$M$3, [Relationship Date (UTC)] &lt;= Misc!$N$3,TRUE), TRUE, FALSE)</f>
        <v>1</v>
      </c>
      <c r="K825" s="16"/>
      <c r="L825" s="72" t="s">
        <v>922</v>
      </c>
      <c r="M825" s="75">
        <v>40523.680902777778</v>
      </c>
    </row>
    <row r="826" spans="1:13">
      <c r="A826" s="69" t="s">
        <v>487</v>
      </c>
      <c r="B826" s="69" t="s">
        <v>730</v>
      </c>
      <c r="C826" s="18"/>
      <c r="D826" s="19"/>
      <c r="E826" s="60"/>
      <c r="F826" s="20"/>
      <c r="G826" s="18"/>
      <c r="H826" s="25"/>
      <c r="I826" s="15">
        <v>826</v>
      </c>
      <c r="J826" s="15" t="b">
        <f xml:space="preserve"> IF(AND([Relationship Date (UTC)] &gt;= Misc!$M$3, [Relationship Date (UTC)] &lt;= Misc!$N$3,TRUE), TRUE, FALSE)</f>
        <v>1</v>
      </c>
      <c r="K826" s="16"/>
      <c r="L826" s="72" t="s">
        <v>922</v>
      </c>
      <c r="M826" s="75">
        <v>40523.680902777778</v>
      </c>
    </row>
    <row r="827" spans="1:13">
      <c r="A827" s="69" t="s">
        <v>487</v>
      </c>
      <c r="B827" s="69" t="s">
        <v>673</v>
      </c>
      <c r="C827" s="18"/>
      <c r="D827" s="19"/>
      <c r="E827" s="60"/>
      <c r="F827" s="20"/>
      <c r="G827" s="18"/>
      <c r="H827" s="25"/>
      <c r="I827" s="15">
        <v>827</v>
      </c>
      <c r="J827" s="15" t="b">
        <f xml:space="preserve"> IF(AND([Relationship Date (UTC)] &gt;= Misc!$M$3, [Relationship Date (UTC)] &lt;= Misc!$N$3,TRUE), TRUE, FALSE)</f>
        <v>1</v>
      </c>
      <c r="K827" s="16"/>
      <c r="L827" s="72" t="s">
        <v>922</v>
      </c>
      <c r="M827" s="75">
        <v>40523.680902777778</v>
      </c>
    </row>
    <row r="828" spans="1:13">
      <c r="A828" s="69" t="s">
        <v>487</v>
      </c>
      <c r="B828" s="69" t="s">
        <v>848</v>
      </c>
      <c r="C828" s="18"/>
      <c r="D828" s="19"/>
      <c r="E828" s="60"/>
      <c r="F828" s="20"/>
      <c r="G828" s="18"/>
      <c r="H828" s="25"/>
      <c r="I828" s="15">
        <v>828</v>
      </c>
      <c r="J828" s="15" t="b">
        <f xml:space="preserve"> IF(AND([Relationship Date (UTC)] &gt;= Misc!$M$3, [Relationship Date (UTC)] &lt;= Misc!$N$3,TRUE), TRUE, FALSE)</f>
        <v>1</v>
      </c>
      <c r="K828" s="16"/>
      <c r="L828" s="72" t="s">
        <v>922</v>
      </c>
      <c r="M828" s="75">
        <v>40523.680902777778</v>
      </c>
    </row>
    <row r="829" spans="1:13">
      <c r="A829" s="69" t="s">
        <v>487</v>
      </c>
      <c r="B829" s="69" t="s">
        <v>686</v>
      </c>
      <c r="C829" s="18"/>
      <c r="D829" s="19"/>
      <c r="E829" s="60"/>
      <c r="F829" s="20"/>
      <c r="G829" s="18"/>
      <c r="H829" s="25"/>
      <c r="I829" s="15">
        <v>829</v>
      </c>
      <c r="J829" s="15" t="b">
        <f xml:space="preserve"> IF(AND([Relationship Date (UTC)] &gt;= Misc!$M$3, [Relationship Date (UTC)] &lt;= Misc!$N$3,TRUE), TRUE, FALSE)</f>
        <v>1</v>
      </c>
      <c r="K829" s="16"/>
      <c r="L829" s="72" t="s">
        <v>922</v>
      </c>
      <c r="M829" s="75">
        <v>40523.680902777778</v>
      </c>
    </row>
    <row r="830" spans="1:13">
      <c r="A830" s="69" t="s">
        <v>487</v>
      </c>
      <c r="B830" s="69" t="s">
        <v>489</v>
      </c>
      <c r="C830" s="18"/>
      <c r="D830" s="19"/>
      <c r="E830" s="60"/>
      <c r="F830" s="20"/>
      <c r="G830" s="18"/>
      <c r="H830" s="25"/>
      <c r="I830" s="15">
        <v>830</v>
      </c>
      <c r="J830" s="15" t="b">
        <f xml:space="preserve"> IF(AND([Relationship Date (UTC)] &gt;= Misc!$M$3, [Relationship Date (UTC)] &lt;= Misc!$N$3,TRUE), TRUE, FALSE)</f>
        <v>1</v>
      </c>
      <c r="K830" s="16"/>
      <c r="L830" s="72" t="s">
        <v>922</v>
      </c>
      <c r="M830" s="75">
        <v>40523.680902777778</v>
      </c>
    </row>
    <row r="831" spans="1:13">
      <c r="A831" s="69" t="s">
        <v>487</v>
      </c>
      <c r="B831" s="69" t="s">
        <v>901</v>
      </c>
      <c r="C831" s="18"/>
      <c r="D831" s="19"/>
      <c r="E831" s="60"/>
      <c r="F831" s="20"/>
      <c r="G831" s="18"/>
      <c r="H831" s="25"/>
      <c r="I831" s="15">
        <v>831</v>
      </c>
      <c r="J831" s="15" t="b">
        <f xml:space="preserve"> IF(AND([Relationship Date (UTC)] &gt;= Misc!$M$3, [Relationship Date (UTC)] &lt;= Misc!$N$3,TRUE), TRUE, FALSE)</f>
        <v>1</v>
      </c>
      <c r="K831" s="16"/>
      <c r="L831" s="72" t="s">
        <v>922</v>
      </c>
      <c r="M831" s="75">
        <v>40523.680902777778</v>
      </c>
    </row>
    <row r="832" spans="1:13">
      <c r="A832" s="69" t="s">
        <v>487</v>
      </c>
      <c r="B832" s="69" t="s">
        <v>530</v>
      </c>
      <c r="C832" s="18"/>
      <c r="D832" s="19"/>
      <c r="E832" s="60"/>
      <c r="F832" s="20"/>
      <c r="G832" s="18"/>
      <c r="H832" s="25"/>
      <c r="I832" s="15">
        <v>832</v>
      </c>
      <c r="J832" s="15" t="b">
        <f xml:space="preserve"> IF(AND([Relationship Date (UTC)] &gt;= Misc!$M$3, [Relationship Date (UTC)] &lt;= Misc!$N$3,TRUE), TRUE, FALSE)</f>
        <v>1</v>
      </c>
      <c r="K832" s="16"/>
      <c r="L832" s="72" t="s">
        <v>922</v>
      </c>
      <c r="M832" s="75">
        <v>40523.680902777778</v>
      </c>
    </row>
    <row r="833" spans="1:13">
      <c r="A833" s="69" t="s">
        <v>487</v>
      </c>
      <c r="B833" s="69" t="s">
        <v>521</v>
      </c>
      <c r="C833" s="18"/>
      <c r="D833" s="19"/>
      <c r="E833" s="60"/>
      <c r="F833" s="20"/>
      <c r="G833" s="18"/>
      <c r="H833" s="25"/>
      <c r="I833" s="15">
        <v>833</v>
      </c>
      <c r="J833" s="15" t="b">
        <f xml:space="preserve"> IF(AND([Relationship Date (UTC)] &gt;= Misc!$M$3, [Relationship Date (UTC)] &lt;= Misc!$N$3,TRUE), TRUE, FALSE)</f>
        <v>1</v>
      </c>
      <c r="K833" s="16"/>
      <c r="L833" s="72" t="s">
        <v>922</v>
      </c>
      <c r="M833" s="75">
        <v>40523.680902777778</v>
      </c>
    </row>
    <row r="834" spans="1:13">
      <c r="A834" s="69" t="s">
        <v>487</v>
      </c>
      <c r="B834" s="69" t="s">
        <v>671</v>
      </c>
      <c r="C834" s="18"/>
      <c r="D834" s="19"/>
      <c r="E834" s="60"/>
      <c r="F834" s="20"/>
      <c r="G834" s="18"/>
      <c r="H834" s="25"/>
      <c r="I834" s="15">
        <v>834</v>
      </c>
      <c r="J834" s="15" t="b">
        <f xml:space="preserve"> IF(AND([Relationship Date (UTC)] &gt;= Misc!$M$3, [Relationship Date (UTC)] &lt;= Misc!$N$3,TRUE), TRUE, FALSE)</f>
        <v>1</v>
      </c>
      <c r="K834" s="16"/>
      <c r="L834" s="72" t="s">
        <v>922</v>
      </c>
      <c r="M834" s="75">
        <v>40523.680902777778</v>
      </c>
    </row>
    <row r="835" spans="1:13">
      <c r="A835" s="69" t="s">
        <v>487</v>
      </c>
      <c r="B835" s="69" t="s">
        <v>696</v>
      </c>
      <c r="C835" s="18"/>
      <c r="D835" s="19"/>
      <c r="E835" s="60"/>
      <c r="F835" s="20"/>
      <c r="G835" s="18"/>
      <c r="H835" s="25"/>
      <c r="I835" s="15">
        <v>835</v>
      </c>
      <c r="J835" s="15" t="b">
        <f xml:space="preserve"> IF(AND([Relationship Date (UTC)] &gt;= Misc!$M$3, [Relationship Date (UTC)] &lt;= Misc!$N$3,TRUE), TRUE, FALSE)</f>
        <v>1</v>
      </c>
      <c r="K835" s="16"/>
      <c r="L835" s="72" t="s">
        <v>922</v>
      </c>
      <c r="M835" s="75">
        <v>40523.680902777778</v>
      </c>
    </row>
    <row r="836" spans="1:13">
      <c r="A836" s="69" t="s">
        <v>487</v>
      </c>
      <c r="B836" s="69" t="s">
        <v>505</v>
      </c>
      <c r="C836" s="18"/>
      <c r="D836" s="19"/>
      <c r="E836" s="60"/>
      <c r="F836" s="20"/>
      <c r="G836" s="18"/>
      <c r="H836" s="25"/>
      <c r="I836" s="15">
        <v>836</v>
      </c>
      <c r="J836" s="15" t="b">
        <f xml:space="preserve"> IF(AND([Relationship Date (UTC)] &gt;= Misc!$M$3, [Relationship Date (UTC)] &lt;= Misc!$N$3,TRUE), TRUE, FALSE)</f>
        <v>1</v>
      </c>
      <c r="K836" s="16"/>
      <c r="L836" s="72" t="s">
        <v>922</v>
      </c>
      <c r="M836" s="75">
        <v>40523.680902777778</v>
      </c>
    </row>
    <row r="837" spans="1:13">
      <c r="A837" s="69" t="s">
        <v>487</v>
      </c>
      <c r="B837" s="69" t="s">
        <v>658</v>
      </c>
      <c r="C837" s="18"/>
      <c r="D837" s="19"/>
      <c r="E837" s="60"/>
      <c r="F837" s="20"/>
      <c r="G837" s="18"/>
      <c r="H837" s="25"/>
      <c r="I837" s="15">
        <v>837</v>
      </c>
      <c r="J837" s="15" t="b">
        <f xml:space="preserve"> IF(AND([Relationship Date (UTC)] &gt;= Misc!$M$3, [Relationship Date (UTC)] &lt;= Misc!$N$3,TRUE), TRUE, FALSE)</f>
        <v>1</v>
      </c>
      <c r="K837" s="16"/>
      <c r="L837" s="72" t="s">
        <v>922</v>
      </c>
      <c r="M837" s="75">
        <v>40523.680902777778</v>
      </c>
    </row>
    <row r="838" spans="1:13">
      <c r="A838" s="69" t="s">
        <v>487</v>
      </c>
      <c r="B838" s="69" t="s">
        <v>625</v>
      </c>
      <c r="C838" s="18"/>
      <c r="D838" s="19"/>
      <c r="E838" s="60"/>
      <c r="F838" s="20"/>
      <c r="G838" s="18"/>
      <c r="H838" s="25"/>
      <c r="I838" s="15">
        <v>838</v>
      </c>
      <c r="J838" s="15" t="b">
        <f xml:space="preserve"> IF(AND([Relationship Date (UTC)] &gt;= Misc!$M$3, [Relationship Date (UTC)] &lt;= Misc!$N$3,TRUE), TRUE, FALSE)</f>
        <v>1</v>
      </c>
      <c r="K838" s="16"/>
      <c r="L838" s="72" t="s">
        <v>922</v>
      </c>
      <c r="M838" s="75">
        <v>40523.680902777778</v>
      </c>
    </row>
    <row r="839" spans="1:13">
      <c r="A839" s="69" t="s">
        <v>487</v>
      </c>
      <c r="B839" s="69" t="s">
        <v>839</v>
      </c>
      <c r="C839" s="18"/>
      <c r="D839" s="19"/>
      <c r="E839" s="60"/>
      <c r="F839" s="20"/>
      <c r="G839" s="18"/>
      <c r="H839" s="25"/>
      <c r="I839" s="15">
        <v>839</v>
      </c>
      <c r="J839" s="15" t="b">
        <f xml:space="preserve"> IF(AND([Relationship Date (UTC)] &gt;= Misc!$M$3, [Relationship Date (UTC)] &lt;= Misc!$N$3,TRUE), TRUE, FALSE)</f>
        <v>1</v>
      </c>
      <c r="K839" s="16"/>
      <c r="L839" s="72" t="s">
        <v>922</v>
      </c>
      <c r="M839" s="75">
        <v>40523.680902777778</v>
      </c>
    </row>
    <row r="840" spans="1:13">
      <c r="A840" s="69" t="s">
        <v>487</v>
      </c>
      <c r="B840" s="69" t="s">
        <v>767</v>
      </c>
      <c r="C840" s="18"/>
      <c r="D840" s="19"/>
      <c r="E840" s="60"/>
      <c r="F840" s="20"/>
      <c r="G840" s="18"/>
      <c r="H840" s="25"/>
      <c r="I840" s="15">
        <v>840</v>
      </c>
      <c r="J840" s="15" t="b">
        <f xml:space="preserve"> IF(AND([Relationship Date (UTC)] &gt;= Misc!$M$3, [Relationship Date (UTC)] &lt;= Misc!$N$3,TRUE), TRUE, FALSE)</f>
        <v>1</v>
      </c>
      <c r="K840" s="16"/>
      <c r="L840" s="72" t="s">
        <v>922</v>
      </c>
      <c r="M840" s="75">
        <v>40523.680902777778</v>
      </c>
    </row>
    <row r="841" spans="1:13">
      <c r="A841" s="69" t="s">
        <v>487</v>
      </c>
      <c r="B841" s="69" t="s">
        <v>792</v>
      </c>
      <c r="C841" s="18"/>
      <c r="D841" s="19"/>
      <c r="E841" s="60"/>
      <c r="F841" s="20"/>
      <c r="G841" s="18"/>
      <c r="H841" s="25"/>
      <c r="I841" s="15">
        <v>841</v>
      </c>
      <c r="J841" s="15" t="b">
        <f xml:space="preserve"> IF(AND([Relationship Date (UTC)] &gt;= Misc!$M$3, [Relationship Date (UTC)] &lt;= Misc!$N$3,TRUE), TRUE, FALSE)</f>
        <v>1</v>
      </c>
      <c r="K841" s="16"/>
      <c r="L841" s="72" t="s">
        <v>922</v>
      </c>
      <c r="M841" s="75">
        <v>40523.680902777778</v>
      </c>
    </row>
    <row r="842" spans="1:13">
      <c r="A842" s="69" t="s">
        <v>487</v>
      </c>
      <c r="B842" s="69" t="s">
        <v>806</v>
      </c>
      <c r="C842" s="18"/>
      <c r="D842" s="19"/>
      <c r="E842" s="60"/>
      <c r="F842" s="20"/>
      <c r="G842" s="18"/>
      <c r="H842" s="25"/>
      <c r="I842" s="15">
        <v>842</v>
      </c>
      <c r="J842" s="15" t="b">
        <f xml:space="preserve"> IF(AND([Relationship Date (UTC)] &gt;= Misc!$M$3, [Relationship Date (UTC)] &lt;= Misc!$N$3,TRUE), TRUE, FALSE)</f>
        <v>1</v>
      </c>
      <c r="K842" s="16"/>
      <c r="L842" s="72" t="s">
        <v>922</v>
      </c>
      <c r="M842" s="75">
        <v>40523.680902777778</v>
      </c>
    </row>
    <row r="843" spans="1:13">
      <c r="A843" s="69" t="s">
        <v>487</v>
      </c>
      <c r="B843" s="69" t="s">
        <v>565</v>
      </c>
      <c r="C843" s="18"/>
      <c r="D843" s="19"/>
      <c r="E843" s="60"/>
      <c r="F843" s="20"/>
      <c r="G843" s="18"/>
      <c r="H843" s="25"/>
      <c r="I843" s="15">
        <v>843</v>
      </c>
      <c r="J843" s="15" t="b">
        <f xml:space="preserve"> IF(AND([Relationship Date (UTC)] &gt;= Misc!$M$3, [Relationship Date (UTC)] &lt;= Misc!$N$3,TRUE), TRUE, FALSE)</f>
        <v>1</v>
      </c>
      <c r="K843" s="16"/>
      <c r="L843" s="72" t="s">
        <v>922</v>
      </c>
      <c r="M843" s="75">
        <v>40523.680902777778</v>
      </c>
    </row>
    <row r="844" spans="1:13">
      <c r="A844" s="69" t="s">
        <v>487</v>
      </c>
      <c r="B844" s="69" t="s">
        <v>850</v>
      </c>
      <c r="C844" s="18"/>
      <c r="D844" s="19"/>
      <c r="E844" s="60"/>
      <c r="F844" s="20"/>
      <c r="G844" s="18"/>
      <c r="H844" s="25"/>
      <c r="I844" s="15">
        <v>844</v>
      </c>
      <c r="J844" s="15" t="b">
        <f xml:space="preserve"> IF(AND([Relationship Date (UTC)] &gt;= Misc!$M$3, [Relationship Date (UTC)] &lt;= Misc!$N$3,TRUE), TRUE, FALSE)</f>
        <v>1</v>
      </c>
      <c r="K844" s="16"/>
      <c r="L844" s="72" t="s">
        <v>922</v>
      </c>
      <c r="M844" s="75">
        <v>40523.680902777778</v>
      </c>
    </row>
    <row r="845" spans="1:13">
      <c r="A845" s="69" t="s">
        <v>487</v>
      </c>
      <c r="B845" s="69" t="s">
        <v>665</v>
      </c>
      <c r="C845" s="18"/>
      <c r="D845" s="19"/>
      <c r="E845" s="60"/>
      <c r="F845" s="20"/>
      <c r="G845" s="18"/>
      <c r="H845" s="25"/>
      <c r="I845" s="15">
        <v>845</v>
      </c>
      <c r="J845" s="15" t="b">
        <f xml:space="preserve"> IF(AND([Relationship Date (UTC)] &gt;= Misc!$M$3, [Relationship Date (UTC)] &lt;= Misc!$N$3,TRUE), TRUE, FALSE)</f>
        <v>1</v>
      </c>
      <c r="K845" s="16"/>
      <c r="L845" s="72" t="s">
        <v>922</v>
      </c>
      <c r="M845" s="75">
        <v>40523.680902777778</v>
      </c>
    </row>
    <row r="846" spans="1:13">
      <c r="A846" s="69" t="s">
        <v>487</v>
      </c>
      <c r="B846" s="69" t="s">
        <v>564</v>
      </c>
      <c r="C846" s="18"/>
      <c r="D846" s="19"/>
      <c r="E846" s="60"/>
      <c r="F846" s="20"/>
      <c r="G846" s="18"/>
      <c r="H846" s="25"/>
      <c r="I846" s="15">
        <v>846</v>
      </c>
      <c r="J846" s="15" t="b">
        <f xml:space="preserve"> IF(AND([Relationship Date (UTC)] &gt;= Misc!$M$3, [Relationship Date (UTC)] &lt;= Misc!$N$3,TRUE), TRUE, FALSE)</f>
        <v>1</v>
      </c>
      <c r="K846" s="16"/>
      <c r="L846" s="72" t="s">
        <v>922</v>
      </c>
      <c r="M846" s="75">
        <v>40523.680902777778</v>
      </c>
    </row>
    <row r="847" spans="1:13">
      <c r="A847" s="69" t="s">
        <v>490</v>
      </c>
      <c r="B847" s="69" t="s">
        <v>916</v>
      </c>
      <c r="C847" s="18"/>
      <c r="D847" s="19"/>
      <c r="E847" s="60"/>
      <c r="F847" s="20"/>
      <c r="G847" s="18"/>
      <c r="H847" s="25"/>
      <c r="I847" s="15">
        <v>847</v>
      </c>
      <c r="J847" s="15" t="b">
        <f xml:space="preserve"> IF(AND([Relationship Date (UTC)] &gt;= Misc!$M$3, [Relationship Date (UTC)] &lt;= Misc!$N$3,TRUE), TRUE, FALSE)</f>
        <v>1</v>
      </c>
      <c r="K847" s="16"/>
      <c r="L847" s="72" t="s">
        <v>921</v>
      </c>
      <c r="M847" s="75">
        <v>40523.672488425924</v>
      </c>
    </row>
    <row r="848" spans="1:13">
      <c r="A848" s="69" t="s">
        <v>490</v>
      </c>
      <c r="B848" s="69" t="s">
        <v>916</v>
      </c>
      <c r="C848" s="18"/>
      <c r="D848" s="19"/>
      <c r="E848" s="60"/>
      <c r="F848" s="20"/>
      <c r="G848" s="18"/>
      <c r="H848" s="25"/>
      <c r="I848" s="15">
        <v>848</v>
      </c>
      <c r="J848" s="15" t="b">
        <f xml:space="preserve"> IF(AND([Relationship Date (UTC)] &gt;= Misc!$M$3, [Relationship Date (UTC)] &lt;= Misc!$N$3,TRUE), TRUE, FALSE)</f>
        <v>1</v>
      </c>
      <c r="K848" s="16"/>
      <c r="L848" s="72" t="s">
        <v>922</v>
      </c>
      <c r="M848" s="75">
        <v>40523.680902777778</v>
      </c>
    </row>
    <row r="849" spans="1:13">
      <c r="A849" s="69" t="s">
        <v>490</v>
      </c>
      <c r="B849" s="69" t="s">
        <v>768</v>
      </c>
      <c r="C849" s="18"/>
      <c r="D849" s="19"/>
      <c r="E849" s="60"/>
      <c r="F849" s="20"/>
      <c r="G849" s="18"/>
      <c r="H849" s="25"/>
      <c r="I849" s="15">
        <v>849</v>
      </c>
      <c r="J849" s="15" t="b">
        <f xml:space="preserve"> IF(AND([Relationship Date (UTC)] &gt;= Misc!$M$3, [Relationship Date (UTC)] &lt;= Misc!$N$3,TRUE), TRUE, FALSE)</f>
        <v>1</v>
      </c>
      <c r="K849" s="16"/>
      <c r="L849" s="72" t="s">
        <v>922</v>
      </c>
      <c r="M849" s="75">
        <v>40523.680902777778</v>
      </c>
    </row>
    <row r="850" spans="1:13">
      <c r="A850" s="69" t="s">
        <v>491</v>
      </c>
      <c r="B850" s="69" t="s">
        <v>916</v>
      </c>
      <c r="C850" s="18"/>
      <c r="D850" s="19"/>
      <c r="E850" s="60"/>
      <c r="F850" s="20"/>
      <c r="G850" s="18"/>
      <c r="H850" s="25"/>
      <c r="I850" s="15">
        <v>850</v>
      </c>
      <c r="J850" s="15" t="b">
        <f xml:space="preserve"> IF(AND([Relationship Date (UTC)] &gt;= Misc!$M$3, [Relationship Date (UTC)] &lt;= Misc!$N$3,TRUE), TRUE, FALSE)</f>
        <v>1</v>
      </c>
      <c r="K850" s="16"/>
      <c r="L850" s="72" t="s">
        <v>922</v>
      </c>
      <c r="M850" s="75">
        <v>40523.680902777778</v>
      </c>
    </row>
    <row r="851" spans="1:13">
      <c r="A851" s="69" t="s">
        <v>492</v>
      </c>
      <c r="B851" s="69" t="s">
        <v>916</v>
      </c>
      <c r="C851" s="18"/>
      <c r="D851" s="19"/>
      <c r="E851" s="60"/>
      <c r="F851" s="20"/>
      <c r="G851" s="18"/>
      <c r="H851" s="25"/>
      <c r="I851" s="15">
        <v>851</v>
      </c>
      <c r="J851" s="15" t="b">
        <f xml:space="preserve"> IF(AND([Relationship Date (UTC)] &gt;= Misc!$M$3, [Relationship Date (UTC)] &lt;= Misc!$N$3,TRUE), TRUE, FALSE)</f>
        <v>1</v>
      </c>
      <c r="K851" s="16"/>
      <c r="L851" s="72" t="s">
        <v>921</v>
      </c>
      <c r="M851" s="75">
        <v>40523.672523148147</v>
      </c>
    </row>
    <row r="852" spans="1:13">
      <c r="A852" s="69" t="s">
        <v>492</v>
      </c>
      <c r="B852" s="69" t="s">
        <v>581</v>
      </c>
      <c r="C852" s="18"/>
      <c r="D852" s="19"/>
      <c r="E852" s="60"/>
      <c r="F852" s="20"/>
      <c r="G852" s="18"/>
      <c r="H852" s="25"/>
      <c r="I852" s="15">
        <v>852</v>
      </c>
      <c r="J852" s="15" t="b">
        <f xml:space="preserve"> IF(AND([Relationship Date (UTC)] &gt;= Misc!$M$3, [Relationship Date (UTC)] &lt;= Misc!$N$3,TRUE), TRUE, FALSE)</f>
        <v>1</v>
      </c>
      <c r="K852" s="16"/>
      <c r="L852" s="72" t="s">
        <v>921</v>
      </c>
      <c r="M852" s="75">
        <v>40523.672523148147</v>
      </c>
    </row>
    <row r="853" spans="1:13">
      <c r="A853" s="69" t="s">
        <v>492</v>
      </c>
      <c r="B853" s="69" t="s">
        <v>581</v>
      </c>
      <c r="C853" s="18"/>
      <c r="D853" s="19"/>
      <c r="E853" s="60"/>
      <c r="F853" s="20"/>
      <c r="G853" s="18"/>
      <c r="H853" s="25"/>
      <c r="I853" s="15">
        <v>853</v>
      </c>
      <c r="J853" s="15" t="b">
        <f xml:space="preserve"> IF(AND([Relationship Date (UTC)] &gt;= Misc!$M$3, [Relationship Date (UTC)] &lt;= Misc!$N$3,TRUE), TRUE, FALSE)</f>
        <v>1</v>
      </c>
      <c r="K853" s="16"/>
      <c r="L853" s="72" t="s">
        <v>922</v>
      </c>
      <c r="M853" s="75">
        <v>40523.680902777778</v>
      </c>
    </row>
    <row r="854" spans="1:13">
      <c r="A854" s="69" t="s">
        <v>492</v>
      </c>
      <c r="B854" s="69" t="s">
        <v>916</v>
      </c>
      <c r="C854" s="18"/>
      <c r="D854" s="19"/>
      <c r="E854" s="60"/>
      <c r="F854" s="20"/>
      <c r="G854" s="18"/>
      <c r="H854" s="25"/>
      <c r="I854" s="15">
        <v>854</v>
      </c>
      <c r="J854" s="15" t="b">
        <f xml:space="preserve"> IF(AND([Relationship Date (UTC)] &gt;= Misc!$M$3, [Relationship Date (UTC)] &lt;= Misc!$N$3,TRUE), TRUE, FALSE)</f>
        <v>1</v>
      </c>
      <c r="K854" s="16"/>
      <c r="L854" s="72" t="s">
        <v>922</v>
      </c>
      <c r="M854" s="75">
        <v>40523.680902777778</v>
      </c>
    </row>
    <row r="855" spans="1:13">
      <c r="A855" s="69" t="s">
        <v>493</v>
      </c>
      <c r="B855" s="69" t="s">
        <v>916</v>
      </c>
      <c r="C855" s="18"/>
      <c r="D855" s="19"/>
      <c r="E855" s="60"/>
      <c r="F855" s="20"/>
      <c r="G855" s="18"/>
      <c r="H855" s="25"/>
      <c r="I855" s="15">
        <v>855</v>
      </c>
      <c r="J855" s="15" t="b">
        <f xml:space="preserve"> IF(AND([Relationship Date (UTC)] &gt;= Misc!$M$3, [Relationship Date (UTC)] &lt;= Misc!$N$3,TRUE), TRUE, FALSE)</f>
        <v>1</v>
      </c>
      <c r="K855" s="16"/>
      <c r="L855" s="72" t="s">
        <v>921</v>
      </c>
      <c r="M855" s="75">
        <v>40523.67255787037</v>
      </c>
    </row>
    <row r="856" spans="1:13">
      <c r="A856" s="69" t="s">
        <v>493</v>
      </c>
      <c r="B856" s="69" t="s">
        <v>583</v>
      </c>
      <c r="C856" s="18"/>
      <c r="D856" s="19"/>
      <c r="E856" s="60"/>
      <c r="F856" s="20"/>
      <c r="G856" s="18"/>
      <c r="H856" s="25"/>
      <c r="I856" s="15">
        <v>856</v>
      </c>
      <c r="J856" s="15" t="b">
        <f xml:space="preserve"> IF(AND([Relationship Date (UTC)] &gt;= Misc!$M$3, [Relationship Date (UTC)] &lt;= Misc!$N$3,TRUE), TRUE, FALSE)</f>
        <v>1</v>
      </c>
      <c r="K856" s="16"/>
      <c r="L856" s="72" t="s">
        <v>922</v>
      </c>
      <c r="M856" s="75">
        <v>40523.680902777778</v>
      </c>
    </row>
    <row r="857" spans="1:13">
      <c r="A857" s="69" t="s">
        <v>493</v>
      </c>
      <c r="B857" s="69" t="s">
        <v>916</v>
      </c>
      <c r="C857" s="18"/>
      <c r="D857" s="19"/>
      <c r="E857" s="60"/>
      <c r="F857" s="20"/>
      <c r="G857" s="18"/>
      <c r="H857" s="25"/>
      <c r="I857" s="15">
        <v>857</v>
      </c>
      <c r="J857" s="15" t="b">
        <f xml:space="preserve"> IF(AND([Relationship Date (UTC)] &gt;= Misc!$M$3, [Relationship Date (UTC)] &lt;= Misc!$N$3,TRUE), TRUE, FALSE)</f>
        <v>1</v>
      </c>
      <c r="K857" s="16"/>
      <c r="L857" s="72" t="s">
        <v>922</v>
      </c>
      <c r="M857" s="75">
        <v>40523.680902777778</v>
      </c>
    </row>
    <row r="858" spans="1:13">
      <c r="A858" s="69" t="s">
        <v>494</v>
      </c>
      <c r="B858" s="69" t="s">
        <v>919</v>
      </c>
      <c r="C858" s="18"/>
      <c r="D858" s="19"/>
      <c r="E858" s="60"/>
      <c r="F858" s="20"/>
      <c r="G858" s="18"/>
      <c r="H858" s="25"/>
      <c r="I858" s="15">
        <v>858</v>
      </c>
      <c r="J858" s="15" t="b">
        <f xml:space="preserve"> IF(AND([Relationship Date (UTC)] &gt;= Misc!$M$3, [Relationship Date (UTC)] &lt;= Misc!$N$3,TRUE), TRUE, FALSE)</f>
        <v>1</v>
      </c>
      <c r="K858" s="16"/>
      <c r="L858" s="72" t="s">
        <v>921</v>
      </c>
      <c r="M858" s="75">
        <v>40523.672569444447</v>
      </c>
    </row>
    <row r="859" spans="1:13">
      <c r="A859" s="69" t="s">
        <v>494</v>
      </c>
      <c r="B859" s="69" t="s">
        <v>919</v>
      </c>
      <c r="C859" s="18"/>
      <c r="D859" s="19"/>
      <c r="E859" s="60"/>
      <c r="F859" s="20"/>
      <c r="G859" s="18"/>
      <c r="H859" s="25"/>
      <c r="I859" s="15">
        <v>859</v>
      </c>
      <c r="J859" s="15" t="b">
        <f xml:space="preserve"> IF(AND([Relationship Date (UTC)] &gt;= Misc!$M$3, [Relationship Date (UTC)] &lt;= Misc!$N$3,TRUE), TRUE, FALSE)</f>
        <v>1</v>
      </c>
      <c r="K859" s="16"/>
      <c r="L859" s="72" t="s">
        <v>922</v>
      </c>
      <c r="M859" s="75">
        <v>40523.680902777778</v>
      </c>
    </row>
    <row r="860" spans="1:13">
      <c r="A860" s="69" t="s">
        <v>494</v>
      </c>
      <c r="B860" s="69" t="s">
        <v>846</v>
      </c>
      <c r="C860" s="18"/>
      <c r="D860" s="19"/>
      <c r="E860" s="60"/>
      <c r="F860" s="20"/>
      <c r="G860" s="18"/>
      <c r="H860" s="25"/>
      <c r="I860" s="15">
        <v>860</v>
      </c>
      <c r="J860" s="15" t="b">
        <f xml:space="preserve"> IF(AND([Relationship Date (UTC)] &gt;= Misc!$M$3, [Relationship Date (UTC)] &lt;= Misc!$N$3,TRUE), TRUE, FALSE)</f>
        <v>1</v>
      </c>
      <c r="K860" s="16"/>
      <c r="L860" s="72" t="s">
        <v>922</v>
      </c>
      <c r="M860" s="75">
        <v>40523.680902777778</v>
      </c>
    </row>
    <row r="861" spans="1:13">
      <c r="A861" s="69" t="s">
        <v>494</v>
      </c>
      <c r="B861" s="69" t="s">
        <v>730</v>
      </c>
      <c r="C861" s="18"/>
      <c r="D861" s="19"/>
      <c r="E861" s="60"/>
      <c r="F861" s="20"/>
      <c r="G861" s="18"/>
      <c r="H861" s="25"/>
      <c r="I861" s="15">
        <v>861</v>
      </c>
      <c r="J861" s="15" t="b">
        <f xml:space="preserve"> IF(AND([Relationship Date (UTC)] &gt;= Misc!$M$3, [Relationship Date (UTC)] &lt;= Misc!$N$3,TRUE), TRUE, FALSE)</f>
        <v>1</v>
      </c>
      <c r="K861" s="16"/>
      <c r="L861" s="72" t="s">
        <v>922</v>
      </c>
      <c r="M861" s="75">
        <v>40523.680902777778</v>
      </c>
    </row>
    <row r="862" spans="1:13">
      <c r="A862" s="69" t="s">
        <v>494</v>
      </c>
      <c r="B862" s="69" t="s">
        <v>845</v>
      </c>
      <c r="C862" s="18"/>
      <c r="D862" s="19"/>
      <c r="E862" s="60"/>
      <c r="F862" s="20"/>
      <c r="G862" s="18"/>
      <c r="H862" s="25"/>
      <c r="I862" s="15">
        <v>862</v>
      </c>
      <c r="J862" s="15" t="b">
        <f xml:space="preserve"> IF(AND([Relationship Date (UTC)] &gt;= Misc!$M$3, [Relationship Date (UTC)] &lt;= Misc!$N$3,TRUE), TRUE, FALSE)</f>
        <v>1</v>
      </c>
      <c r="K862" s="16"/>
      <c r="L862" s="72" t="s">
        <v>922</v>
      </c>
      <c r="M862" s="75">
        <v>40523.680902777778</v>
      </c>
    </row>
    <row r="863" spans="1:13">
      <c r="A863" s="69" t="s">
        <v>494</v>
      </c>
      <c r="B863" s="69" t="s">
        <v>916</v>
      </c>
      <c r="C863" s="18"/>
      <c r="D863" s="19"/>
      <c r="E863" s="60"/>
      <c r="F863" s="20"/>
      <c r="G863" s="18"/>
      <c r="H863" s="25"/>
      <c r="I863" s="15">
        <v>863</v>
      </c>
      <c r="J863" s="15" t="b">
        <f xml:space="preserve"> IF(AND([Relationship Date (UTC)] &gt;= Misc!$M$3, [Relationship Date (UTC)] &lt;= Misc!$N$3,TRUE), TRUE, FALSE)</f>
        <v>1</v>
      </c>
      <c r="K863" s="16"/>
      <c r="L863" s="72" t="s">
        <v>922</v>
      </c>
      <c r="M863" s="75">
        <v>40523.680902777778</v>
      </c>
    </row>
    <row r="864" spans="1:13">
      <c r="A864" s="69" t="s">
        <v>494</v>
      </c>
      <c r="B864" s="69" t="s">
        <v>409</v>
      </c>
      <c r="C864" s="18"/>
      <c r="D864" s="19"/>
      <c r="E864" s="60"/>
      <c r="F864" s="20"/>
      <c r="G864" s="18"/>
      <c r="H864" s="25"/>
      <c r="I864" s="15">
        <v>864</v>
      </c>
      <c r="J864" s="15" t="b">
        <f xml:space="preserve"> IF(AND([Relationship Date (UTC)] &gt;= Misc!$M$3, [Relationship Date (UTC)] &lt;= Misc!$N$3,TRUE), TRUE, FALSE)</f>
        <v>1</v>
      </c>
      <c r="K864" s="16"/>
      <c r="L864" s="72" t="s">
        <v>922</v>
      </c>
      <c r="M864" s="75">
        <v>40523.680902777778</v>
      </c>
    </row>
    <row r="865" spans="1:13">
      <c r="A865" s="69" t="s">
        <v>494</v>
      </c>
      <c r="B865" s="69" t="s">
        <v>586</v>
      </c>
      <c r="C865" s="18"/>
      <c r="D865" s="19"/>
      <c r="E865" s="60"/>
      <c r="F865" s="20"/>
      <c r="G865" s="18"/>
      <c r="H865" s="25"/>
      <c r="I865" s="15">
        <v>865</v>
      </c>
      <c r="J865" s="15" t="b">
        <f xml:space="preserve"> IF(AND([Relationship Date (UTC)] &gt;= Misc!$M$3, [Relationship Date (UTC)] &lt;= Misc!$N$3,TRUE), TRUE, FALSE)</f>
        <v>1</v>
      </c>
      <c r="K865" s="16"/>
      <c r="L865" s="72" t="s">
        <v>922</v>
      </c>
      <c r="M865" s="75">
        <v>40523.680902777778</v>
      </c>
    </row>
    <row r="866" spans="1:13">
      <c r="A866" s="69" t="s">
        <v>495</v>
      </c>
      <c r="B866" s="69" t="s">
        <v>916</v>
      </c>
      <c r="C866" s="18"/>
      <c r="D866" s="19"/>
      <c r="E866" s="60"/>
      <c r="F866" s="20"/>
      <c r="G866" s="18"/>
      <c r="H866" s="25"/>
      <c r="I866" s="15">
        <v>866</v>
      </c>
      <c r="J866" s="15" t="b">
        <f xml:space="preserve"> IF(AND([Relationship Date (UTC)] &gt;= Misc!$M$3, [Relationship Date (UTC)] &lt;= Misc!$N$3,TRUE), TRUE, FALSE)</f>
        <v>1</v>
      </c>
      <c r="K866" s="16"/>
      <c r="L866" s="72" t="s">
        <v>921</v>
      </c>
      <c r="M866" s="75">
        <v>40523.67260416667</v>
      </c>
    </row>
    <row r="867" spans="1:13">
      <c r="A867" s="69" t="s">
        <v>495</v>
      </c>
      <c r="B867" s="69" t="s">
        <v>916</v>
      </c>
      <c r="C867" s="18"/>
      <c r="D867" s="19"/>
      <c r="E867" s="60"/>
      <c r="F867" s="20"/>
      <c r="G867" s="18"/>
      <c r="H867" s="25"/>
      <c r="I867" s="15">
        <v>867</v>
      </c>
      <c r="J867" s="15" t="b">
        <f xml:space="preserve"> IF(AND([Relationship Date (UTC)] &gt;= Misc!$M$3, [Relationship Date (UTC)] &lt;= Misc!$N$3,TRUE), TRUE, FALSE)</f>
        <v>1</v>
      </c>
      <c r="K867" s="16"/>
      <c r="L867" s="72" t="s">
        <v>922</v>
      </c>
      <c r="M867" s="75">
        <v>40523.680902777778</v>
      </c>
    </row>
    <row r="868" spans="1:13">
      <c r="A868" s="69" t="s">
        <v>495</v>
      </c>
      <c r="B868" s="69" t="s">
        <v>859</v>
      </c>
      <c r="C868" s="18"/>
      <c r="D868" s="19"/>
      <c r="E868" s="60"/>
      <c r="F868" s="20"/>
      <c r="G868" s="18"/>
      <c r="H868" s="25"/>
      <c r="I868" s="15">
        <v>868</v>
      </c>
      <c r="J868" s="15" t="b">
        <f xml:space="preserve"> IF(AND([Relationship Date (UTC)] &gt;= Misc!$M$3, [Relationship Date (UTC)] &lt;= Misc!$N$3,TRUE), TRUE, FALSE)</f>
        <v>1</v>
      </c>
      <c r="K868" s="16"/>
      <c r="L868" s="72" t="s">
        <v>922</v>
      </c>
      <c r="M868" s="75">
        <v>40523.680902777778</v>
      </c>
    </row>
    <row r="869" spans="1:13">
      <c r="A869" s="69" t="s">
        <v>496</v>
      </c>
      <c r="B869" s="69" t="s">
        <v>916</v>
      </c>
      <c r="C869" s="18"/>
      <c r="D869" s="19"/>
      <c r="E869" s="60"/>
      <c r="F869" s="20"/>
      <c r="G869" s="18"/>
      <c r="H869" s="25"/>
      <c r="I869" s="15">
        <v>869</v>
      </c>
      <c r="J869" s="15" t="b">
        <f xml:space="preserve"> IF(AND([Relationship Date (UTC)] &gt;= Misc!$M$3, [Relationship Date (UTC)] &lt;= Misc!$N$3,TRUE), TRUE, FALSE)</f>
        <v>1</v>
      </c>
      <c r="K869" s="16"/>
      <c r="L869" s="72" t="s">
        <v>921</v>
      </c>
      <c r="M869" s="75">
        <v>40523.672615740739</v>
      </c>
    </row>
    <row r="870" spans="1:13">
      <c r="A870" s="69" t="s">
        <v>496</v>
      </c>
      <c r="B870" s="69" t="s">
        <v>916</v>
      </c>
      <c r="C870" s="18"/>
      <c r="D870" s="19"/>
      <c r="E870" s="60"/>
      <c r="F870" s="20"/>
      <c r="G870" s="18"/>
      <c r="H870" s="25"/>
      <c r="I870" s="15">
        <v>870</v>
      </c>
      <c r="J870" s="15" t="b">
        <f xml:space="preserve"> IF(AND([Relationship Date (UTC)] &gt;= Misc!$M$3, [Relationship Date (UTC)] &lt;= Misc!$N$3,TRUE), TRUE, FALSE)</f>
        <v>1</v>
      </c>
      <c r="K870" s="16"/>
      <c r="L870" s="72" t="s">
        <v>922</v>
      </c>
      <c r="M870" s="75">
        <v>40523.680902777778</v>
      </c>
    </row>
    <row r="871" spans="1:13">
      <c r="A871" s="69" t="s">
        <v>496</v>
      </c>
      <c r="B871" s="69" t="s">
        <v>733</v>
      </c>
      <c r="C871" s="18"/>
      <c r="D871" s="19"/>
      <c r="E871" s="60"/>
      <c r="F871" s="20"/>
      <c r="G871" s="18"/>
      <c r="H871" s="25"/>
      <c r="I871" s="15">
        <v>871</v>
      </c>
      <c r="J871" s="15" t="b">
        <f xml:space="preserve"> IF(AND([Relationship Date (UTC)] &gt;= Misc!$M$3, [Relationship Date (UTC)] &lt;= Misc!$N$3,TRUE), TRUE, FALSE)</f>
        <v>1</v>
      </c>
      <c r="K871" s="16"/>
      <c r="L871" s="72" t="s">
        <v>922</v>
      </c>
      <c r="M871" s="75">
        <v>40523.680902777778</v>
      </c>
    </row>
    <row r="872" spans="1:13">
      <c r="A872" s="69" t="s">
        <v>497</v>
      </c>
      <c r="B872" s="69" t="s">
        <v>916</v>
      </c>
      <c r="C872" s="18"/>
      <c r="D872" s="19"/>
      <c r="E872" s="60"/>
      <c r="F872" s="20"/>
      <c r="G872" s="18"/>
      <c r="H872" s="25"/>
      <c r="I872" s="15">
        <v>872</v>
      </c>
      <c r="J872" s="15" t="b">
        <f xml:space="preserve"> IF(AND([Relationship Date (UTC)] &gt;= Misc!$M$3, [Relationship Date (UTC)] &lt;= Misc!$N$3,TRUE), TRUE, FALSE)</f>
        <v>1</v>
      </c>
      <c r="K872" s="16"/>
      <c r="L872" s="72" t="s">
        <v>921</v>
      </c>
      <c r="M872" s="75">
        <v>40523.672662037039</v>
      </c>
    </row>
    <row r="873" spans="1:13">
      <c r="A873" s="69" t="s">
        <v>497</v>
      </c>
      <c r="B873" s="69" t="s">
        <v>916</v>
      </c>
      <c r="C873" s="18"/>
      <c r="D873" s="19"/>
      <c r="E873" s="60"/>
      <c r="F873" s="20"/>
      <c r="G873" s="18"/>
      <c r="H873" s="25"/>
      <c r="I873" s="15">
        <v>873</v>
      </c>
      <c r="J873" s="15" t="b">
        <f xml:space="preserve"> IF(AND([Relationship Date (UTC)] &gt;= Misc!$M$3, [Relationship Date (UTC)] &lt;= Misc!$N$3,TRUE), TRUE, FALSE)</f>
        <v>1</v>
      </c>
      <c r="K873" s="16"/>
      <c r="L873" s="72" t="s">
        <v>922</v>
      </c>
      <c r="M873" s="75">
        <v>40523.680902777778</v>
      </c>
    </row>
    <row r="874" spans="1:13">
      <c r="A874" s="69" t="s">
        <v>498</v>
      </c>
      <c r="B874" s="69" t="s">
        <v>916</v>
      </c>
      <c r="C874" s="18"/>
      <c r="D874" s="19"/>
      <c r="E874" s="60"/>
      <c r="F874" s="20"/>
      <c r="G874" s="18"/>
      <c r="H874" s="25"/>
      <c r="I874" s="15">
        <v>874</v>
      </c>
      <c r="J874" s="15" t="b">
        <f xml:space="preserve"> IF(AND([Relationship Date (UTC)] &gt;= Misc!$M$3, [Relationship Date (UTC)] &lt;= Misc!$N$3,TRUE), TRUE, FALSE)</f>
        <v>1</v>
      </c>
      <c r="K874" s="16"/>
      <c r="L874" s="72" t="s">
        <v>922</v>
      </c>
      <c r="M874" s="75">
        <v>40523.680902777778</v>
      </c>
    </row>
    <row r="875" spans="1:13">
      <c r="A875" s="69" t="s">
        <v>499</v>
      </c>
      <c r="B875" s="69" t="s">
        <v>916</v>
      </c>
      <c r="C875" s="18"/>
      <c r="D875" s="19"/>
      <c r="E875" s="60"/>
      <c r="F875" s="20"/>
      <c r="G875" s="18"/>
      <c r="H875" s="25"/>
      <c r="I875" s="15">
        <v>875</v>
      </c>
      <c r="J875" s="15" t="b">
        <f xml:space="preserve"> IF(AND([Relationship Date (UTC)] &gt;= Misc!$M$3, [Relationship Date (UTC)] &lt;= Misc!$N$3,TRUE), TRUE, FALSE)</f>
        <v>1</v>
      </c>
      <c r="K875" s="16"/>
      <c r="L875" s="72" t="s">
        <v>921</v>
      </c>
      <c r="M875" s="75">
        <v>40523.664247685185</v>
      </c>
    </row>
    <row r="876" spans="1:13">
      <c r="A876" s="69" t="s">
        <v>500</v>
      </c>
      <c r="B876" s="69" t="s">
        <v>499</v>
      </c>
      <c r="C876" s="18"/>
      <c r="D876" s="19"/>
      <c r="E876" s="60"/>
      <c r="F876" s="20"/>
      <c r="G876" s="18"/>
      <c r="H876" s="25"/>
      <c r="I876" s="15">
        <v>876</v>
      </c>
      <c r="J876" s="15" t="b">
        <f xml:space="preserve"> IF(AND([Relationship Date (UTC)] &gt;= Misc!$M$3, [Relationship Date (UTC)] &lt;= Misc!$N$3,TRUE), TRUE, FALSE)</f>
        <v>1</v>
      </c>
      <c r="K876" s="16"/>
      <c r="L876" s="72" t="s">
        <v>922</v>
      </c>
      <c r="M876" s="75">
        <v>40523.680902777778</v>
      </c>
    </row>
    <row r="877" spans="1:13">
      <c r="A877" s="69" t="s">
        <v>500</v>
      </c>
      <c r="B877" s="69" t="s">
        <v>916</v>
      </c>
      <c r="C877" s="18"/>
      <c r="D877" s="19"/>
      <c r="E877" s="60"/>
      <c r="F877" s="20"/>
      <c r="G877" s="18"/>
      <c r="H877" s="25"/>
      <c r="I877" s="15">
        <v>877</v>
      </c>
      <c r="J877" s="15" t="b">
        <f xml:space="preserve"> IF(AND([Relationship Date (UTC)] &gt;= Misc!$M$3, [Relationship Date (UTC)] &lt;= Misc!$N$3,TRUE), TRUE, FALSE)</f>
        <v>1</v>
      </c>
      <c r="K877" s="16"/>
      <c r="L877" s="72" t="s">
        <v>921</v>
      </c>
      <c r="M877" s="75">
        <v>40523.672685185185</v>
      </c>
    </row>
    <row r="878" spans="1:13">
      <c r="A878" s="69" t="s">
        <v>500</v>
      </c>
      <c r="B878" s="69" t="s">
        <v>916</v>
      </c>
      <c r="C878" s="18"/>
      <c r="D878" s="19"/>
      <c r="E878" s="60"/>
      <c r="F878" s="20"/>
      <c r="G878" s="18"/>
      <c r="H878" s="25"/>
      <c r="I878" s="15">
        <v>878</v>
      </c>
      <c r="J878" s="15" t="b">
        <f xml:space="preserve"> IF(AND([Relationship Date (UTC)] &gt;= Misc!$M$3, [Relationship Date (UTC)] &lt;= Misc!$N$3,TRUE), TRUE, FALSE)</f>
        <v>1</v>
      </c>
      <c r="K878" s="16"/>
      <c r="L878" s="72" t="s">
        <v>922</v>
      </c>
      <c r="M878" s="75">
        <v>40523.680902777778</v>
      </c>
    </row>
    <row r="879" spans="1:13">
      <c r="A879" s="69" t="s">
        <v>501</v>
      </c>
      <c r="B879" s="69" t="s">
        <v>916</v>
      </c>
      <c r="C879" s="18"/>
      <c r="D879" s="19"/>
      <c r="E879" s="60"/>
      <c r="F879" s="20"/>
      <c r="G879" s="18"/>
      <c r="H879" s="25"/>
      <c r="I879" s="15">
        <v>879</v>
      </c>
      <c r="J879" s="15" t="b">
        <f xml:space="preserve"> IF(AND([Relationship Date (UTC)] &gt;= Misc!$M$3, [Relationship Date (UTC)] &lt;= Misc!$N$3,TRUE), TRUE, FALSE)</f>
        <v>1</v>
      </c>
      <c r="K879" s="16"/>
      <c r="L879" s="72" t="s">
        <v>921</v>
      </c>
      <c r="M879" s="75">
        <v>40523.672754629632</v>
      </c>
    </row>
    <row r="880" spans="1:13">
      <c r="A880" s="69" t="s">
        <v>501</v>
      </c>
      <c r="B880" s="69" t="s">
        <v>916</v>
      </c>
      <c r="C880" s="18"/>
      <c r="D880" s="19"/>
      <c r="E880" s="60"/>
      <c r="F880" s="20"/>
      <c r="G880" s="18"/>
      <c r="H880" s="25"/>
      <c r="I880" s="15">
        <v>880</v>
      </c>
      <c r="J880" s="15" t="b">
        <f xml:space="preserve"> IF(AND([Relationship Date (UTC)] &gt;= Misc!$M$3, [Relationship Date (UTC)] &lt;= Misc!$N$3,TRUE), TRUE, FALSE)</f>
        <v>1</v>
      </c>
      <c r="K880" s="16"/>
      <c r="L880" s="72" t="s">
        <v>922</v>
      </c>
      <c r="M880" s="75">
        <v>40523.680902777778</v>
      </c>
    </row>
    <row r="881" spans="1:13">
      <c r="A881" s="69" t="s">
        <v>502</v>
      </c>
      <c r="B881" s="69" t="s">
        <v>916</v>
      </c>
      <c r="C881" s="18"/>
      <c r="D881" s="19"/>
      <c r="E881" s="60"/>
      <c r="F881" s="20"/>
      <c r="G881" s="18"/>
      <c r="H881" s="25"/>
      <c r="I881" s="15">
        <v>881</v>
      </c>
      <c r="J881" s="15" t="b">
        <f xml:space="preserve"> IF(AND([Relationship Date (UTC)] &gt;= Misc!$M$3, [Relationship Date (UTC)] &lt;= Misc!$N$3,TRUE), TRUE, FALSE)</f>
        <v>1</v>
      </c>
      <c r="K881" s="16"/>
      <c r="L881" s="72" t="s">
        <v>921</v>
      </c>
      <c r="M881" s="75">
        <v>40523.672754629632</v>
      </c>
    </row>
    <row r="882" spans="1:13">
      <c r="A882" s="69" t="s">
        <v>502</v>
      </c>
      <c r="B882" s="69" t="s">
        <v>916</v>
      </c>
      <c r="C882" s="18"/>
      <c r="D882" s="19"/>
      <c r="E882" s="60"/>
      <c r="F882" s="20"/>
      <c r="G882" s="18"/>
      <c r="H882" s="25"/>
      <c r="I882" s="15">
        <v>882</v>
      </c>
      <c r="J882" s="15" t="b">
        <f xml:space="preserve"> IF(AND([Relationship Date (UTC)] &gt;= Misc!$M$3, [Relationship Date (UTC)] &lt;= Misc!$N$3,TRUE), TRUE, FALSE)</f>
        <v>1</v>
      </c>
      <c r="K882" s="16"/>
      <c r="L882" s="72" t="s">
        <v>922</v>
      </c>
      <c r="M882" s="75">
        <v>40523.680902777778</v>
      </c>
    </row>
    <row r="883" spans="1:13">
      <c r="A883" s="69" t="s">
        <v>503</v>
      </c>
      <c r="B883" s="69" t="s">
        <v>916</v>
      </c>
      <c r="C883" s="18"/>
      <c r="D883" s="19"/>
      <c r="E883" s="60"/>
      <c r="F883" s="20"/>
      <c r="G883" s="18"/>
      <c r="H883" s="25"/>
      <c r="I883" s="15">
        <v>883</v>
      </c>
      <c r="J883" s="15" t="b">
        <f xml:space="preserve"> IF(AND([Relationship Date (UTC)] &gt;= Misc!$M$3, [Relationship Date (UTC)] &lt;= Misc!$N$3,TRUE), TRUE, FALSE)</f>
        <v>1</v>
      </c>
      <c r="K883" s="16"/>
      <c r="L883" s="72" t="s">
        <v>921</v>
      </c>
      <c r="M883" s="75">
        <v>40523.672824074078</v>
      </c>
    </row>
    <row r="884" spans="1:13">
      <c r="A884" s="69" t="s">
        <v>503</v>
      </c>
      <c r="B884" s="69" t="s">
        <v>916</v>
      </c>
      <c r="C884" s="18"/>
      <c r="D884" s="19"/>
      <c r="E884" s="60"/>
      <c r="F884" s="20"/>
      <c r="G884" s="18"/>
      <c r="H884" s="25"/>
      <c r="I884" s="15">
        <v>884</v>
      </c>
      <c r="J884" s="15" t="b">
        <f xml:space="preserve"> IF(AND([Relationship Date (UTC)] &gt;= Misc!$M$3, [Relationship Date (UTC)] &lt;= Misc!$N$3,TRUE), TRUE, FALSE)</f>
        <v>1</v>
      </c>
      <c r="K884" s="16"/>
      <c r="L884" s="72" t="s">
        <v>922</v>
      </c>
      <c r="M884" s="75">
        <v>40523.680902777778</v>
      </c>
    </row>
    <row r="885" spans="1:13">
      <c r="A885" s="69" t="s">
        <v>504</v>
      </c>
      <c r="B885" s="69" t="s">
        <v>505</v>
      </c>
      <c r="C885" s="18"/>
      <c r="D885" s="19"/>
      <c r="E885" s="60"/>
      <c r="F885" s="20"/>
      <c r="G885" s="18"/>
      <c r="H885" s="25"/>
      <c r="I885" s="15">
        <v>885</v>
      </c>
      <c r="J885" s="15" t="b">
        <f xml:space="preserve"> IF(AND([Relationship Date (UTC)] &gt;= Misc!$M$3, [Relationship Date (UTC)] &lt;= Misc!$N$3,TRUE), TRUE, FALSE)</f>
        <v>1</v>
      </c>
      <c r="K885" s="16"/>
      <c r="L885" s="72" t="s">
        <v>922</v>
      </c>
      <c r="M885" s="75">
        <v>40523.680902777778</v>
      </c>
    </row>
    <row r="886" spans="1:13">
      <c r="A886" s="69" t="s">
        <v>504</v>
      </c>
      <c r="B886" s="69" t="s">
        <v>916</v>
      </c>
      <c r="C886" s="18"/>
      <c r="D886" s="19"/>
      <c r="E886" s="60"/>
      <c r="F886" s="20"/>
      <c r="G886" s="18"/>
      <c r="H886" s="25"/>
      <c r="I886" s="15">
        <v>886</v>
      </c>
      <c r="J886" s="15" t="b">
        <f xml:space="preserve"> IF(AND([Relationship Date (UTC)] &gt;= Misc!$M$3, [Relationship Date (UTC)] &lt;= Misc!$N$3,TRUE), TRUE, FALSE)</f>
        <v>1</v>
      </c>
      <c r="K886" s="16"/>
      <c r="L886" s="72" t="s">
        <v>922</v>
      </c>
      <c r="M886" s="75">
        <v>40523.680902777778</v>
      </c>
    </row>
    <row r="887" spans="1:13">
      <c r="A887" s="69" t="s">
        <v>504</v>
      </c>
      <c r="B887" s="69" t="s">
        <v>893</v>
      </c>
      <c r="C887" s="18"/>
      <c r="D887" s="19"/>
      <c r="E887" s="60"/>
      <c r="F887" s="20"/>
      <c r="G887" s="18"/>
      <c r="H887" s="25"/>
      <c r="I887" s="15">
        <v>887</v>
      </c>
      <c r="J887" s="15" t="b">
        <f xml:space="preserve"> IF(AND([Relationship Date (UTC)] &gt;= Misc!$M$3, [Relationship Date (UTC)] &lt;= Misc!$N$3,TRUE), TRUE, FALSE)</f>
        <v>1</v>
      </c>
      <c r="K887" s="16"/>
      <c r="L887" s="72" t="s">
        <v>922</v>
      </c>
      <c r="M887" s="75">
        <v>40523.680902777778</v>
      </c>
    </row>
    <row r="888" spans="1:13">
      <c r="A888" s="69" t="s">
        <v>504</v>
      </c>
      <c r="B888" s="69" t="s">
        <v>818</v>
      </c>
      <c r="C888" s="18"/>
      <c r="D888" s="19"/>
      <c r="E888" s="60"/>
      <c r="F888" s="20"/>
      <c r="G888" s="18"/>
      <c r="H888" s="25"/>
      <c r="I888" s="15">
        <v>888</v>
      </c>
      <c r="J888" s="15" t="b">
        <f xml:space="preserve"> IF(AND([Relationship Date (UTC)] &gt;= Misc!$M$3, [Relationship Date (UTC)] &lt;= Misc!$N$3,TRUE), TRUE, FALSE)</f>
        <v>1</v>
      </c>
      <c r="K888" s="16"/>
      <c r="L888" s="72" t="s">
        <v>922</v>
      </c>
      <c r="M888" s="75">
        <v>40523.680902777778</v>
      </c>
    </row>
    <row r="889" spans="1:13">
      <c r="A889" s="69" t="s">
        <v>504</v>
      </c>
      <c r="B889" s="69" t="s">
        <v>857</v>
      </c>
      <c r="C889" s="18"/>
      <c r="D889" s="19"/>
      <c r="E889" s="60"/>
      <c r="F889" s="20"/>
      <c r="G889" s="18"/>
      <c r="H889" s="25"/>
      <c r="I889" s="15">
        <v>889</v>
      </c>
      <c r="J889" s="15" t="b">
        <f xml:space="preserve"> IF(AND([Relationship Date (UTC)] &gt;= Misc!$M$3, [Relationship Date (UTC)] &lt;= Misc!$N$3,TRUE), TRUE, FALSE)</f>
        <v>1</v>
      </c>
      <c r="K889" s="16"/>
      <c r="L889" s="72" t="s">
        <v>922</v>
      </c>
      <c r="M889" s="75">
        <v>40523.680902777778</v>
      </c>
    </row>
    <row r="890" spans="1:13">
      <c r="A890" s="69" t="s">
        <v>504</v>
      </c>
      <c r="B890" s="69" t="s">
        <v>913</v>
      </c>
      <c r="C890" s="18"/>
      <c r="D890" s="19"/>
      <c r="E890" s="60"/>
      <c r="F890" s="20"/>
      <c r="G890" s="18"/>
      <c r="H890" s="25"/>
      <c r="I890" s="15">
        <v>890</v>
      </c>
      <c r="J890" s="15" t="b">
        <f xml:space="preserve"> IF(AND([Relationship Date (UTC)] &gt;= Misc!$M$3, [Relationship Date (UTC)] &lt;= Misc!$N$3,TRUE), TRUE, FALSE)</f>
        <v>1</v>
      </c>
      <c r="K890" s="16"/>
      <c r="L890" s="72" t="s">
        <v>922</v>
      </c>
      <c r="M890" s="75">
        <v>40523.680902777778</v>
      </c>
    </row>
    <row r="891" spans="1:13">
      <c r="A891" s="69" t="s">
        <v>504</v>
      </c>
      <c r="B891" s="69" t="s">
        <v>678</v>
      </c>
      <c r="C891" s="18"/>
      <c r="D891" s="19"/>
      <c r="E891" s="60"/>
      <c r="F891" s="20"/>
      <c r="G891" s="18"/>
      <c r="H891" s="25"/>
      <c r="I891" s="15">
        <v>891</v>
      </c>
      <c r="J891" s="15" t="b">
        <f xml:space="preserve"> IF(AND([Relationship Date (UTC)] &gt;= Misc!$M$3, [Relationship Date (UTC)] &lt;= Misc!$N$3,TRUE), TRUE, FALSE)</f>
        <v>1</v>
      </c>
      <c r="K891" s="16"/>
      <c r="L891" s="72" t="s">
        <v>922</v>
      </c>
      <c r="M891" s="75">
        <v>40523.680902777778</v>
      </c>
    </row>
    <row r="892" spans="1:13">
      <c r="A892" s="69" t="s">
        <v>505</v>
      </c>
      <c r="B892" s="69" t="s">
        <v>504</v>
      </c>
      <c r="C892" s="18"/>
      <c r="D892" s="19"/>
      <c r="E892" s="60"/>
      <c r="F892" s="20"/>
      <c r="G892" s="18"/>
      <c r="H892" s="25"/>
      <c r="I892" s="15">
        <v>892</v>
      </c>
      <c r="J892" s="15" t="b">
        <f xml:space="preserve"> IF(AND([Relationship Date (UTC)] &gt;= Misc!$M$3, [Relationship Date (UTC)] &lt;= Misc!$N$3,TRUE), TRUE, FALSE)</f>
        <v>1</v>
      </c>
      <c r="K892" s="16"/>
      <c r="L892" s="72" t="s">
        <v>922</v>
      </c>
      <c r="M892" s="75">
        <v>40523.680902777778</v>
      </c>
    </row>
    <row r="893" spans="1:13">
      <c r="A893" s="69" t="s">
        <v>506</v>
      </c>
      <c r="B893" s="69" t="s">
        <v>730</v>
      </c>
      <c r="C893" s="18"/>
      <c r="D893" s="19"/>
      <c r="E893" s="60"/>
      <c r="F893" s="20"/>
      <c r="G893" s="18"/>
      <c r="H893" s="25"/>
      <c r="I893" s="15">
        <v>893</v>
      </c>
      <c r="J893" s="15" t="b">
        <f xml:space="preserve"> IF(AND([Relationship Date (UTC)] &gt;= Misc!$M$3, [Relationship Date (UTC)] &lt;= Misc!$N$3,TRUE), TRUE, FALSE)</f>
        <v>1</v>
      </c>
      <c r="K893" s="16"/>
      <c r="L893" s="72" t="s">
        <v>921</v>
      </c>
      <c r="M893" s="75">
        <v>40523.672824074078</v>
      </c>
    </row>
    <row r="894" spans="1:13">
      <c r="A894" s="69" t="s">
        <v>506</v>
      </c>
      <c r="B894" s="69" t="s">
        <v>505</v>
      </c>
      <c r="C894" s="18"/>
      <c r="D894" s="19"/>
      <c r="E894" s="60"/>
      <c r="F894" s="20"/>
      <c r="G894" s="18"/>
      <c r="H894" s="25"/>
      <c r="I894" s="15">
        <v>894</v>
      </c>
      <c r="J894" s="15" t="b">
        <f xml:space="preserve"> IF(AND([Relationship Date (UTC)] &gt;= Misc!$M$3, [Relationship Date (UTC)] &lt;= Misc!$N$3,TRUE), TRUE, FALSE)</f>
        <v>1</v>
      </c>
      <c r="K894" s="16"/>
      <c r="L894" s="72" t="s">
        <v>921</v>
      </c>
      <c r="M894" s="75">
        <v>40523.672824074078</v>
      </c>
    </row>
    <row r="895" spans="1:13">
      <c r="A895" s="69" t="s">
        <v>506</v>
      </c>
      <c r="B895" s="69" t="s">
        <v>730</v>
      </c>
      <c r="C895" s="18"/>
      <c r="D895" s="19"/>
      <c r="E895" s="60"/>
      <c r="F895" s="20"/>
      <c r="G895" s="18"/>
      <c r="H895" s="25"/>
      <c r="I895" s="15">
        <v>895</v>
      </c>
      <c r="J895" s="15" t="b">
        <f xml:space="preserve"> IF(AND([Relationship Date (UTC)] &gt;= Misc!$M$3, [Relationship Date (UTC)] &lt;= Misc!$N$3,TRUE), TRUE, FALSE)</f>
        <v>1</v>
      </c>
      <c r="K895" s="16"/>
      <c r="L895" s="72" t="s">
        <v>922</v>
      </c>
      <c r="M895" s="75">
        <v>40523.680902777778</v>
      </c>
    </row>
    <row r="896" spans="1:13">
      <c r="A896" s="69" t="s">
        <v>506</v>
      </c>
      <c r="B896" s="69" t="s">
        <v>505</v>
      </c>
      <c r="C896" s="18"/>
      <c r="D896" s="19"/>
      <c r="E896" s="60"/>
      <c r="F896" s="20"/>
      <c r="G896" s="18"/>
      <c r="H896" s="25"/>
      <c r="I896" s="15">
        <v>896</v>
      </c>
      <c r="J896" s="15" t="b">
        <f xml:space="preserve"> IF(AND([Relationship Date (UTC)] &gt;= Misc!$M$3, [Relationship Date (UTC)] &lt;= Misc!$N$3,TRUE), TRUE, FALSE)</f>
        <v>1</v>
      </c>
      <c r="K896" s="16"/>
      <c r="L896" s="72" t="s">
        <v>922</v>
      </c>
      <c r="M896" s="75">
        <v>40523.680902777778</v>
      </c>
    </row>
    <row r="897" spans="1:13">
      <c r="A897" s="69" t="s">
        <v>506</v>
      </c>
      <c r="B897" s="69" t="s">
        <v>916</v>
      </c>
      <c r="C897" s="18"/>
      <c r="D897" s="19"/>
      <c r="E897" s="60"/>
      <c r="F897" s="20"/>
      <c r="G897" s="18"/>
      <c r="H897" s="25"/>
      <c r="I897" s="15">
        <v>897</v>
      </c>
      <c r="J897" s="15" t="b">
        <f xml:space="preserve"> IF(AND([Relationship Date (UTC)] &gt;= Misc!$M$3, [Relationship Date (UTC)] &lt;= Misc!$N$3,TRUE), TRUE, FALSE)</f>
        <v>1</v>
      </c>
      <c r="K897" s="16"/>
      <c r="L897" s="72" t="s">
        <v>922</v>
      </c>
      <c r="M897" s="75">
        <v>40523.680902777778</v>
      </c>
    </row>
    <row r="898" spans="1:13">
      <c r="A898" s="69" t="s">
        <v>507</v>
      </c>
      <c r="B898" s="69" t="s">
        <v>916</v>
      </c>
      <c r="C898" s="18"/>
      <c r="D898" s="19"/>
      <c r="E898" s="60"/>
      <c r="F898" s="20"/>
      <c r="G898" s="18"/>
      <c r="H898" s="25"/>
      <c r="I898" s="15">
        <v>898</v>
      </c>
      <c r="J898" s="15" t="b">
        <f xml:space="preserve"> IF(AND([Relationship Date (UTC)] &gt;= Misc!$M$3, [Relationship Date (UTC)] &lt;= Misc!$N$3,TRUE), TRUE, FALSE)</f>
        <v>1</v>
      </c>
      <c r="K898" s="16"/>
      <c r="L898" s="72" t="s">
        <v>922</v>
      </c>
      <c r="M898" s="75">
        <v>40523.680902777778</v>
      </c>
    </row>
    <row r="899" spans="1:13">
      <c r="A899" s="69" t="s">
        <v>508</v>
      </c>
      <c r="B899" s="69" t="s">
        <v>505</v>
      </c>
      <c r="C899" s="18"/>
      <c r="D899" s="19"/>
      <c r="E899" s="60"/>
      <c r="F899" s="20"/>
      <c r="G899" s="18"/>
      <c r="H899" s="25"/>
      <c r="I899" s="15">
        <v>899</v>
      </c>
      <c r="J899" s="15" t="b">
        <f xml:space="preserve"> IF(AND([Relationship Date (UTC)] &gt;= Misc!$M$3, [Relationship Date (UTC)] &lt;= Misc!$N$3,TRUE), TRUE, FALSE)</f>
        <v>1</v>
      </c>
      <c r="K899" s="16"/>
      <c r="L899" s="72" t="s">
        <v>921</v>
      </c>
      <c r="M899" s="75">
        <v>40523.672893518517</v>
      </c>
    </row>
    <row r="900" spans="1:13">
      <c r="A900" s="69" t="s">
        <v>508</v>
      </c>
      <c r="B900" s="69" t="s">
        <v>730</v>
      </c>
      <c r="C900" s="18"/>
      <c r="D900" s="19"/>
      <c r="E900" s="60"/>
      <c r="F900" s="20"/>
      <c r="G900" s="18"/>
      <c r="H900" s="25"/>
      <c r="I900" s="15">
        <v>900</v>
      </c>
      <c r="J900" s="15" t="b">
        <f xml:space="preserve"> IF(AND([Relationship Date (UTC)] &gt;= Misc!$M$3, [Relationship Date (UTC)] &lt;= Misc!$N$3,TRUE), TRUE, FALSE)</f>
        <v>1</v>
      </c>
      <c r="K900" s="16"/>
      <c r="L900" s="72" t="s">
        <v>921</v>
      </c>
      <c r="M900" s="75">
        <v>40523.672893518517</v>
      </c>
    </row>
    <row r="901" spans="1:13">
      <c r="A901" s="69" t="s">
        <v>508</v>
      </c>
      <c r="B901" s="69" t="s">
        <v>673</v>
      </c>
      <c r="C901" s="18"/>
      <c r="D901" s="19"/>
      <c r="E901" s="60"/>
      <c r="F901" s="20"/>
      <c r="G901" s="18"/>
      <c r="H901" s="25"/>
      <c r="I901" s="15">
        <v>901</v>
      </c>
      <c r="J901" s="15" t="b">
        <f xml:space="preserve"> IF(AND([Relationship Date (UTC)] &gt;= Misc!$M$3, [Relationship Date (UTC)] &lt;= Misc!$N$3,TRUE), TRUE, FALSE)</f>
        <v>1</v>
      </c>
      <c r="K901" s="16"/>
      <c r="L901" s="72" t="s">
        <v>921</v>
      </c>
      <c r="M901" s="75">
        <v>40523.672893518517</v>
      </c>
    </row>
    <row r="902" spans="1:13">
      <c r="A902" s="69" t="s">
        <v>508</v>
      </c>
      <c r="B902" s="69" t="s">
        <v>696</v>
      </c>
      <c r="C902" s="18"/>
      <c r="D902" s="19"/>
      <c r="E902" s="60"/>
      <c r="F902" s="20"/>
      <c r="G902" s="18"/>
      <c r="H902" s="25"/>
      <c r="I902" s="15">
        <v>902</v>
      </c>
      <c r="J902" s="15" t="b">
        <f xml:space="preserve"> IF(AND([Relationship Date (UTC)] &gt;= Misc!$M$3, [Relationship Date (UTC)] &lt;= Misc!$N$3,TRUE), TRUE, FALSE)</f>
        <v>1</v>
      </c>
      <c r="K902" s="16"/>
      <c r="L902" s="72" t="s">
        <v>921</v>
      </c>
      <c r="M902" s="75">
        <v>40523.672893518517</v>
      </c>
    </row>
    <row r="903" spans="1:13">
      <c r="A903" s="69" t="s">
        <v>508</v>
      </c>
      <c r="B903" s="69" t="s">
        <v>586</v>
      </c>
      <c r="C903" s="18"/>
      <c r="D903" s="19"/>
      <c r="E903" s="60"/>
      <c r="F903" s="20"/>
      <c r="G903" s="18"/>
      <c r="H903" s="25"/>
      <c r="I903" s="15">
        <v>903</v>
      </c>
      <c r="J903" s="15" t="b">
        <f xml:space="preserve"> IF(AND([Relationship Date (UTC)] &gt;= Misc!$M$3, [Relationship Date (UTC)] &lt;= Misc!$N$3,TRUE), TRUE, FALSE)</f>
        <v>1</v>
      </c>
      <c r="K903" s="16"/>
      <c r="L903" s="72" t="s">
        <v>921</v>
      </c>
      <c r="M903" s="75">
        <v>40523.672893518517</v>
      </c>
    </row>
    <row r="904" spans="1:13">
      <c r="A904" s="69" t="s">
        <v>508</v>
      </c>
      <c r="B904" s="69" t="s">
        <v>433</v>
      </c>
      <c r="C904" s="18"/>
      <c r="D904" s="19"/>
      <c r="E904" s="60"/>
      <c r="F904" s="20"/>
      <c r="G904" s="18"/>
      <c r="H904" s="25"/>
      <c r="I904" s="15">
        <v>904</v>
      </c>
      <c r="J904" s="15" t="b">
        <f xml:space="preserve"> IF(AND([Relationship Date (UTC)] &gt;= Misc!$M$3, [Relationship Date (UTC)] &lt;= Misc!$N$3,TRUE), TRUE, FALSE)</f>
        <v>1</v>
      </c>
      <c r="K904" s="16"/>
      <c r="L904" s="72" t="s">
        <v>922</v>
      </c>
      <c r="M904" s="75">
        <v>40523.680902777778</v>
      </c>
    </row>
    <row r="905" spans="1:13">
      <c r="A905" s="69" t="s">
        <v>508</v>
      </c>
      <c r="B905" s="69" t="s">
        <v>586</v>
      </c>
      <c r="C905" s="18"/>
      <c r="D905" s="19"/>
      <c r="E905" s="60"/>
      <c r="F905" s="20"/>
      <c r="G905" s="18"/>
      <c r="H905" s="25"/>
      <c r="I905" s="15">
        <v>905</v>
      </c>
      <c r="J905" s="15" t="b">
        <f xml:space="preserve"> IF(AND([Relationship Date (UTC)] &gt;= Misc!$M$3, [Relationship Date (UTC)] &lt;= Misc!$N$3,TRUE), TRUE, FALSE)</f>
        <v>1</v>
      </c>
      <c r="K905" s="16"/>
      <c r="L905" s="72" t="s">
        <v>922</v>
      </c>
      <c r="M905" s="75">
        <v>40523.680902777778</v>
      </c>
    </row>
    <row r="906" spans="1:13">
      <c r="A906" s="69" t="s">
        <v>509</v>
      </c>
      <c r="B906" s="69" t="s">
        <v>510</v>
      </c>
      <c r="C906" s="18"/>
      <c r="D906" s="19"/>
      <c r="E906" s="60"/>
      <c r="F906" s="20"/>
      <c r="G906" s="18"/>
      <c r="H906" s="25"/>
      <c r="I906" s="15">
        <v>906</v>
      </c>
      <c r="J906" s="15" t="b">
        <f xml:space="preserve"> IF(AND([Relationship Date (UTC)] &gt;= Misc!$M$3, [Relationship Date (UTC)] &lt;= Misc!$N$3,TRUE), TRUE, FALSE)</f>
        <v>1</v>
      </c>
      <c r="K906" s="16"/>
      <c r="L906" s="72" t="s">
        <v>921</v>
      </c>
      <c r="M906" s="75">
        <v>40523.660104166665</v>
      </c>
    </row>
    <row r="907" spans="1:13">
      <c r="A907" s="69" t="s">
        <v>509</v>
      </c>
      <c r="B907" s="69" t="s">
        <v>510</v>
      </c>
      <c r="C907" s="18"/>
      <c r="D907" s="19"/>
      <c r="E907" s="60"/>
      <c r="F907" s="20"/>
      <c r="G907" s="18"/>
      <c r="H907" s="25"/>
      <c r="I907" s="15">
        <v>907</v>
      </c>
      <c r="J907" s="15" t="b">
        <f xml:space="preserve"> IF(AND([Relationship Date (UTC)] &gt;= Misc!$M$3, [Relationship Date (UTC)] &lt;= Misc!$N$3,TRUE), TRUE, FALSE)</f>
        <v>1</v>
      </c>
      <c r="K907" s="16"/>
      <c r="L907" s="72" t="s">
        <v>922</v>
      </c>
      <c r="M907" s="75">
        <v>40523.680902777778</v>
      </c>
    </row>
    <row r="908" spans="1:13">
      <c r="A908" s="69" t="s">
        <v>510</v>
      </c>
      <c r="B908" s="69" t="s">
        <v>509</v>
      </c>
      <c r="C908" s="18"/>
      <c r="D908" s="19"/>
      <c r="E908" s="60"/>
      <c r="F908" s="20"/>
      <c r="G908" s="18"/>
      <c r="H908" s="25"/>
      <c r="I908" s="15">
        <v>908</v>
      </c>
      <c r="J908" s="15" t="b">
        <f xml:space="preserve"> IF(AND([Relationship Date (UTC)] &gt;= Misc!$M$3, [Relationship Date (UTC)] &lt;= Misc!$N$3,TRUE), TRUE, FALSE)</f>
        <v>1</v>
      </c>
      <c r="K908" s="16"/>
      <c r="L908" s="72" t="s">
        <v>922</v>
      </c>
      <c r="M908" s="75">
        <v>40523.680902777778</v>
      </c>
    </row>
    <row r="909" spans="1:13">
      <c r="A909" s="69" t="s">
        <v>511</v>
      </c>
      <c r="B909" s="69" t="s">
        <v>510</v>
      </c>
      <c r="C909" s="18"/>
      <c r="D909" s="19"/>
      <c r="E909" s="60"/>
      <c r="F909" s="20"/>
      <c r="G909" s="18"/>
      <c r="H909" s="25"/>
      <c r="I909" s="15">
        <v>909</v>
      </c>
      <c r="J909" s="15" t="b">
        <f xml:space="preserve"> IF(AND([Relationship Date (UTC)] &gt;= Misc!$M$3, [Relationship Date (UTC)] &lt;= Misc!$N$3,TRUE), TRUE, FALSE)</f>
        <v>1</v>
      </c>
      <c r="K909" s="16"/>
      <c r="L909" s="72" t="s">
        <v>921</v>
      </c>
      <c r="M909" s="75">
        <v>40523.666516203702</v>
      </c>
    </row>
    <row r="910" spans="1:13">
      <c r="A910" s="69" t="s">
        <v>511</v>
      </c>
      <c r="B910" s="69" t="s">
        <v>510</v>
      </c>
      <c r="C910" s="18"/>
      <c r="D910" s="19"/>
      <c r="E910" s="60"/>
      <c r="F910" s="20"/>
      <c r="G910" s="18"/>
      <c r="H910" s="25"/>
      <c r="I910" s="15">
        <v>910</v>
      </c>
      <c r="J910" s="15" t="b">
        <f xml:space="preserve"> IF(AND([Relationship Date (UTC)] &gt;= Misc!$M$3, [Relationship Date (UTC)] &lt;= Misc!$N$3,TRUE), TRUE, FALSE)</f>
        <v>1</v>
      </c>
      <c r="K910" s="16"/>
      <c r="L910" s="72" t="s">
        <v>922</v>
      </c>
      <c r="M910" s="75">
        <v>40523.680902777778</v>
      </c>
    </row>
    <row r="911" spans="1:13">
      <c r="A911" s="69" t="s">
        <v>510</v>
      </c>
      <c r="B911" s="69" t="s">
        <v>511</v>
      </c>
      <c r="C911" s="18"/>
      <c r="D911" s="19"/>
      <c r="E911" s="60"/>
      <c r="F911" s="20"/>
      <c r="G911" s="18"/>
      <c r="H911" s="25"/>
      <c r="I911" s="15">
        <v>911</v>
      </c>
      <c r="J911" s="15" t="b">
        <f xml:space="preserve"> IF(AND([Relationship Date (UTC)] &gt;= Misc!$M$3, [Relationship Date (UTC)] &lt;= Misc!$N$3,TRUE), TRUE, FALSE)</f>
        <v>1</v>
      </c>
      <c r="K911" s="16"/>
      <c r="L911" s="72" t="s">
        <v>922</v>
      </c>
      <c r="M911" s="75">
        <v>40523.680902777778</v>
      </c>
    </row>
    <row r="912" spans="1:13">
      <c r="A912" s="69" t="s">
        <v>512</v>
      </c>
      <c r="B912" s="69" t="s">
        <v>751</v>
      </c>
      <c r="C912" s="18"/>
      <c r="D912" s="19"/>
      <c r="E912" s="60"/>
      <c r="F912" s="20"/>
      <c r="G912" s="18"/>
      <c r="H912" s="25"/>
      <c r="I912" s="15">
        <v>912</v>
      </c>
      <c r="J912" s="15" t="b">
        <f xml:space="preserve"> IF(AND([Relationship Date (UTC)] &gt;= Misc!$M$3, [Relationship Date (UTC)] &lt;= Misc!$N$3,TRUE), TRUE, FALSE)</f>
        <v>1</v>
      </c>
      <c r="K912" s="16"/>
      <c r="L912" s="72" t="s">
        <v>921</v>
      </c>
      <c r="M912" s="75">
        <v>40523.657222222224</v>
      </c>
    </row>
    <row r="913" spans="1:13">
      <c r="A913" s="69" t="s">
        <v>512</v>
      </c>
      <c r="B913" s="69" t="s">
        <v>916</v>
      </c>
      <c r="C913" s="18"/>
      <c r="D913" s="19"/>
      <c r="E913" s="60"/>
      <c r="F913" s="20"/>
      <c r="G913" s="18"/>
      <c r="H913" s="25"/>
      <c r="I913" s="15">
        <v>913</v>
      </c>
      <c r="J913" s="15" t="b">
        <f xml:space="preserve"> IF(AND([Relationship Date (UTC)] &gt;= Misc!$M$3, [Relationship Date (UTC)] &lt;= Misc!$N$3,TRUE), TRUE, FALSE)</f>
        <v>1</v>
      </c>
      <c r="K913" s="16"/>
      <c r="L913" s="72" t="s">
        <v>922</v>
      </c>
      <c r="M913" s="75">
        <v>40523.680902777778</v>
      </c>
    </row>
    <row r="914" spans="1:13">
      <c r="A914" s="69" t="s">
        <v>512</v>
      </c>
      <c r="B914" s="69" t="s">
        <v>513</v>
      </c>
      <c r="C914" s="18"/>
      <c r="D914" s="19"/>
      <c r="E914" s="60"/>
      <c r="F914" s="20"/>
      <c r="G914" s="18"/>
      <c r="H914" s="25"/>
      <c r="I914" s="15">
        <v>914</v>
      </c>
      <c r="J914" s="15" t="b">
        <f xml:space="preserve"> IF(AND([Relationship Date (UTC)] &gt;= Misc!$M$3, [Relationship Date (UTC)] &lt;= Misc!$N$3,TRUE), TRUE, FALSE)</f>
        <v>1</v>
      </c>
      <c r="K914" s="16"/>
      <c r="L914" s="72" t="s">
        <v>922</v>
      </c>
      <c r="M914" s="75">
        <v>40523.680902777778</v>
      </c>
    </row>
    <row r="915" spans="1:13">
      <c r="A915" s="69" t="s">
        <v>513</v>
      </c>
      <c r="B915" s="69" t="s">
        <v>512</v>
      </c>
      <c r="C915" s="18"/>
      <c r="D915" s="19"/>
      <c r="E915" s="60"/>
      <c r="F915" s="20"/>
      <c r="G915" s="18"/>
      <c r="H915" s="25"/>
      <c r="I915" s="15">
        <v>915</v>
      </c>
      <c r="J915" s="15" t="b">
        <f xml:space="preserve"> IF(AND([Relationship Date (UTC)] &gt;= Misc!$M$3, [Relationship Date (UTC)] &lt;= Misc!$N$3,TRUE), TRUE, FALSE)</f>
        <v>1</v>
      </c>
      <c r="K915" s="16"/>
      <c r="L915" s="72" t="s">
        <v>922</v>
      </c>
      <c r="M915" s="75">
        <v>40523.680902777778</v>
      </c>
    </row>
    <row r="916" spans="1:13">
      <c r="A916" s="69" t="s">
        <v>514</v>
      </c>
      <c r="B916" s="69" t="s">
        <v>515</v>
      </c>
      <c r="C916" s="18"/>
      <c r="D916" s="19"/>
      <c r="E916" s="60"/>
      <c r="F916" s="20"/>
      <c r="G916" s="18"/>
      <c r="H916" s="25"/>
      <c r="I916" s="15">
        <v>916</v>
      </c>
      <c r="J916" s="15" t="b">
        <f xml:space="preserve"> IF(AND([Relationship Date (UTC)] &gt;= Misc!$M$3, [Relationship Date (UTC)] &lt;= Misc!$N$3,TRUE), TRUE, FALSE)</f>
        <v>1</v>
      </c>
      <c r="K916" s="16"/>
      <c r="L916" s="72" t="s">
        <v>922</v>
      </c>
      <c r="M916" s="75">
        <v>40523.680902777778</v>
      </c>
    </row>
    <row r="917" spans="1:13">
      <c r="A917" s="69" t="s">
        <v>515</v>
      </c>
      <c r="B917" s="69" t="s">
        <v>516</v>
      </c>
      <c r="C917" s="18"/>
      <c r="D917" s="19"/>
      <c r="E917" s="60"/>
      <c r="F917" s="20"/>
      <c r="G917" s="18"/>
      <c r="H917" s="25"/>
      <c r="I917" s="15">
        <v>917</v>
      </c>
      <c r="J917" s="15" t="b">
        <f xml:space="preserve"> IF(AND([Relationship Date (UTC)] &gt;= Misc!$M$3, [Relationship Date (UTC)] &lt;= Misc!$N$3,TRUE), TRUE, FALSE)</f>
        <v>1</v>
      </c>
      <c r="K917" s="16"/>
      <c r="L917" s="72" t="s">
        <v>922</v>
      </c>
      <c r="M917" s="75">
        <v>40523.680902777778</v>
      </c>
    </row>
    <row r="918" spans="1:13">
      <c r="A918" s="69" t="s">
        <v>515</v>
      </c>
      <c r="B918" s="69" t="s">
        <v>514</v>
      </c>
      <c r="C918" s="18"/>
      <c r="D918" s="19"/>
      <c r="E918" s="60"/>
      <c r="F918" s="20"/>
      <c r="G918" s="18"/>
      <c r="H918" s="25"/>
      <c r="I918" s="15">
        <v>918</v>
      </c>
      <c r="J918" s="15" t="b">
        <f xml:space="preserve"> IF(AND([Relationship Date (UTC)] &gt;= Misc!$M$3, [Relationship Date (UTC)] &lt;= Misc!$N$3,TRUE), TRUE, FALSE)</f>
        <v>1</v>
      </c>
      <c r="K918" s="16"/>
      <c r="L918" s="72" t="s">
        <v>922</v>
      </c>
      <c r="M918" s="75">
        <v>40523.680902777778</v>
      </c>
    </row>
    <row r="919" spans="1:13">
      <c r="A919" s="69" t="s">
        <v>516</v>
      </c>
      <c r="B919" s="69" t="s">
        <v>515</v>
      </c>
      <c r="C919" s="18"/>
      <c r="D919" s="19"/>
      <c r="E919" s="60"/>
      <c r="F919" s="20"/>
      <c r="G919" s="18"/>
      <c r="H919" s="25"/>
      <c r="I919" s="15">
        <v>919</v>
      </c>
      <c r="J919" s="15" t="b">
        <f xml:space="preserve"> IF(AND([Relationship Date (UTC)] &gt;= Misc!$M$3, [Relationship Date (UTC)] &lt;= Misc!$N$3,TRUE), TRUE, FALSE)</f>
        <v>1</v>
      </c>
      <c r="K919" s="16"/>
      <c r="L919" s="72" t="s">
        <v>922</v>
      </c>
      <c r="M919" s="75">
        <v>40523.680902777778</v>
      </c>
    </row>
    <row r="920" spans="1:13">
      <c r="A920" s="69" t="s">
        <v>516</v>
      </c>
      <c r="B920" s="69" t="s">
        <v>913</v>
      </c>
      <c r="C920" s="18"/>
      <c r="D920" s="19"/>
      <c r="E920" s="60"/>
      <c r="F920" s="20"/>
      <c r="G920" s="18"/>
      <c r="H920" s="25"/>
      <c r="I920" s="15">
        <v>920</v>
      </c>
      <c r="J920" s="15" t="b">
        <f xml:space="preserve"> IF(AND([Relationship Date (UTC)] &gt;= Misc!$M$3, [Relationship Date (UTC)] &lt;= Misc!$N$3,TRUE), TRUE, FALSE)</f>
        <v>1</v>
      </c>
      <c r="K920" s="16"/>
      <c r="L920" s="72" t="s">
        <v>921</v>
      </c>
      <c r="M920" s="75">
        <v>40523.673020833332</v>
      </c>
    </row>
    <row r="921" spans="1:13">
      <c r="A921" s="69" t="s">
        <v>516</v>
      </c>
      <c r="B921" s="69" t="s">
        <v>843</v>
      </c>
      <c r="C921" s="18"/>
      <c r="D921" s="19"/>
      <c r="E921" s="60"/>
      <c r="F921" s="20"/>
      <c r="G921" s="18"/>
      <c r="H921" s="25"/>
      <c r="I921" s="15">
        <v>921</v>
      </c>
      <c r="J921" s="15" t="b">
        <f xml:space="preserve"> IF(AND([Relationship Date (UTC)] &gt;= Misc!$M$3, [Relationship Date (UTC)] &lt;= Misc!$N$3,TRUE), TRUE, FALSE)</f>
        <v>1</v>
      </c>
      <c r="K921" s="16"/>
      <c r="L921" s="72" t="s">
        <v>922</v>
      </c>
      <c r="M921" s="75">
        <v>40523.680902777778</v>
      </c>
    </row>
    <row r="922" spans="1:13">
      <c r="A922" s="69" t="s">
        <v>516</v>
      </c>
      <c r="B922" s="69" t="s">
        <v>770</v>
      </c>
      <c r="C922" s="18"/>
      <c r="D922" s="19"/>
      <c r="E922" s="60"/>
      <c r="F922" s="20"/>
      <c r="G922" s="18"/>
      <c r="H922" s="25"/>
      <c r="I922" s="15">
        <v>922</v>
      </c>
      <c r="J922" s="15" t="b">
        <f xml:space="preserve"> IF(AND([Relationship Date (UTC)] &gt;= Misc!$M$3, [Relationship Date (UTC)] &lt;= Misc!$N$3,TRUE), TRUE, FALSE)</f>
        <v>1</v>
      </c>
      <c r="K922" s="16"/>
      <c r="L922" s="72" t="s">
        <v>922</v>
      </c>
      <c r="M922" s="75">
        <v>40523.680902777778</v>
      </c>
    </row>
    <row r="923" spans="1:13">
      <c r="A923" s="69" t="s">
        <v>517</v>
      </c>
      <c r="B923" s="69" t="s">
        <v>518</v>
      </c>
      <c r="C923" s="18"/>
      <c r="D923" s="19"/>
      <c r="E923" s="60"/>
      <c r="F923" s="20"/>
      <c r="G923" s="18"/>
      <c r="H923" s="25"/>
      <c r="I923" s="15">
        <v>923</v>
      </c>
      <c r="J923" s="15" t="b">
        <f xml:space="preserve"> IF(AND([Relationship Date (UTC)] &gt;= Misc!$M$3, [Relationship Date (UTC)] &lt;= Misc!$N$3,TRUE), TRUE, FALSE)</f>
        <v>1</v>
      </c>
      <c r="K923" s="16"/>
      <c r="L923" s="72" t="s">
        <v>921</v>
      </c>
      <c r="M923" s="75">
        <v>40523.673020833332</v>
      </c>
    </row>
    <row r="924" spans="1:13">
      <c r="A924" s="69" t="s">
        <v>518</v>
      </c>
      <c r="B924" s="69" t="s">
        <v>517</v>
      </c>
      <c r="C924" s="18"/>
      <c r="D924" s="19"/>
      <c r="E924" s="60"/>
      <c r="F924" s="20"/>
      <c r="G924" s="18"/>
      <c r="H924" s="25"/>
      <c r="I924" s="15">
        <v>924</v>
      </c>
      <c r="J924" s="15" t="b">
        <f xml:space="preserve"> IF(AND([Relationship Date (UTC)] &gt;= Misc!$M$3, [Relationship Date (UTC)] &lt;= Misc!$N$3,TRUE), TRUE, FALSE)</f>
        <v>1</v>
      </c>
      <c r="K924" s="16"/>
      <c r="L924" s="72" t="s">
        <v>922</v>
      </c>
      <c r="M924" s="75">
        <v>40523.680902777778</v>
      </c>
    </row>
    <row r="925" spans="1:13">
      <c r="A925" s="69" t="s">
        <v>517</v>
      </c>
      <c r="B925" s="69" t="s">
        <v>518</v>
      </c>
      <c r="C925" s="18"/>
      <c r="D925" s="19"/>
      <c r="E925" s="60"/>
      <c r="F925" s="20"/>
      <c r="G925" s="18"/>
      <c r="H925" s="25"/>
      <c r="I925" s="15">
        <v>925</v>
      </c>
      <c r="J925" s="15" t="b">
        <f xml:space="preserve"> IF(AND([Relationship Date (UTC)] &gt;= Misc!$M$3, [Relationship Date (UTC)] &lt;= Misc!$N$3,TRUE), TRUE, FALSE)</f>
        <v>1</v>
      </c>
      <c r="K925" s="16"/>
      <c r="L925" s="72" t="s">
        <v>922</v>
      </c>
      <c r="M925" s="75">
        <v>40523.680902777778</v>
      </c>
    </row>
    <row r="926" spans="1:13">
      <c r="A926" s="69" t="s">
        <v>517</v>
      </c>
      <c r="B926" s="69" t="s">
        <v>730</v>
      </c>
      <c r="C926" s="18"/>
      <c r="D926" s="19"/>
      <c r="E926" s="60"/>
      <c r="F926" s="20"/>
      <c r="G926" s="18"/>
      <c r="H926" s="25"/>
      <c r="I926" s="15">
        <v>926</v>
      </c>
      <c r="J926" s="15" t="b">
        <f xml:space="preserve"> IF(AND([Relationship Date (UTC)] &gt;= Misc!$M$3, [Relationship Date (UTC)] &lt;= Misc!$N$3,TRUE), TRUE, FALSE)</f>
        <v>1</v>
      </c>
      <c r="K926" s="16"/>
      <c r="L926" s="72" t="s">
        <v>922</v>
      </c>
      <c r="M926" s="75">
        <v>40523.680902777778</v>
      </c>
    </row>
    <row r="927" spans="1:13">
      <c r="A927" s="69" t="s">
        <v>519</v>
      </c>
      <c r="B927" s="69" t="s">
        <v>916</v>
      </c>
      <c r="C927" s="18"/>
      <c r="D927" s="19"/>
      <c r="E927" s="60"/>
      <c r="F927" s="20"/>
      <c r="G927" s="18"/>
      <c r="H927" s="25"/>
      <c r="I927" s="15">
        <v>927</v>
      </c>
      <c r="J927" s="15" t="b">
        <f xml:space="preserve"> IF(AND([Relationship Date (UTC)] &gt;= Misc!$M$3, [Relationship Date (UTC)] &lt;= Misc!$N$3,TRUE), TRUE, FALSE)</f>
        <v>1</v>
      </c>
      <c r="K927" s="16"/>
      <c r="L927" s="72" t="s">
        <v>921</v>
      </c>
      <c r="M927" s="75">
        <v>40523.673032407409</v>
      </c>
    </row>
    <row r="928" spans="1:13">
      <c r="A928" s="69" t="s">
        <v>519</v>
      </c>
      <c r="B928" s="69" t="s">
        <v>730</v>
      </c>
      <c r="C928" s="18"/>
      <c r="D928" s="19"/>
      <c r="E928" s="60"/>
      <c r="F928" s="20"/>
      <c r="G928" s="18"/>
      <c r="H928" s="25"/>
      <c r="I928" s="15">
        <v>928</v>
      </c>
      <c r="J928" s="15" t="b">
        <f xml:space="preserve"> IF(AND([Relationship Date (UTC)] &gt;= Misc!$M$3, [Relationship Date (UTC)] &lt;= Misc!$N$3,TRUE), TRUE, FALSE)</f>
        <v>1</v>
      </c>
      <c r="K928" s="16"/>
      <c r="L928" s="72" t="s">
        <v>921</v>
      </c>
      <c r="M928" s="75">
        <v>40523.673032407409</v>
      </c>
    </row>
    <row r="929" spans="1:13">
      <c r="A929" s="69" t="s">
        <v>519</v>
      </c>
      <c r="B929" s="69" t="s">
        <v>730</v>
      </c>
      <c r="C929" s="18"/>
      <c r="D929" s="19"/>
      <c r="E929" s="60"/>
      <c r="F929" s="20"/>
      <c r="G929" s="18"/>
      <c r="H929" s="25"/>
      <c r="I929" s="15">
        <v>929</v>
      </c>
      <c r="J929" s="15" t="b">
        <f xml:space="preserve"> IF(AND([Relationship Date (UTC)] &gt;= Misc!$M$3, [Relationship Date (UTC)] &lt;= Misc!$N$3,TRUE), TRUE, FALSE)</f>
        <v>1</v>
      </c>
      <c r="K929" s="16"/>
      <c r="L929" s="72" t="s">
        <v>922</v>
      </c>
      <c r="M929" s="75">
        <v>40523.680902777778</v>
      </c>
    </row>
    <row r="930" spans="1:13">
      <c r="A930" s="69" t="s">
        <v>520</v>
      </c>
      <c r="B930" s="69" t="s">
        <v>916</v>
      </c>
      <c r="C930" s="18"/>
      <c r="D930" s="19"/>
      <c r="E930" s="60"/>
      <c r="F930" s="20"/>
      <c r="G930" s="18"/>
      <c r="H930" s="25"/>
      <c r="I930" s="15">
        <v>930</v>
      </c>
      <c r="J930" s="15" t="b">
        <f xml:space="preserve"> IF(AND([Relationship Date (UTC)] &gt;= Misc!$M$3, [Relationship Date (UTC)] &lt;= Misc!$N$3,TRUE), TRUE, FALSE)</f>
        <v>1</v>
      </c>
      <c r="K930" s="16"/>
      <c r="L930" s="72" t="s">
        <v>922</v>
      </c>
      <c r="M930" s="75">
        <v>40523.680902777778</v>
      </c>
    </row>
    <row r="931" spans="1:13">
      <c r="A931" s="69" t="s">
        <v>520</v>
      </c>
      <c r="B931" s="69" t="s">
        <v>849</v>
      </c>
      <c r="C931" s="18"/>
      <c r="D931" s="19"/>
      <c r="E931" s="60"/>
      <c r="F931" s="20"/>
      <c r="G931" s="18"/>
      <c r="H931" s="25"/>
      <c r="I931" s="15">
        <v>931</v>
      </c>
      <c r="J931" s="15" t="b">
        <f xml:space="preserve"> IF(AND([Relationship Date (UTC)] &gt;= Misc!$M$3, [Relationship Date (UTC)] &lt;= Misc!$N$3,TRUE), TRUE, FALSE)</f>
        <v>1</v>
      </c>
      <c r="K931" s="16"/>
      <c r="L931" s="72" t="s">
        <v>922</v>
      </c>
      <c r="M931" s="75">
        <v>40523.680902777778</v>
      </c>
    </row>
    <row r="932" spans="1:13">
      <c r="A932" s="69" t="s">
        <v>521</v>
      </c>
      <c r="B932" s="69" t="s">
        <v>916</v>
      </c>
      <c r="C932" s="18"/>
      <c r="D932" s="19"/>
      <c r="E932" s="60"/>
      <c r="F932" s="20"/>
      <c r="G932" s="18"/>
      <c r="H932" s="25"/>
      <c r="I932" s="15">
        <v>932</v>
      </c>
      <c r="J932" s="15" t="b">
        <f xml:space="preserve"> IF(AND([Relationship Date (UTC)] &gt;= Misc!$M$3, [Relationship Date (UTC)] &lt;= Misc!$N$3,TRUE), TRUE, FALSE)</f>
        <v>1</v>
      </c>
      <c r="K932" s="16"/>
      <c r="L932" s="72" t="s">
        <v>921</v>
      </c>
      <c r="M932" s="75">
        <v>40523.673252314817</v>
      </c>
    </row>
    <row r="933" spans="1:13">
      <c r="A933" s="69" t="s">
        <v>522</v>
      </c>
      <c r="B933" s="69" t="s">
        <v>521</v>
      </c>
      <c r="C933" s="18"/>
      <c r="D933" s="19"/>
      <c r="E933" s="60"/>
      <c r="F933" s="20"/>
      <c r="G933" s="18"/>
      <c r="H933" s="25"/>
      <c r="I933" s="15">
        <v>933</v>
      </c>
      <c r="J933" s="15" t="b">
        <f xml:space="preserve"> IF(AND([Relationship Date (UTC)] &gt;= Misc!$M$3, [Relationship Date (UTC)] &lt;= Misc!$N$3,TRUE), TRUE, FALSE)</f>
        <v>1</v>
      </c>
      <c r="K933" s="16"/>
      <c r="L933" s="72" t="s">
        <v>922</v>
      </c>
      <c r="M933" s="75">
        <v>40523.680902777778</v>
      </c>
    </row>
    <row r="934" spans="1:13">
      <c r="A934" s="69" t="s">
        <v>521</v>
      </c>
      <c r="B934" s="69" t="s">
        <v>730</v>
      </c>
      <c r="C934" s="18"/>
      <c r="D934" s="19"/>
      <c r="E934" s="60"/>
      <c r="F934" s="20"/>
      <c r="G934" s="18"/>
      <c r="H934" s="25"/>
      <c r="I934" s="15">
        <v>934</v>
      </c>
      <c r="J934" s="15" t="b">
        <f xml:space="preserve"> IF(AND([Relationship Date (UTC)] &gt;= Misc!$M$3, [Relationship Date (UTC)] &lt;= Misc!$N$3,TRUE), TRUE, FALSE)</f>
        <v>1</v>
      </c>
      <c r="K934" s="16"/>
      <c r="L934" s="72" t="s">
        <v>922</v>
      </c>
      <c r="M934" s="75">
        <v>40523.680902777778</v>
      </c>
    </row>
    <row r="935" spans="1:13">
      <c r="A935" s="69" t="s">
        <v>521</v>
      </c>
      <c r="B935" s="69" t="s">
        <v>700</v>
      </c>
      <c r="C935" s="18"/>
      <c r="D935" s="19"/>
      <c r="E935" s="60"/>
      <c r="F935" s="20"/>
      <c r="G935" s="18"/>
      <c r="H935" s="25"/>
      <c r="I935" s="15">
        <v>935</v>
      </c>
      <c r="J935" s="15" t="b">
        <f xml:space="preserve"> IF(AND([Relationship Date (UTC)] &gt;= Misc!$M$3, [Relationship Date (UTC)] &lt;= Misc!$N$3,TRUE), TRUE, FALSE)</f>
        <v>1</v>
      </c>
      <c r="K935" s="16"/>
      <c r="L935" s="72" t="s">
        <v>922</v>
      </c>
      <c r="M935" s="75">
        <v>40523.680902777778</v>
      </c>
    </row>
    <row r="936" spans="1:13">
      <c r="A936" s="69" t="s">
        <v>521</v>
      </c>
      <c r="B936" s="69" t="s">
        <v>916</v>
      </c>
      <c r="C936" s="18"/>
      <c r="D936" s="19"/>
      <c r="E936" s="60"/>
      <c r="F936" s="20"/>
      <c r="G936" s="18"/>
      <c r="H936" s="25"/>
      <c r="I936" s="15">
        <v>936</v>
      </c>
      <c r="J936" s="15" t="b">
        <f xml:space="preserve"> IF(AND([Relationship Date (UTC)] &gt;= Misc!$M$3, [Relationship Date (UTC)] &lt;= Misc!$N$3,TRUE), TRUE, FALSE)</f>
        <v>1</v>
      </c>
      <c r="K936" s="16"/>
      <c r="L936" s="72" t="s">
        <v>922</v>
      </c>
      <c r="M936" s="75">
        <v>40523.680902777778</v>
      </c>
    </row>
    <row r="937" spans="1:13">
      <c r="A937" s="69" t="s">
        <v>521</v>
      </c>
      <c r="B937" s="69" t="s">
        <v>522</v>
      </c>
      <c r="C937" s="18"/>
      <c r="D937" s="19"/>
      <c r="E937" s="60"/>
      <c r="F937" s="20"/>
      <c r="G937" s="18"/>
      <c r="H937" s="25"/>
      <c r="I937" s="15">
        <v>937</v>
      </c>
      <c r="J937" s="15" t="b">
        <f xml:space="preserve"> IF(AND([Relationship Date (UTC)] &gt;= Misc!$M$3, [Relationship Date (UTC)] &lt;= Misc!$N$3,TRUE), TRUE, FALSE)</f>
        <v>1</v>
      </c>
      <c r="K937" s="16"/>
      <c r="L937" s="72" t="s">
        <v>922</v>
      </c>
      <c r="M937" s="75">
        <v>40523.680902777778</v>
      </c>
    </row>
    <row r="938" spans="1:13">
      <c r="A938" s="69" t="s">
        <v>521</v>
      </c>
      <c r="B938" s="69" t="s">
        <v>659</v>
      </c>
      <c r="C938" s="18"/>
      <c r="D938" s="19"/>
      <c r="E938" s="60"/>
      <c r="F938" s="20"/>
      <c r="G938" s="18"/>
      <c r="H938" s="25"/>
      <c r="I938" s="15">
        <v>938</v>
      </c>
      <c r="J938" s="15" t="b">
        <f xml:space="preserve"> IF(AND([Relationship Date (UTC)] &gt;= Misc!$M$3, [Relationship Date (UTC)] &lt;= Misc!$N$3,TRUE), TRUE, FALSE)</f>
        <v>1</v>
      </c>
      <c r="K938" s="16"/>
      <c r="L938" s="72" t="s">
        <v>922</v>
      </c>
      <c r="M938" s="75">
        <v>40523.680902777778</v>
      </c>
    </row>
    <row r="939" spans="1:13">
      <c r="A939" s="69" t="s">
        <v>521</v>
      </c>
      <c r="B939" s="69" t="s">
        <v>665</v>
      </c>
      <c r="C939" s="18"/>
      <c r="D939" s="19"/>
      <c r="E939" s="60"/>
      <c r="F939" s="20"/>
      <c r="G939" s="18"/>
      <c r="H939" s="25"/>
      <c r="I939" s="15">
        <v>939</v>
      </c>
      <c r="J939" s="15" t="b">
        <f xml:space="preserve"> IF(AND([Relationship Date (UTC)] &gt;= Misc!$M$3, [Relationship Date (UTC)] &lt;= Misc!$N$3,TRUE), TRUE, FALSE)</f>
        <v>1</v>
      </c>
      <c r="K939" s="16"/>
      <c r="L939" s="72" t="s">
        <v>922</v>
      </c>
      <c r="M939" s="75">
        <v>40523.680902777778</v>
      </c>
    </row>
    <row r="940" spans="1:13">
      <c r="A940" s="69" t="s">
        <v>521</v>
      </c>
      <c r="B940" s="69" t="s">
        <v>837</v>
      </c>
      <c r="C940" s="18"/>
      <c r="D940" s="19"/>
      <c r="E940" s="60"/>
      <c r="F940" s="20"/>
      <c r="G940" s="18"/>
      <c r="H940" s="25"/>
      <c r="I940" s="15">
        <v>940</v>
      </c>
      <c r="J940" s="15" t="b">
        <f xml:space="preserve"> IF(AND([Relationship Date (UTC)] &gt;= Misc!$M$3, [Relationship Date (UTC)] &lt;= Misc!$N$3,TRUE), TRUE, FALSE)</f>
        <v>1</v>
      </c>
      <c r="K940" s="16"/>
      <c r="L940" s="72" t="s">
        <v>922</v>
      </c>
      <c r="M940" s="75">
        <v>40523.680902777778</v>
      </c>
    </row>
    <row r="941" spans="1:13">
      <c r="A941" s="69" t="s">
        <v>521</v>
      </c>
      <c r="B941" s="69" t="s">
        <v>696</v>
      </c>
      <c r="C941" s="18"/>
      <c r="D941" s="19"/>
      <c r="E941" s="60"/>
      <c r="F941" s="20"/>
      <c r="G941" s="18"/>
      <c r="H941" s="25"/>
      <c r="I941" s="15">
        <v>941</v>
      </c>
      <c r="J941" s="15" t="b">
        <f xml:space="preserve"> IF(AND([Relationship Date (UTC)] &gt;= Misc!$M$3, [Relationship Date (UTC)] &lt;= Misc!$N$3,TRUE), TRUE, FALSE)</f>
        <v>1</v>
      </c>
      <c r="K941" s="16"/>
      <c r="L941" s="72" t="s">
        <v>922</v>
      </c>
      <c r="M941" s="75">
        <v>40523.680902777778</v>
      </c>
    </row>
    <row r="942" spans="1:13">
      <c r="A942" s="69" t="s">
        <v>523</v>
      </c>
      <c r="B942" s="69" t="s">
        <v>916</v>
      </c>
      <c r="C942" s="18"/>
      <c r="D942" s="19"/>
      <c r="E942" s="60"/>
      <c r="F942" s="20"/>
      <c r="G942" s="18"/>
      <c r="H942" s="25"/>
      <c r="I942" s="15">
        <v>942</v>
      </c>
      <c r="J942" s="15" t="b">
        <f xml:space="preserve"> IF(AND([Relationship Date (UTC)] &gt;= Misc!$M$3, [Relationship Date (UTC)] &lt;= Misc!$N$3,TRUE), TRUE, FALSE)</f>
        <v>1</v>
      </c>
      <c r="K942" s="16"/>
      <c r="L942" s="72" t="s">
        <v>922</v>
      </c>
      <c r="M942" s="75">
        <v>40523.680902777778</v>
      </c>
    </row>
    <row r="943" spans="1:13">
      <c r="A943" s="69" t="s">
        <v>523</v>
      </c>
      <c r="B943" s="69" t="s">
        <v>913</v>
      </c>
      <c r="C943" s="18"/>
      <c r="D943" s="19"/>
      <c r="E943" s="60"/>
      <c r="F943" s="20"/>
      <c r="G943" s="18"/>
      <c r="H943" s="25"/>
      <c r="I943" s="15">
        <v>943</v>
      </c>
      <c r="J943" s="15" t="b">
        <f xml:space="preserve"> IF(AND([Relationship Date (UTC)] &gt;= Misc!$M$3, [Relationship Date (UTC)] &lt;= Misc!$N$3,TRUE), TRUE, FALSE)</f>
        <v>1</v>
      </c>
      <c r="K943" s="16"/>
      <c r="L943" s="72" t="s">
        <v>922</v>
      </c>
      <c r="M943" s="75">
        <v>40523.680902777778</v>
      </c>
    </row>
    <row r="944" spans="1:13">
      <c r="A944" s="69" t="s">
        <v>523</v>
      </c>
      <c r="B944" s="69" t="s">
        <v>843</v>
      </c>
      <c r="C944" s="18"/>
      <c r="D944" s="19"/>
      <c r="E944" s="60"/>
      <c r="F944" s="20"/>
      <c r="G944" s="18"/>
      <c r="H944" s="25"/>
      <c r="I944" s="15">
        <v>944</v>
      </c>
      <c r="J944" s="15" t="b">
        <f xml:space="preserve"> IF(AND([Relationship Date (UTC)] &gt;= Misc!$M$3, [Relationship Date (UTC)] &lt;= Misc!$N$3,TRUE), TRUE, FALSE)</f>
        <v>1</v>
      </c>
      <c r="K944" s="16"/>
      <c r="L944" s="72" t="s">
        <v>922</v>
      </c>
      <c r="M944" s="75">
        <v>40523.680902777778</v>
      </c>
    </row>
    <row r="945" spans="1:13">
      <c r="A945" s="69" t="s">
        <v>523</v>
      </c>
      <c r="B945" s="69" t="s">
        <v>489</v>
      </c>
      <c r="C945" s="18"/>
      <c r="D945" s="19"/>
      <c r="E945" s="60"/>
      <c r="F945" s="20"/>
      <c r="G945" s="18"/>
      <c r="H945" s="25"/>
      <c r="I945" s="15">
        <v>945</v>
      </c>
      <c r="J945" s="15" t="b">
        <f xml:space="preserve"> IF(AND([Relationship Date (UTC)] &gt;= Misc!$M$3, [Relationship Date (UTC)] &lt;= Misc!$N$3,TRUE), TRUE, FALSE)</f>
        <v>1</v>
      </c>
      <c r="K945" s="16"/>
      <c r="L945" s="72" t="s">
        <v>922</v>
      </c>
      <c r="M945" s="75">
        <v>40523.680902777778</v>
      </c>
    </row>
    <row r="946" spans="1:13">
      <c r="A946" s="69" t="s">
        <v>523</v>
      </c>
      <c r="B946" s="69" t="s">
        <v>413</v>
      </c>
      <c r="C946" s="18"/>
      <c r="D946" s="19"/>
      <c r="E946" s="60"/>
      <c r="F946" s="20"/>
      <c r="G946" s="18"/>
      <c r="H946" s="25"/>
      <c r="I946" s="15">
        <v>946</v>
      </c>
      <c r="J946" s="15" t="b">
        <f xml:space="preserve"> IF(AND([Relationship Date (UTC)] &gt;= Misc!$M$3, [Relationship Date (UTC)] &lt;= Misc!$N$3,TRUE), TRUE, FALSE)</f>
        <v>1</v>
      </c>
      <c r="K946" s="16"/>
      <c r="L946" s="72" t="s">
        <v>922</v>
      </c>
      <c r="M946" s="75">
        <v>40523.680902777778</v>
      </c>
    </row>
    <row r="947" spans="1:13">
      <c r="A947" s="69" t="s">
        <v>523</v>
      </c>
      <c r="B947" s="69" t="s">
        <v>730</v>
      </c>
      <c r="C947" s="18"/>
      <c r="D947" s="19"/>
      <c r="E947" s="60"/>
      <c r="F947" s="20"/>
      <c r="G947" s="18"/>
      <c r="H947" s="25"/>
      <c r="I947" s="15">
        <v>947</v>
      </c>
      <c r="J947" s="15" t="b">
        <f xml:space="preserve"> IF(AND([Relationship Date (UTC)] &gt;= Misc!$M$3, [Relationship Date (UTC)] &lt;= Misc!$N$3,TRUE), TRUE, FALSE)</f>
        <v>1</v>
      </c>
      <c r="K947" s="16"/>
      <c r="L947" s="72" t="s">
        <v>922</v>
      </c>
      <c r="M947" s="75">
        <v>40523.680902777778</v>
      </c>
    </row>
    <row r="948" spans="1:13">
      <c r="A948" s="69" t="s">
        <v>524</v>
      </c>
      <c r="B948" s="69" t="s">
        <v>916</v>
      </c>
      <c r="C948" s="18"/>
      <c r="D948" s="19"/>
      <c r="E948" s="60"/>
      <c r="F948" s="20"/>
      <c r="G948" s="18"/>
      <c r="H948" s="25"/>
      <c r="I948" s="15">
        <v>948</v>
      </c>
      <c r="J948" s="15" t="b">
        <f xml:space="preserve"> IF(AND([Relationship Date (UTC)] &gt;= Misc!$M$3, [Relationship Date (UTC)] &lt;= Misc!$N$3,TRUE), TRUE, FALSE)</f>
        <v>1</v>
      </c>
      <c r="K948" s="16"/>
      <c r="L948" s="72" t="s">
        <v>921</v>
      </c>
      <c r="M948" s="75">
        <v>40523.673344907409</v>
      </c>
    </row>
    <row r="949" spans="1:13">
      <c r="A949" s="69" t="s">
        <v>524</v>
      </c>
      <c r="B949" s="69" t="s">
        <v>581</v>
      </c>
      <c r="C949" s="18"/>
      <c r="D949" s="19"/>
      <c r="E949" s="60"/>
      <c r="F949" s="20"/>
      <c r="G949" s="18"/>
      <c r="H949" s="25"/>
      <c r="I949" s="15">
        <v>949</v>
      </c>
      <c r="J949" s="15" t="b">
        <f xml:space="preserve"> IF(AND([Relationship Date (UTC)] &gt;= Misc!$M$3, [Relationship Date (UTC)] &lt;= Misc!$N$3,TRUE), TRUE, FALSE)</f>
        <v>1</v>
      </c>
      <c r="K949" s="16"/>
      <c r="L949" s="72" t="s">
        <v>921</v>
      </c>
      <c r="M949" s="75">
        <v>40523.673344907409</v>
      </c>
    </row>
    <row r="950" spans="1:13">
      <c r="A950" s="69" t="s">
        <v>524</v>
      </c>
      <c r="B950" s="69" t="s">
        <v>581</v>
      </c>
      <c r="C950" s="18"/>
      <c r="D950" s="19"/>
      <c r="E950" s="60"/>
      <c r="F950" s="20"/>
      <c r="G950" s="18"/>
      <c r="H950" s="25"/>
      <c r="I950" s="15">
        <v>950</v>
      </c>
      <c r="J950" s="15" t="b">
        <f xml:space="preserve"> IF(AND([Relationship Date (UTC)] &gt;= Misc!$M$3, [Relationship Date (UTC)] &lt;= Misc!$N$3,TRUE), TRUE, FALSE)</f>
        <v>1</v>
      </c>
      <c r="K950" s="16"/>
      <c r="L950" s="72" t="s">
        <v>922</v>
      </c>
      <c r="M950" s="75">
        <v>40523.680902777778</v>
      </c>
    </row>
    <row r="951" spans="1:13">
      <c r="A951" s="69" t="s">
        <v>525</v>
      </c>
      <c r="B951" s="69" t="s">
        <v>916</v>
      </c>
      <c r="C951" s="18"/>
      <c r="D951" s="19"/>
      <c r="E951" s="60"/>
      <c r="F951" s="20"/>
      <c r="G951" s="18"/>
      <c r="H951" s="25"/>
      <c r="I951" s="15">
        <v>951</v>
      </c>
      <c r="J951" s="15" t="b">
        <f xml:space="preserve"> IF(AND([Relationship Date (UTC)] &gt;= Misc!$M$3, [Relationship Date (UTC)] &lt;= Misc!$N$3,TRUE), TRUE, FALSE)</f>
        <v>1</v>
      </c>
      <c r="K951" s="16"/>
      <c r="L951" s="72" t="s">
        <v>921</v>
      </c>
      <c r="M951" s="75">
        <v>40523.673379629632</v>
      </c>
    </row>
    <row r="952" spans="1:13">
      <c r="A952" s="69" t="s">
        <v>525</v>
      </c>
      <c r="B952" s="69" t="s">
        <v>916</v>
      </c>
      <c r="C952" s="18"/>
      <c r="D952" s="19"/>
      <c r="E952" s="60"/>
      <c r="F952" s="20"/>
      <c r="G952" s="18"/>
      <c r="H952" s="25"/>
      <c r="I952" s="15">
        <v>952</v>
      </c>
      <c r="J952" s="15" t="b">
        <f xml:space="preserve"> IF(AND([Relationship Date (UTC)] &gt;= Misc!$M$3, [Relationship Date (UTC)] &lt;= Misc!$N$3,TRUE), TRUE, FALSE)</f>
        <v>1</v>
      </c>
      <c r="K952" s="16"/>
      <c r="L952" s="72" t="s">
        <v>922</v>
      </c>
      <c r="M952" s="75">
        <v>40523.680902777778</v>
      </c>
    </row>
    <row r="953" spans="1:13">
      <c r="A953" s="69" t="s">
        <v>526</v>
      </c>
      <c r="B953" s="69" t="s">
        <v>730</v>
      </c>
      <c r="C953" s="18"/>
      <c r="D953" s="19"/>
      <c r="E953" s="60"/>
      <c r="F953" s="20"/>
      <c r="G953" s="18"/>
      <c r="H953" s="25"/>
      <c r="I953" s="15">
        <v>953</v>
      </c>
      <c r="J953" s="15" t="b">
        <f xml:space="preserve"> IF(AND([Relationship Date (UTC)] &gt;= Misc!$M$3, [Relationship Date (UTC)] &lt;= Misc!$N$3,TRUE), TRUE, FALSE)</f>
        <v>1</v>
      </c>
      <c r="K953" s="16"/>
      <c r="L953" s="72" t="s">
        <v>921</v>
      </c>
      <c r="M953" s="75">
        <v>40523.67087962963</v>
      </c>
    </row>
    <row r="954" spans="1:13">
      <c r="A954" s="69" t="s">
        <v>526</v>
      </c>
      <c r="B954" s="69" t="s">
        <v>505</v>
      </c>
      <c r="C954" s="18"/>
      <c r="D954" s="19"/>
      <c r="E954" s="60"/>
      <c r="F954" s="20"/>
      <c r="G954" s="18"/>
      <c r="H954" s="25"/>
      <c r="I954" s="15">
        <v>954</v>
      </c>
      <c r="J954" s="15" t="b">
        <f xml:space="preserve"> IF(AND([Relationship Date (UTC)] &gt;= Misc!$M$3, [Relationship Date (UTC)] &lt;= Misc!$N$3,TRUE), TRUE, FALSE)</f>
        <v>1</v>
      </c>
      <c r="K954" s="16"/>
      <c r="L954" s="72" t="s">
        <v>921</v>
      </c>
      <c r="M954" s="75">
        <v>40523.67087962963</v>
      </c>
    </row>
    <row r="955" spans="1:13">
      <c r="A955" s="69" t="s">
        <v>526</v>
      </c>
      <c r="B955" s="69" t="s">
        <v>505</v>
      </c>
      <c r="C955" s="18"/>
      <c r="D955" s="19"/>
      <c r="E955" s="60"/>
      <c r="F955" s="20"/>
      <c r="G955" s="18"/>
      <c r="H955" s="25"/>
      <c r="I955" s="15">
        <v>955</v>
      </c>
      <c r="J955" s="15" t="b">
        <f xml:space="preserve"> IF(AND([Relationship Date (UTC)] &gt;= Misc!$M$3, [Relationship Date (UTC)] &lt;= Misc!$N$3,TRUE), TRUE, FALSE)</f>
        <v>1</v>
      </c>
      <c r="K955" s="16"/>
      <c r="L955" s="72" t="s">
        <v>922</v>
      </c>
      <c r="M955" s="75">
        <v>40523.680902777778</v>
      </c>
    </row>
    <row r="956" spans="1:13">
      <c r="A956" s="69" t="s">
        <v>527</v>
      </c>
      <c r="B956" s="69" t="s">
        <v>526</v>
      </c>
      <c r="C956" s="18"/>
      <c r="D956" s="19"/>
      <c r="E956" s="60"/>
      <c r="F956" s="20"/>
      <c r="G956" s="18"/>
      <c r="H956" s="25"/>
      <c r="I956" s="15">
        <v>956</v>
      </c>
      <c r="J956" s="15" t="b">
        <f xml:space="preserve"> IF(AND([Relationship Date (UTC)] &gt;= Misc!$M$3, [Relationship Date (UTC)] &lt;= Misc!$N$3,TRUE), TRUE, FALSE)</f>
        <v>1</v>
      </c>
      <c r="K956" s="16"/>
      <c r="L956" s="72" t="s">
        <v>922</v>
      </c>
      <c r="M956" s="75">
        <v>40523.680902777778</v>
      </c>
    </row>
    <row r="957" spans="1:13">
      <c r="A957" s="69" t="s">
        <v>528</v>
      </c>
      <c r="B957" s="69" t="s">
        <v>916</v>
      </c>
      <c r="C957" s="18"/>
      <c r="D957" s="19"/>
      <c r="E957" s="60"/>
      <c r="F957" s="20"/>
      <c r="G957" s="18"/>
      <c r="H957" s="25"/>
      <c r="I957" s="15">
        <v>957</v>
      </c>
      <c r="J957" s="15" t="b">
        <f xml:space="preserve"> IF(AND([Relationship Date (UTC)] &gt;= Misc!$M$3, [Relationship Date (UTC)] &lt;= Misc!$N$3,TRUE), TRUE, FALSE)</f>
        <v>1</v>
      </c>
      <c r="K957" s="16"/>
      <c r="L957" s="72" t="s">
        <v>921</v>
      </c>
      <c r="M957" s="75">
        <v>40523.673541666663</v>
      </c>
    </row>
    <row r="958" spans="1:13">
      <c r="A958" s="69" t="s">
        <v>528</v>
      </c>
      <c r="B958" s="69" t="s">
        <v>849</v>
      </c>
      <c r="C958" s="18"/>
      <c r="D958" s="19"/>
      <c r="E958" s="60"/>
      <c r="F958" s="20"/>
      <c r="G958" s="18"/>
      <c r="H958" s="25"/>
      <c r="I958" s="15">
        <v>958</v>
      </c>
      <c r="J958" s="15" t="b">
        <f xml:space="preserve"> IF(AND([Relationship Date (UTC)] &gt;= Misc!$M$3, [Relationship Date (UTC)] &lt;= Misc!$N$3,TRUE), TRUE, FALSE)</f>
        <v>1</v>
      </c>
      <c r="K958" s="16"/>
      <c r="L958" s="72" t="s">
        <v>922</v>
      </c>
      <c r="M958" s="75">
        <v>40523.680902777778</v>
      </c>
    </row>
    <row r="959" spans="1:13">
      <c r="A959" s="69" t="s">
        <v>528</v>
      </c>
      <c r="B959" s="69" t="s">
        <v>916</v>
      </c>
      <c r="C959" s="18"/>
      <c r="D959" s="19"/>
      <c r="E959" s="60"/>
      <c r="F959" s="20"/>
      <c r="G959" s="18"/>
      <c r="H959" s="25"/>
      <c r="I959" s="15">
        <v>959</v>
      </c>
      <c r="J959" s="15" t="b">
        <f xml:space="preserve"> IF(AND([Relationship Date (UTC)] &gt;= Misc!$M$3, [Relationship Date (UTC)] &lt;= Misc!$N$3,TRUE), TRUE, FALSE)</f>
        <v>1</v>
      </c>
      <c r="K959" s="16"/>
      <c r="L959" s="72" t="s">
        <v>922</v>
      </c>
      <c r="M959" s="75">
        <v>40523.680902777778</v>
      </c>
    </row>
    <row r="960" spans="1:13">
      <c r="A960" s="69" t="s">
        <v>529</v>
      </c>
      <c r="B960" s="69" t="s">
        <v>441</v>
      </c>
      <c r="C960" s="18"/>
      <c r="D960" s="19"/>
      <c r="E960" s="60"/>
      <c r="F960" s="20"/>
      <c r="G960" s="18"/>
      <c r="H960" s="25"/>
      <c r="I960" s="15">
        <v>960</v>
      </c>
      <c r="J960" s="15" t="b">
        <f xml:space="preserve"> IF(AND([Relationship Date (UTC)] &gt;= Misc!$M$3, [Relationship Date (UTC)] &lt;= Misc!$N$3,TRUE), TRUE, FALSE)</f>
        <v>1</v>
      </c>
      <c r="K960" s="16"/>
      <c r="L960" s="72" t="s">
        <v>921</v>
      </c>
      <c r="M960" s="75">
        <v>40523.667094907411</v>
      </c>
    </row>
    <row r="961" spans="1:13">
      <c r="A961" s="69" t="s">
        <v>529</v>
      </c>
      <c r="B961" s="69" t="s">
        <v>530</v>
      </c>
      <c r="C961" s="18"/>
      <c r="D961" s="19"/>
      <c r="E961" s="60"/>
      <c r="F961" s="20"/>
      <c r="G961" s="18"/>
      <c r="H961" s="25"/>
      <c r="I961" s="15">
        <v>961</v>
      </c>
      <c r="J961" s="15" t="b">
        <f xml:space="preserve"> IF(AND([Relationship Date (UTC)] &gt;= Misc!$M$3, [Relationship Date (UTC)] &lt;= Misc!$N$3,TRUE), TRUE, FALSE)</f>
        <v>1</v>
      </c>
      <c r="K961" s="16"/>
      <c r="L961" s="72" t="s">
        <v>922</v>
      </c>
      <c r="M961" s="75">
        <v>40523.680902777778</v>
      </c>
    </row>
    <row r="962" spans="1:13">
      <c r="A962" s="69" t="s">
        <v>529</v>
      </c>
      <c r="B962" s="69" t="s">
        <v>441</v>
      </c>
      <c r="C962" s="18"/>
      <c r="D962" s="19"/>
      <c r="E962" s="60"/>
      <c r="F962" s="20"/>
      <c r="G962" s="18"/>
      <c r="H962" s="25"/>
      <c r="I962" s="15">
        <v>962</v>
      </c>
      <c r="J962" s="15" t="b">
        <f xml:space="preserve"> IF(AND([Relationship Date (UTC)] &gt;= Misc!$M$3, [Relationship Date (UTC)] &lt;= Misc!$N$3,TRUE), TRUE, FALSE)</f>
        <v>1</v>
      </c>
      <c r="K962" s="16"/>
      <c r="L962" s="72" t="s">
        <v>922</v>
      </c>
      <c r="M962" s="75">
        <v>40523.680902777778</v>
      </c>
    </row>
    <row r="963" spans="1:13">
      <c r="A963" s="69" t="s">
        <v>441</v>
      </c>
      <c r="B963" s="69" t="s">
        <v>529</v>
      </c>
      <c r="C963" s="18"/>
      <c r="D963" s="19"/>
      <c r="E963" s="60"/>
      <c r="F963" s="20"/>
      <c r="G963" s="18"/>
      <c r="H963" s="25"/>
      <c r="I963" s="15">
        <v>963</v>
      </c>
      <c r="J963" s="15" t="b">
        <f xml:space="preserve"> IF(AND([Relationship Date (UTC)] &gt;= Misc!$M$3, [Relationship Date (UTC)] &lt;= Misc!$N$3,TRUE), TRUE, FALSE)</f>
        <v>1</v>
      </c>
      <c r="K963" s="16"/>
      <c r="L963" s="72" t="s">
        <v>922</v>
      </c>
      <c r="M963" s="75">
        <v>40523.680902777778</v>
      </c>
    </row>
    <row r="964" spans="1:13">
      <c r="A964" s="69" t="s">
        <v>530</v>
      </c>
      <c r="B964" s="69" t="s">
        <v>529</v>
      </c>
      <c r="C964" s="18"/>
      <c r="D964" s="19"/>
      <c r="E964" s="60"/>
      <c r="F964" s="20"/>
      <c r="G964" s="18"/>
      <c r="H964" s="25"/>
      <c r="I964" s="15">
        <v>964</v>
      </c>
      <c r="J964" s="15" t="b">
        <f xml:space="preserve"> IF(AND([Relationship Date (UTC)] &gt;= Misc!$M$3, [Relationship Date (UTC)] &lt;= Misc!$N$3,TRUE), TRUE, FALSE)</f>
        <v>1</v>
      </c>
      <c r="K964" s="16"/>
      <c r="L964" s="72" t="s">
        <v>922</v>
      </c>
      <c r="M964" s="75">
        <v>40523.680902777778</v>
      </c>
    </row>
    <row r="965" spans="1:13">
      <c r="A965" s="69" t="s">
        <v>531</v>
      </c>
      <c r="B965" s="69" t="s">
        <v>913</v>
      </c>
      <c r="C965" s="18"/>
      <c r="D965" s="19"/>
      <c r="E965" s="60"/>
      <c r="F965" s="20"/>
      <c r="G965" s="18"/>
      <c r="H965" s="25"/>
      <c r="I965" s="15">
        <v>965</v>
      </c>
      <c r="J965" s="15" t="b">
        <f xml:space="preserve"> IF(AND([Relationship Date (UTC)] &gt;= Misc!$M$3, [Relationship Date (UTC)] &lt;= Misc!$N$3,TRUE), TRUE, FALSE)</f>
        <v>1</v>
      </c>
      <c r="K965" s="16"/>
      <c r="L965" s="72" t="s">
        <v>921</v>
      </c>
      <c r="M965" s="75">
        <v>40523.673645833333</v>
      </c>
    </row>
    <row r="966" spans="1:13">
      <c r="A966" s="69" t="s">
        <v>531</v>
      </c>
      <c r="B966" s="69" t="s">
        <v>913</v>
      </c>
      <c r="C966" s="18"/>
      <c r="D966" s="19"/>
      <c r="E966" s="60"/>
      <c r="F966" s="20"/>
      <c r="G966" s="18"/>
      <c r="H966" s="25"/>
      <c r="I966" s="15">
        <v>966</v>
      </c>
      <c r="J966" s="15" t="b">
        <f xml:space="preserve"> IF(AND([Relationship Date (UTC)] &gt;= Misc!$M$3, [Relationship Date (UTC)] &lt;= Misc!$N$3,TRUE), TRUE, FALSE)</f>
        <v>1</v>
      </c>
      <c r="K966" s="16"/>
      <c r="L966" s="72" t="s">
        <v>922</v>
      </c>
      <c r="M966" s="75">
        <v>40523.680902777778</v>
      </c>
    </row>
    <row r="967" spans="1:13">
      <c r="A967" s="69" t="s">
        <v>532</v>
      </c>
      <c r="B967" s="69" t="s">
        <v>751</v>
      </c>
      <c r="C967" s="18"/>
      <c r="D967" s="19"/>
      <c r="E967" s="60"/>
      <c r="F967" s="20"/>
      <c r="G967" s="18"/>
      <c r="H967" s="25"/>
      <c r="I967" s="15">
        <v>967</v>
      </c>
      <c r="J967" s="15" t="b">
        <f xml:space="preserve"> IF(AND([Relationship Date (UTC)] &gt;= Misc!$M$3, [Relationship Date (UTC)] &lt;= Misc!$N$3,TRUE), TRUE, FALSE)</f>
        <v>1</v>
      </c>
      <c r="K967" s="16"/>
      <c r="L967" s="72" t="s">
        <v>921</v>
      </c>
      <c r="M967" s="75">
        <v>40523.673668981479</v>
      </c>
    </row>
    <row r="968" spans="1:13">
      <c r="A968" s="69" t="s">
        <v>532</v>
      </c>
      <c r="B968" s="69" t="s">
        <v>751</v>
      </c>
      <c r="C968" s="18"/>
      <c r="D968" s="19"/>
      <c r="E968" s="60"/>
      <c r="F968" s="20"/>
      <c r="G968" s="18"/>
      <c r="H968" s="25"/>
      <c r="I968" s="15">
        <v>968</v>
      </c>
      <c r="J968" s="15" t="b">
        <f xml:space="preserve"> IF(AND([Relationship Date (UTC)] &gt;= Misc!$M$3, [Relationship Date (UTC)] &lt;= Misc!$N$3,TRUE), TRUE, FALSE)</f>
        <v>1</v>
      </c>
      <c r="K968" s="16"/>
      <c r="L968" s="72" t="s">
        <v>922</v>
      </c>
      <c r="M968" s="75">
        <v>40523.680902777778</v>
      </c>
    </row>
    <row r="969" spans="1:13">
      <c r="A969" s="69" t="s">
        <v>533</v>
      </c>
      <c r="B969" s="69" t="s">
        <v>916</v>
      </c>
      <c r="C969" s="18"/>
      <c r="D969" s="19"/>
      <c r="E969" s="60"/>
      <c r="F969" s="20"/>
      <c r="G969" s="18"/>
      <c r="H969" s="25"/>
      <c r="I969" s="15">
        <v>969</v>
      </c>
      <c r="J969" s="15" t="b">
        <f xml:space="preserve"> IF(AND([Relationship Date (UTC)] &gt;= Misc!$M$3, [Relationship Date (UTC)] &lt;= Misc!$N$3,TRUE), TRUE, FALSE)</f>
        <v>1</v>
      </c>
      <c r="K969" s="16"/>
      <c r="L969" s="72" t="s">
        <v>922</v>
      </c>
      <c r="M969" s="75">
        <v>40523.680902777778</v>
      </c>
    </row>
    <row r="970" spans="1:13">
      <c r="A970" s="69" t="s">
        <v>533</v>
      </c>
      <c r="B970" s="69" t="s">
        <v>913</v>
      </c>
      <c r="C970" s="18"/>
      <c r="D970" s="19"/>
      <c r="E970" s="60"/>
      <c r="F970" s="20"/>
      <c r="G970" s="18"/>
      <c r="H970" s="25"/>
      <c r="I970" s="15">
        <v>970</v>
      </c>
      <c r="J970" s="15" t="b">
        <f xml:space="preserve"> IF(AND([Relationship Date (UTC)] &gt;= Misc!$M$3, [Relationship Date (UTC)] &lt;= Misc!$N$3,TRUE), TRUE, FALSE)</f>
        <v>1</v>
      </c>
      <c r="K970" s="16"/>
      <c r="L970" s="72" t="s">
        <v>922</v>
      </c>
      <c r="M970" s="75">
        <v>40523.680902777778</v>
      </c>
    </row>
    <row r="971" spans="1:13">
      <c r="A971" s="69" t="s">
        <v>534</v>
      </c>
      <c r="B971" s="69" t="s">
        <v>916</v>
      </c>
      <c r="C971" s="18"/>
      <c r="D971" s="19"/>
      <c r="E971" s="60"/>
      <c r="F971" s="20"/>
      <c r="G971" s="18"/>
      <c r="H971" s="25"/>
      <c r="I971" s="15">
        <v>971</v>
      </c>
      <c r="J971" s="15" t="b">
        <f xml:space="preserve"> IF(AND([Relationship Date (UTC)] &gt;= Misc!$M$3, [Relationship Date (UTC)] &lt;= Misc!$N$3,TRUE), TRUE, FALSE)</f>
        <v>1</v>
      </c>
      <c r="K971" s="16"/>
      <c r="L971" s="72" t="s">
        <v>922</v>
      </c>
      <c r="M971" s="75">
        <v>40523.680902777778</v>
      </c>
    </row>
    <row r="972" spans="1:13">
      <c r="A972" s="69" t="s">
        <v>535</v>
      </c>
      <c r="B972" s="69" t="s">
        <v>413</v>
      </c>
      <c r="C972" s="18"/>
      <c r="D972" s="19"/>
      <c r="E972" s="60"/>
      <c r="F972" s="20"/>
      <c r="G972" s="18"/>
      <c r="H972" s="25"/>
      <c r="I972" s="15">
        <v>972</v>
      </c>
      <c r="J972" s="15" t="b">
        <f xml:space="preserve"> IF(AND([Relationship Date (UTC)] &gt;= Misc!$M$3, [Relationship Date (UTC)] &lt;= Misc!$N$3,TRUE), TRUE, FALSE)</f>
        <v>1</v>
      </c>
      <c r="K972" s="16"/>
      <c r="L972" s="72" t="s">
        <v>921</v>
      </c>
      <c r="M972" s="75">
        <v>40523.673680555556</v>
      </c>
    </row>
    <row r="973" spans="1:13">
      <c r="A973" s="69" t="s">
        <v>535</v>
      </c>
      <c r="B973" s="69" t="s">
        <v>730</v>
      </c>
      <c r="C973" s="18"/>
      <c r="D973" s="19"/>
      <c r="E973" s="60"/>
      <c r="F973" s="20"/>
      <c r="G973" s="18"/>
      <c r="H973" s="25"/>
      <c r="I973" s="15">
        <v>973</v>
      </c>
      <c r="J973" s="15" t="b">
        <f xml:space="preserve"> IF(AND([Relationship Date (UTC)] &gt;= Misc!$M$3, [Relationship Date (UTC)] &lt;= Misc!$N$3,TRUE), TRUE, FALSE)</f>
        <v>1</v>
      </c>
      <c r="K973" s="16"/>
      <c r="L973" s="72" t="s">
        <v>922</v>
      </c>
      <c r="M973" s="75">
        <v>40523.680902777778</v>
      </c>
    </row>
    <row r="974" spans="1:13">
      <c r="A974" s="69" t="s">
        <v>535</v>
      </c>
      <c r="B974" s="69" t="s">
        <v>916</v>
      </c>
      <c r="C974" s="18"/>
      <c r="D974" s="19"/>
      <c r="E974" s="60"/>
      <c r="F974" s="20"/>
      <c r="G974" s="18"/>
      <c r="H974" s="25"/>
      <c r="I974" s="15">
        <v>974</v>
      </c>
      <c r="J974" s="15" t="b">
        <f xml:space="preserve"> IF(AND([Relationship Date (UTC)] &gt;= Misc!$M$3, [Relationship Date (UTC)] &lt;= Misc!$N$3,TRUE), TRUE, FALSE)</f>
        <v>1</v>
      </c>
      <c r="K974" s="16"/>
      <c r="L974" s="72" t="s">
        <v>922</v>
      </c>
      <c r="M974" s="75">
        <v>40523.680902777778</v>
      </c>
    </row>
    <row r="975" spans="1:13">
      <c r="A975" s="69" t="s">
        <v>535</v>
      </c>
      <c r="B975" s="69" t="s">
        <v>913</v>
      </c>
      <c r="C975" s="18"/>
      <c r="D975" s="19"/>
      <c r="E975" s="60"/>
      <c r="F975" s="20"/>
      <c r="G975" s="18"/>
      <c r="H975" s="25"/>
      <c r="I975" s="15">
        <v>975</v>
      </c>
      <c r="J975" s="15" t="b">
        <f xml:space="preserve"> IF(AND([Relationship Date (UTC)] &gt;= Misc!$M$3, [Relationship Date (UTC)] &lt;= Misc!$N$3,TRUE), TRUE, FALSE)</f>
        <v>1</v>
      </c>
      <c r="K975" s="16"/>
      <c r="L975" s="72" t="s">
        <v>922</v>
      </c>
      <c r="M975" s="75">
        <v>40523.680902777778</v>
      </c>
    </row>
    <row r="976" spans="1:13">
      <c r="A976" s="69" t="s">
        <v>535</v>
      </c>
      <c r="B976" s="69" t="s">
        <v>413</v>
      </c>
      <c r="C976" s="18"/>
      <c r="D976" s="19"/>
      <c r="E976" s="60"/>
      <c r="F976" s="20"/>
      <c r="G976" s="18"/>
      <c r="H976" s="25"/>
      <c r="I976" s="15">
        <v>976</v>
      </c>
      <c r="J976" s="15" t="b">
        <f xml:space="preserve"> IF(AND([Relationship Date (UTC)] &gt;= Misc!$M$3, [Relationship Date (UTC)] &lt;= Misc!$N$3,TRUE), TRUE, FALSE)</f>
        <v>1</v>
      </c>
      <c r="K976" s="16"/>
      <c r="L976" s="72" t="s">
        <v>922</v>
      </c>
      <c r="M976" s="75">
        <v>40523.680902777778</v>
      </c>
    </row>
    <row r="977" spans="1:13">
      <c r="A977" s="69" t="s">
        <v>535</v>
      </c>
      <c r="B977" s="69" t="s">
        <v>733</v>
      </c>
      <c r="C977" s="18"/>
      <c r="D977" s="19"/>
      <c r="E977" s="60"/>
      <c r="F977" s="20"/>
      <c r="G977" s="18"/>
      <c r="H977" s="25"/>
      <c r="I977" s="15">
        <v>977</v>
      </c>
      <c r="J977" s="15" t="b">
        <f xml:space="preserve"> IF(AND([Relationship Date (UTC)] &gt;= Misc!$M$3, [Relationship Date (UTC)] &lt;= Misc!$N$3,TRUE), TRUE, FALSE)</f>
        <v>1</v>
      </c>
      <c r="K977" s="16"/>
      <c r="L977" s="72" t="s">
        <v>922</v>
      </c>
      <c r="M977" s="75">
        <v>40523.680902777778</v>
      </c>
    </row>
    <row r="978" spans="1:13">
      <c r="A978" s="69" t="s">
        <v>536</v>
      </c>
      <c r="B978" s="69" t="s">
        <v>916</v>
      </c>
      <c r="C978" s="18"/>
      <c r="D978" s="19"/>
      <c r="E978" s="60"/>
      <c r="F978" s="20"/>
      <c r="G978" s="18"/>
      <c r="H978" s="25"/>
      <c r="I978" s="15">
        <v>978</v>
      </c>
      <c r="J978" s="15" t="b">
        <f xml:space="preserve"> IF(AND([Relationship Date (UTC)] &gt;= Misc!$M$3, [Relationship Date (UTC)] &lt;= Misc!$N$3,TRUE), TRUE, FALSE)</f>
        <v>1</v>
      </c>
      <c r="K978" s="16"/>
      <c r="L978" s="72" t="s">
        <v>921</v>
      </c>
      <c r="M978" s="75">
        <v>40523.673726851855</v>
      </c>
    </row>
    <row r="979" spans="1:13">
      <c r="A979" s="69" t="s">
        <v>536</v>
      </c>
      <c r="B979" s="69" t="s">
        <v>469</v>
      </c>
      <c r="C979" s="18"/>
      <c r="D979" s="19"/>
      <c r="E979" s="60"/>
      <c r="F979" s="20"/>
      <c r="G979" s="18"/>
      <c r="H979" s="25"/>
      <c r="I979" s="15">
        <v>979</v>
      </c>
      <c r="J979" s="15" t="b">
        <f xml:space="preserve"> IF(AND([Relationship Date (UTC)] &gt;= Misc!$M$3, [Relationship Date (UTC)] &lt;= Misc!$N$3,TRUE), TRUE, FALSE)</f>
        <v>1</v>
      </c>
      <c r="K979" s="16"/>
      <c r="L979" s="72" t="s">
        <v>922</v>
      </c>
      <c r="M979" s="75">
        <v>40523.680902777778</v>
      </c>
    </row>
    <row r="980" spans="1:13">
      <c r="A980" s="69" t="s">
        <v>536</v>
      </c>
      <c r="B980" s="69" t="s">
        <v>916</v>
      </c>
      <c r="C980" s="18"/>
      <c r="D980" s="19"/>
      <c r="E980" s="60"/>
      <c r="F980" s="20"/>
      <c r="G980" s="18"/>
      <c r="H980" s="25"/>
      <c r="I980" s="15">
        <v>980</v>
      </c>
      <c r="J980" s="15" t="b">
        <f xml:space="preserve"> IF(AND([Relationship Date (UTC)] &gt;= Misc!$M$3, [Relationship Date (UTC)] &lt;= Misc!$N$3,TRUE), TRUE, FALSE)</f>
        <v>1</v>
      </c>
      <c r="K980" s="16"/>
      <c r="L980" s="72" t="s">
        <v>922</v>
      </c>
      <c r="M980" s="75">
        <v>40523.680902777778</v>
      </c>
    </row>
    <row r="981" spans="1:13">
      <c r="A981" s="69" t="s">
        <v>537</v>
      </c>
      <c r="B981" s="69" t="s">
        <v>894</v>
      </c>
      <c r="C981" s="18"/>
      <c r="D981" s="19"/>
      <c r="E981" s="60"/>
      <c r="F981" s="20"/>
      <c r="G981" s="18"/>
      <c r="H981" s="25"/>
      <c r="I981" s="15">
        <v>981</v>
      </c>
      <c r="J981" s="15" t="b">
        <f xml:space="preserve"> IF(AND([Relationship Date (UTC)] &gt;= Misc!$M$3, [Relationship Date (UTC)] &lt;= Misc!$N$3,TRUE), TRUE, FALSE)</f>
        <v>1</v>
      </c>
      <c r="K981" s="16"/>
      <c r="L981" s="72" t="s">
        <v>921</v>
      </c>
      <c r="M981" s="75">
        <v>40523.673738425925</v>
      </c>
    </row>
    <row r="982" spans="1:13">
      <c r="A982" s="69" t="s">
        <v>537</v>
      </c>
      <c r="B982" s="69" t="s">
        <v>894</v>
      </c>
      <c r="C982" s="18"/>
      <c r="D982" s="19"/>
      <c r="E982" s="60"/>
      <c r="F982" s="20"/>
      <c r="G982" s="18"/>
      <c r="H982" s="25"/>
      <c r="I982" s="15">
        <v>982</v>
      </c>
      <c r="J982" s="15" t="b">
        <f xml:space="preserve"> IF(AND([Relationship Date (UTC)] &gt;= Misc!$M$3, [Relationship Date (UTC)] &lt;= Misc!$N$3,TRUE), TRUE, FALSE)</f>
        <v>1</v>
      </c>
      <c r="K982" s="16"/>
      <c r="L982" s="72" t="s">
        <v>922</v>
      </c>
      <c r="M982" s="75">
        <v>40523.680902777778</v>
      </c>
    </row>
    <row r="983" spans="1:13">
      <c r="A983" s="69" t="s">
        <v>537</v>
      </c>
      <c r="B983" s="69" t="s">
        <v>916</v>
      </c>
      <c r="C983" s="18"/>
      <c r="D983" s="19"/>
      <c r="E983" s="60"/>
      <c r="F983" s="20"/>
      <c r="G983" s="18"/>
      <c r="H983" s="25"/>
      <c r="I983" s="15">
        <v>983</v>
      </c>
      <c r="J983" s="15" t="b">
        <f xml:space="preserve"> IF(AND([Relationship Date (UTC)] &gt;= Misc!$M$3, [Relationship Date (UTC)] &lt;= Misc!$N$3,TRUE), TRUE, FALSE)</f>
        <v>1</v>
      </c>
      <c r="K983" s="16"/>
      <c r="L983" s="72" t="s">
        <v>922</v>
      </c>
      <c r="M983" s="75">
        <v>40523.680902777778</v>
      </c>
    </row>
    <row r="984" spans="1:13">
      <c r="A984" s="69" t="s">
        <v>538</v>
      </c>
      <c r="B984" s="69" t="s">
        <v>916</v>
      </c>
      <c r="C984" s="18"/>
      <c r="D984" s="19"/>
      <c r="E984" s="60"/>
      <c r="F984" s="20"/>
      <c r="G984" s="18"/>
      <c r="H984" s="25"/>
      <c r="I984" s="15">
        <v>984</v>
      </c>
      <c r="J984" s="15" t="b">
        <f xml:space="preserve"> IF(AND([Relationship Date (UTC)] &gt;= Misc!$M$3, [Relationship Date (UTC)] &lt;= Misc!$N$3,TRUE), TRUE, FALSE)</f>
        <v>1</v>
      </c>
      <c r="K984" s="16"/>
      <c r="L984" s="72" t="s">
        <v>921</v>
      </c>
      <c r="M984" s="75">
        <v>40523.673842592594</v>
      </c>
    </row>
    <row r="985" spans="1:13">
      <c r="A985" s="69" t="s">
        <v>538</v>
      </c>
      <c r="B985" s="69" t="s">
        <v>916</v>
      </c>
      <c r="C985" s="18"/>
      <c r="D985" s="19"/>
      <c r="E985" s="60"/>
      <c r="F985" s="20"/>
      <c r="G985" s="18"/>
      <c r="H985" s="25"/>
      <c r="I985" s="15">
        <v>985</v>
      </c>
      <c r="J985" s="15" t="b">
        <f xml:space="preserve"> IF(AND([Relationship Date (UTC)] &gt;= Misc!$M$3, [Relationship Date (UTC)] &lt;= Misc!$N$3,TRUE), TRUE, FALSE)</f>
        <v>1</v>
      </c>
      <c r="K985" s="16"/>
      <c r="L985" s="72" t="s">
        <v>922</v>
      </c>
      <c r="M985" s="75">
        <v>40523.680902777778</v>
      </c>
    </row>
    <row r="986" spans="1:13">
      <c r="A986" s="69" t="s">
        <v>539</v>
      </c>
      <c r="B986" s="69" t="s">
        <v>916</v>
      </c>
      <c r="C986" s="18"/>
      <c r="D986" s="19"/>
      <c r="E986" s="60"/>
      <c r="F986" s="20"/>
      <c r="G986" s="18"/>
      <c r="H986" s="25"/>
      <c r="I986" s="15">
        <v>986</v>
      </c>
      <c r="J986" s="15" t="b">
        <f xml:space="preserve"> IF(AND([Relationship Date (UTC)] &gt;= Misc!$M$3, [Relationship Date (UTC)] &lt;= Misc!$N$3,TRUE), TRUE, FALSE)</f>
        <v>1</v>
      </c>
      <c r="K986" s="16"/>
      <c r="L986" s="72" t="s">
        <v>922</v>
      </c>
      <c r="M986" s="75">
        <v>40523.680902777778</v>
      </c>
    </row>
    <row r="987" spans="1:13">
      <c r="A987" s="69" t="s">
        <v>540</v>
      </c>
      <c r="B987" s="69" t="s">
        <v>659</v>
      </c>
      <c r="C987" s="18"/>
      <c r="D987" s="19"/>
      <c r="E987" s="60"/>
      <c r="F987" s="20"/>
      <c r="G987" s="18"/>
      <c r="H987" s="25"/>
      <c r="I987" s="15">
        <v>987</v>
      </c>
      <c r="J987" s="15" t="b">
        <f xml:space="preserve"> IF(AND([Relationship Date (UTC)] &gt;= Misc!$M$3, [Relationship Date (UTC)] &lt;= Misc!$N$3,TRUE), TRUE, FALSE)</f>
        <v>1</v>
      </c>
      <c r="K987" s="16"/>
      <c r="L987" s="72" t="s">
        <v>921</v>
      </c>
      <c r="M987" s="75">
        <v>40523.664803240739</v>
      </c>
    </row>
    <row r="988" spans="1:13">
      <c r="A988" s="69" t="s">
        <v>540</v>
      </c>
      <c r="B988" s="69" t="s">
        <v>845</v>
      </c>
      <c r="C988" s="18"/>
      <c r="D988" s="19"/>
      <c r="E988" s="60"/>
      <c r="F988" s="20"/>
      <c r="G988" s="18"/>
      <c r="H988" s="25"/>
      <c r="I988" s="15">
        <v>988</v>
      </c>
      <c r="J988" s="15" t="b">
        <f xml:space="preserve"> IF(AND([Relationship Date (UTC)] &gt;= Misc!$M$3, [Relationship Date (UTC)] &lt;= Misc!$N$3,TRUE), TRUE, FALSE)</f>
        <v>1</v>
      </c>
      <c r="K988" s="16"/>
      <c r="L988" s="72" t="s">
        <v>921</v>
      </c>
      <c r="M988" s="75">
        <v>40523.664803240739</v>
      </c>
    </row>
    <row r="989" spans="1:13">
      <c r="A989" s="69" t="s">
        <v>540</v>
      </c>
      <c r="B989" s="69" t="s">
        <v>845</v>
      </c>
      <c r="C989" s="18"/>
      <c r="D989" s="19"/>
      <c r="E989" s="60"/>
      <c r="F989" s="20"/>
      <c r="G989" s="18"/>
      <c r="H989" s="25"/>
      <c r="I989" s="15">
        <v>989</v>
      </c>
      <c r="J989" s="15" t="b">
        <f xml:space="preserve"> IF(AND([Relationship Date (UTC)] &gt;= Misc!$M$3, [Relationship Date (UTC)] &lt;= Misc!$N$3,TRUE), TRUE, FALSE)</f>
        <v>1</v>
      </c>
      <c r="K989" s="16"/>
      <c r="L989" s="72" t="s">
        <v>922</v>
      </c>
      <c r="M989" s="75">
        <v>40523.680902777778</v>
      </c>
    </row>
    <row r="990" spans="1:13">
      <c r="A990" s="69" t="s">
        <v>540</v>
      </c>
      <c r="B990" s="69" t="s">
        <v>541</v>
      </c>
      <c r="C990" s="18"/>
      <c r="D990" s="19"/>
      <c r="E990" s="60"/>
      <c r="F990" s="20"/>
      <c r="G990" s="18"/>
      <c r="H990" s="25"/>
      <c r="I990" s="15">
        <v>990</v>
      </c>
      <c r="J990" s="15" t="b">
        <f xml:space="preserve"> IF(AND([Relationship Date (UTC)] &gt;= Misc!$M$3, [Relationship Date (UTC)] &lt;= Misc!$N$3,TRUE), TRUE, FALSE)</f>
        <v>1</v>
      </c>
      <c r="K990" s="16"/>
      <c r="L990" s="72" t="s">
        <v>922</v>
      </c>
      <c r="M990" s="75">
        <v>40523.680902777778</v>
      </c>
    </row>
    <row r="991" spans="1:13">
      <c r="A991" s="69" t="s">
        <v>541</v>
      </c>
      <c r="B991" s="69" t="s">
        <v>540</v>
      </c>
      <c r="C991" s="18"/>
      <c r="D991" s="19"/>
      <c r="E991" s="60"/>
      <c r="F991" s="20"/>
      <c r="G991" s="18"/>
      <c r="H991" s="25"/>
      <c r="I991" s="15">
        <v>991</v>
      </c>
      <c r="J991" s="15" t="b">
        <f xml:space="preserve"> IF(AND([Relationship Date (UTC)] &gt;= Misc!$M$3, [Relationship Date (UTC)] &lt;= Misc!$N$3,TRUE), TRUE, FALSE)</f>
        <v>1</v>
      </c>
      <c r="K991" s="16"/>
      <c r="L991" s="72" t="s">
        <v>922</v>
      </c>
      <c r="M991" s="75">
        <v>40523.680902777778</v>
      </c>
    </row>
    <row r="992" spans="1:13">
      <c r="A992" s="69" t="s">
        <v>542</v>
      </c>
      <c r="B992" s="69" t="s">
        <v>916</v>
      </c>
      <c r="C992" s="18"/>
      <c r="D992" s="19"/>
      <c r="E992" s="60"/>
      <c r="F992" s="20"/>
      <c r="G992" s="18"/>
      <c r="H992" s="25"/>
      <c r="I992" s="15">
        <v>992</v>
      </c>
      <c r="J992" s="15" t="b">
        <f xml:space="preserve"> IF(AND([Relationship Date (UTC)] &gt;= Misc!$M$3, [Relationship Date (UTC)] &lt;= Misc!$N$3,TRUE), TRUE, FALSE)</f>
        <v>1</v>
      </c>
      <c r="K992" s="16"/>
      <c r="L992" s="72" t="s">
        <v>921</v>
      </c>
      <c r="M992" s="75">
        <v>40523.67392361111</v>
      </c>
    </row>
    <row r="993" spans="1:13">
      <c r="A993" s="69" t="s">
        <v>543</v>
      </c>
      <c r="B993" s="69" t="s">
        <v>542</v>
      </c>
      <c r="C993" s="18"/>
      <c r="D993" s="19"/>
      <c r="E993" s="60"/>
      <c r="F993" s="20"/>
      <c r="G993" s="18"/>
      <c r="H993" s="25"/>
      <c r="I993" s="15">
        <v>993</v>
      </c>
      <c r="J993" s="15" t="b">
        <f xml:space="preserve"> IF(AND([Relationship Date (UTC)] &gt;= Misc!$M$3, [Relationship Date (UTC)] &lt;= Misc!$N$3,TRUE), TRUE, FALSE)</f>
        <v>1</v>
      </c>
      <c r="K993" s="16"/>
      <c r="L993" s="72" t="s">
        <v>922</v>
      </c>
      <c r="M993" s="75">
        <v>40523.680902777778</v>
      </c>
    </row>
    <row r="994" spans="1:13">
      <c r="A994" s="69" t="s">
        <v>542</v>
      </c>
      <c r="B994" s="69" t="s">
        <v>543</v>
      </c>
      <c r="C994" s="18"/>
      <c r="D994" s="19"/>
      <c r="E994" s="60"/>
      <c r="F994" s="20"/>
      <c r="G994" s="18"/>
      <c r="H994" s="25"/>
      <c r="I994" s="15">
        <v>994</v>
      </c>
      <c r="J994" s="15" t="b">
        <f xml:space="preserve"> IF(AND([Relationship Date (UTC)] &gt;= Misc!$M$3, [Relationship Date (UTC)] &lt;= Misc!$N$3,TRUE), TRUE, FALSE)</f>
        <v>1</v>
      </c>
      <c r="K994" s="16"/>
      <c r="L994" s="72" t="s">
        <v>922</v>
      </c>
      <c r="M994" s="75">
        <v>40523.680902777778</v>
      </c>
    </row>
    <row r="995" spans="1:13">
      <c r="A995" s="69" t="s">
        <v>544</v>
      </c>
      <c r="B995" s="69" t="s">
        <v>913</v>
      </c>
      <c r="C995" s="18"/>
      <c r="D995" s="19"/>
      <c r="E995" s="60"/>
      <c r="F995" s="20"/>
      <c r="G995" s="18"/>
      <c r="H995" s="25"/>
      <c r="I995" s="15">
        <v>995</v>
      </c>
      <c r="J995" s="15" t="b">
        <f xml:space="preserve"> IF(AND([Relationship Date (UTC)] &gt;= Misc!$M$3, [Relationship Date (UTC)] &lt;= Misc!$N$3,TRUE), TRUE, FALSE)</f>
        <v>1</v>
      </c>
      <c r="K995" s="16"/>
      <c r="L995" s="72" t="s">
        <v>921</v>
      </c>
      <c r="M995" s="75">
        <v>40523.673935185187</v>
      </c>
    </row>
    <row r="996" spans="1:13">
      <c r="A996" s="69" t="s">
        <v>544</v>
      </c>
      <c r="B996" s="69" t="s">
        <v>823</v>
      </c>
      <c r="C996" s="18"/>
      <c r="D996" s="19"/>
      <c r="E996" s="60"/>
      <c r="F996" s="20"/>
      <c r="G996" s="18"/>
      <c r="H996" s="25"/>
      <c r="I996" s="15">
        <v>996</v>
      </c>
      <c r="J996" s="15" t="b">
        <f xml:space="preserve"> IF(AND([Relationship Date (UTC)] &gt;= Misc!$M$3, [Relationship Date (UTC)] &lt;= Misc!$N$3,TRUE), TRUE, FALSE)</f>
        <v>1</v>
      </c>
      <c r="K996" s="16"/>
      <c r="L996" s="72" t="s">
        <v>922</v>
      </c>
      <c r="M996" s="75">
        <v>40523.680902777778</v>
      </c>
    </row>
    <row r="997" spans="1:13">
      <c r="A997" s="69" t="s">
        <v>544</v>
      </c>
      <c r="B997" s="69" t="s">
        <v>916</v>
      </c>
      <c r="C997" s="18"/>
      <c r="D997" s="19"/>
      <c r="E997" s="60"/>
      <c r="F997" s="20"/>
      <c r="G997" s="18"/>
      <c r="H997" s="25"/>
      <c r="I997" s="15">
        <v>997</v>
      </c>
      <c r="J997" s="15" t="b">
        <f xml:space="preserve"> IF(AND([Relationship Date (UTC)] &gt;= Misc!$M$3, [Relationship Date (UTC)] &lt;= Misc!$N$3,TRUE), TRUE, FALSE)</f>
        <v>1</v>
      </c>
      <c r="K997" s="16"/>
      <c r="L997" s="72" t="s">
        <v>922</v>
      </c>
      <c r="M997" s="75">
        <v>40523.680902777778</v>
      </c>
    </row>
    <row r="998" spans="1:13">
      <c r="A998" s="69" t="s">
        <v>527</v>
      </c>
      <c r="B998" s="69" t="s">
        <v>916</v>
      </c>
      <c r="C998" s="18"/>
      <c r="D998" s="19"/>
      <c r="E998" s="60"/>
      <c r="F998" s="20"/>
      <c r="G998" s="18"/>
      <c r="H998" s="25"/>
      <c r="I998" s="15">
        <v>998</v>
      </c>
      <c r="J998" s="15" t="b">
        <f xml:space="preserve"> IF(AND([Relationship Date (UTC)] &gt;= Misc!$M$3, [Relationship Date (UTC)] &lt;= Misc!$N$3,TRUE), TRUE, FALSE)</f>
        <v>1</v>
      </c>
      <c r="K998" s="16"/>
      <c r="L998" s="72" t="s">
        <v>921</v>
      </c>
      <c r="M998" s="75">
        <v>40523.673414351855</v>
      </c>
    </row>
    <row r="999" spans="1:13">
      <c r="A999" s="69" t="s">
        <v>356</v>
      </c>
      <c r="B999" s="69" t="s">
        <v>527</v>
      </c>
      <c r="C999" s="18"/>
      <c r="D999" s="19"/>
      <c r="E999" s="60"/>
      <c r="F999" s="20"/>
      <c r="G999" s="18"/>
      <c r="H999" s="25"/>
      <c r="I999" s="15">
        <v>999</v>
      </c>
      <c r="J999" s="15" t="b">
        <f xml:space="preserve"> IF(AND([Relationship Date (UTC)] &gt;= Misc!$M$3, [Relationship Date (UTC)] &lt;= Misc!$N$3,TRUE), TRUE, FALSE)</f>
        <v>1</v>
      </c>
      <c r="K999" s="16"/>
      <c r="L999" s="72" t="s">
        <v>922</v>
      </c>
      <c r="M999" s="75">
        <v>40523.680902777778</v>
      </c>
    </row>
    <row r="1000" spans="1:13">
      <c r="A1000" s="69" t="s">
        <v>527</v>
      </c>
      <c r="B1000" s="69" t="s">
        <v>673</v>
      </c>
      <c r="C1000" s="18"/>
      <c r="D1000" s="19"/>
      <c r="E1000" s="60"/>
      <c r="F1000" s="20"/>
      <c r="G1000" s="18"/>
      <c r="H1000" s="25"/>
      <c r="I1000" s="15">
        <v>1000</v>
      </c>
      <c r="J1000" s="15" t="b">
        <f xml:space="preserve"> IF(AND([Relationship Date (UTC)] &gt;= Misc!$M$3, [Relationship Date (UTC)] &lt;= Misc!$N$3,TRUE), TRUE, FALSE)</f>
        <v>1</v>
      </c>
      <c r="K1000" s="16"/>
      <c r="L1000" s="72" t="s">
        <v>922</v>
      </c>
      <c r="M1000" s="75">
        <v>40523.680902777778</v>
      </c>
    </row>
    <row r="1001" spans="1:13">
      <c r="A1001" s="69" t="s">
        <v>527</v>
      </c>
      <c r="B1001" s="69" t="s">
        <v>916</v>
      </c>
      <c r="C1001" s="18"/>
      <c r="D1001" s="19"/>
      <c r="E1001" s="60"/>
      <c r="F1001" s="20"/>
      <c r="G1001" s="18"/>
      <c r="H1001" s="25"/>
      <c r="I1001" s="15">
        <v>1001</v>
      </c>
      <c r="J1001" s="15" t="b">
        <f xml:space="preserve"> IF(AND([Relationship Date (UTC)] &gt;= Misc!$M$3, [Relationship Date (UTC)] &lt;= Misc!$N$3,TRUE), TRUE, FALSE)</f>
        <v>1</v>
      </c>
      <c r="K1001" s="16"/>
      <c r="L1001" s="72" t="s">
        <v>922</v>
      </c>
      <c r="M1001" s="75">
        <v>40523.680902777778</v>
      </c>
    </row>
    <row r="1002" spans="1:13">
      <c r="A1002" s="69" t="s">
        <v>527</v>
      </c>
      <c r="B1002" s="69" t="s">
        <v>545</v>
      </c>
      <c r="C1002" s="18"/>
      <c r="D1002" s="19"/>
      <c r="E1002" s="60"/>
      <c r="F1002" s="20"/>
      <c r="G1002" s="18"/>
      <c r="H1002" s="25"/>
      <c r="I1002" s="15">
        <v>1002</v>
      </c>
      <c r="J1002" s="15" t="b">
        <f xml:space="preserve"> IF(AND([Relationship Date (UTC)] &gt;= Misc!$M$3, [Relationship Date (UTC)] &lt;= Misc!$N$3,TRUE), TRUE, FALSE)</f>
        <v>1</v>
      </c>
      <c r="K1002" s="16"/>
      <c r="L1002" s="72" t="s">
        <v>922</v>
      </c>
      <c r="M1002" s="75">
        <v>40523.680902777778</v>
      </c>
    </row>
    <row r="1003" spans="1:13">
      <c r="A1003" s="69" t="s">
        <v>527</v>
      </c>
      <c r="B1003" s="69" t="s">
        <v>356</v>
      </c>
      <c r="C1003" s="18"/>
      <c r="D1003" s="19"/>
      <c r="E1003" s="60"/>
      <c r="F1003" s="20"/>
      <c r="G1003" s="18"/>
      <c r="H1003" s="25"/>
      <c r="I1003" s="15">
        <v>1003</v>
      </c>
      <c r="J1003" s="15" t="b">
        <f xml:space="preserve"> IF(AND([Relationship Date (UTC)] &gt;= Misc!$M$3, [Relationship Date (UTC)] &lt;= Misc!$N$3,TRUE), TRUE, FALSE)</f>
        <v>1</v>
      </c>
      <c r="K1003" s="16"/>
      <c r="L1003" s="72" t="s">
        <v>922</v>
      </c>
      <c r="M1003" s="75">
        <v>40523.680902777778</v>
      </c>
    </row>
    <row r="1004" spans="1:13">
      <c r="A1004" s="69" t="s">
        <v>527</v>
      </c>
      <c r="B1004" s="69" t="s">
        <v>638</v>
      </c>
      <c r="C1004" s="18"/>
      <c r="D1004" s="19"/>
      <c r="E1004" s="60"/>
      <c r="F1004" s="20"/>
      <c r="G1004" s="18"/>
      <c r="H1004" s="25"/>
      <c r="I1004" s="15">
        <v>1004</v>
      </c>
      <c r="J1004" s="15" t="b">
        <f xml:space="preserve"> IF(AND([Relationship Date (UTC)] &gt;= Misc!$M$3, [Relationship Date (UTC)] &lt;= Misc!$N$3,TRUE), TRUE, FALSE)</f>
        <v>1</v>
      </c>
      <c r="K1004" s="16"/>
      <c r="L1004" s="72" t="s">
        <v>922</v>
      </c>
      <c r="M1004" s="75">
        <v>40523.680902777778</v>
      </c>
    </row>
    <row r="1005" spans="1:13">
      <c r="A1005" s="69" t="s">
        <v>545</v>
      </c>
      <c r="B1005" s="69" t="s">
        <v>527</v>
      </c>
      <c r="C1005" s="18"/>
      <c r="D1005" s="19"/>
      <c r="E1005" s="60"/>
      <c r="F1005" s="20"/>
      <c r="G1005" s="18"/>
      <c r="H1005" s="25"/>
      <c r="I1005" s="15">
        <v>1005</v>
      </c>
      <c r="J1005" s="15" t="b">
        <f xml:space="preserve"> IF(AND([Relationship Date (UTC)] &gt;= Misc!$M$3, [Relationship Date (UTC)] &lt;= Misc!$N$3,TRUE), TRUE, FALSE)</f>
        <v>1</v>
      </c>
      <c r="K1005" s="16"/>
      <c r="L1005" s="72" t="s">
        <v>922</v>
      </c>
      <c r="M1005" s="75">
        <v>40523.680902777778</v>
      </c>
    </row>
    <row r="1006" spans="1:13">
      <c r="A1006" s="69" t="s">
        <v>546</v>
      </c>
      <c r="B1006" s="69" t="s">
        <v>916</v>
      </c>
      <c r="C1006" s="18"/>
      <c r="D1006" s="19"/>
      <c r="E1006" s="60"/>
      <c r="F1006" s="20"/>
      <c r="G1006" s="18"/>
      <c r="H1006" s="25"/>
      <c r="I1006" s="15">
        <v>1006</v>
      </c>
      <c r="J1006" s="15" t="b">
        <f xml:space="preserve"> IF(AND([Relationship Date (UTC)] &gt;= Misc!$M$3, [Relationship Date (UTC)] &lt;= Misc!$N$3,TRUE), TRUE, FALSE)</f>
        <v>1</v>
      </c>
      <c r="K1006" s="16"/>
      <c r="L1006" s="72" t="s">
        <v>922</v>
      </c>
      <c r="M1006" s="75">
        <v>40523.680902777778</v>
      </c>
    </row>
    <row r="1007" spans="1:13">
      <c r="A1007" s="69" t="s">
        <v>546</v>
      </c>
      <c r="B1007" s="69" t="s">
        <v>545</v>
      </c>
      <c r="C1007" s="18"/>
      <c r="D1007" s="19"/>
      <c r="E1007" s="60"/>
      <c r="F1007" s="20"/>
      <c r="G1007" s="18"/>
      <c r="H1007" s="25"/>
      <c r="I1007" s="15">
        <v>1007</v>
      </c>
      <c r="J1007" s="15" t="b">
        <f xml:space="preserve"> IF(AND([Relationship Date (UTC)] &gt;= Misc!$M$3, [Relationship Date (UTC)] &lt;= Misc!$N$3,TRUE), TRUE, FALSE)</f>
        <v>1</v>
      </c>
      <c r="K1007" s="16"/>
      <c r="L1007" s="72" t="s">
        <v>922</v>
      </c>
      <c r="M1007" s="75">
        <v>40523.680902777778</v>
      </c>
    </row>
    <row r="1008" spans="1:13">
      <c r="A1008" s="69" t="s">
        <v>546</v>
      </c>
      <c r="B1008" s="69" t="s">
        <v>721</v>
      </c>
      <c r="C1008" s="18"/>
      <c r="D1008" s="19"/>
      <c r="E1008" s="60"/>
      <c r="F1008" s="20"/>
      <c r="G1008" s="18"/>
      <c r="H1008" s="25"/>
      <c r="I1008" s="15">
        <v>1008</v>
      </c>
      <c r="J1008" s="15" t="b">
        <f xml:space="preserve"> IF(AND([Relationship Date (UTC)] &gt;= Misc!$M$3, [Relationship Date (UTC)] &lt;= Misc!$N$3,TRUE), TRUE, FALSE)</f>
        <v>1</v>
      </c>
      <c r="K1008" s="16"/>
      <c r="L1008" s="72" t="s">
        <v>922</v>
      </c>
      <c r="M1008" s="75">
        <v>40523.680902777778</v>
      </c>
    </row>
    <row r="1009" spans="1:13">
      <c r="A1009" s="69" t="s">
        <v>545</v>
      </c>
      <c r="B1009" s="69" t="s">
        <v>546</v>
      </c>
      <c r="C1009" s="18"/>
      <c r="D1009" s="19"/>
      <c r="E1009" s="60"/>
      <c r="F1009" s="20"/>
      <c r="G1009" s="18"/>
      <c r="H1009" s="25"/>
      <c r="I1009" s="15">
        <v>1009</v>
      </c>
      <c r="J1009" s="15" t="b">
        <f xml:space="preserve"> IF(AND([Relationship Date (UTC)] &gt;= Misc!$M$3, [Relationship Date (UTC)] &lt;= Misc!$N$3,TRUE), TRUE, FALSE)</f>
        <v>1</v>
      </c>
      <c r="K1009" s="16"/>
      <c r="L1009" s="72" t="s">
        <v>922</v>
      </c>
      <c r="M1009" s="75">
        <v>40523.680902777778</v>
      </c>
    </row>
    <row r="1010" spans="1:13">
      <c r="A1010" s="69" t="s">
        <v>225</v>
      </c>
      <c r="B1010" s="69" t="s">
        <v>226</v>
      </c>
      <c r="C1010" s="18"/>
      <c r="D1010" s="19"/>
      <c r="E1010" s="60"/>
      <c r="F1010" s="20"/>
      <c r="G1010" s="18"/>
      <c r="H1010" s="25"/>
      <c r="I1010" s="15">
        <v>1010</v>
      </c>
      <c r="J1010" s="15" t="b">
        <f xml:space="preserve"> IF(AND([Relationship Date (UTC)] &gt;= Misc!$M$3, [Relationship Date (UTC)] &lt;= Misc!$N$3,TRUE), TRUE, FALSE)</f>
        <v>1</v>
      </c>
      <c r="K1010" s="16"/>
      <c r="L1010" s="72" t="s">
        <v>922</v>
      </c>
      <c r="M1010" s="75">
        <v>40523.680902777778</v>
      </c>
    </row>
    <row r="1011" spans="1:13">
      <c r="A1011" s="69" t="s">
        <v>225</v>
      </c>
      <c r="B1011" s="69" t="s">
        <v>545</v>
      </c>
      <c r="C1011" s="18"/>
      <c r="D1011" s="19"/>
      <c r="E1011" s="60"/>
      <c r="F1011" s="20"/>
      <c r="G1011" s="18"/>
      <c r="H1011" s="25"/>
      <c r="I1011" s="15">
        <v>1011</v>
      </c>
      <c r="J1011" s="15" t="b">
        <f xml:space="preserve"> IF(AND([Relationship Date (UTC)] &gt;= Misc!$M$3, [Relationship Date (UTC)] &lt;= Misc!$N$3,TRUE), TRUE, FALSE)</f>
        <v>1</v>
      </c>
      <c r="K1011" s="16"/>
      <c r="L1011" s="72" t="s">
        <v>922</v>
      </c>
      <c r="M1011" s="75">
        <v>40523.680902777778</v>
      </c>
    </row>
    <row r="1012" spans="1:13">
      <c r="A1012" s="69" t="s">
        <v>225</v>
      </c>
      <c r="B1012" s="69" t="s">
        <v>916</v>
      </c>
      <c r="C1012" s="18"/>
      <c r="D1012" s="19"/>
      <c r="E1012" s="60"/>
      <c r="F1012" s="20"/>
      <c r="G1012" s="18"/>
      <c r="H1012" s="25"/>
      <c r="I1012" s="15">
        <v>1012</v>
      </c>
      <c r="J1012" s="15" t="b">
        <f xml:space="preserve"> IF(AND([Relationship Date (UTC)] &gt;= Misc!$M$3, [Relationship Date (UTC)] &lt;= Misc!$N$3,TRUE), TRUE, FALSE)</f>
        <v>1</v>
      </c>
      <c r="K1012" s="16"/>
      <c r="L1012" s="72" t="s">
        <v>922</v>
      </c>
      <c r="M1012" s="75">
        <v>40523.680902777778</v>
      </c>
    </row>
    <row r="1013" spans="1:13">
      <c r="A1013" s="69" t="s">
        <v>225</v>
      </c>
      <c r="B1013" s="69" t="s">
        <v>409</v>
      </c>
      <c r="C1013" s="18"/>
      <c r="D1013" s="19"/>
      <c r="E1013" s="60"/>
      <c r="F1013" s="20"/>
      <c r="G1013" s="18"/>
      <c r="H1013" s="25"/>
      <c r="I1013" s="15">
        <v>1013</v>
      </c>
      <c r="J1013" s="15" t="b">
        <f xml:space="preserve"> IF(AND([Relationship Date (UTC)] &gt;= Misc!$M$3, [Relationship Date (UTC)] &lt;= Misc!$N$3,TRUE), TRUE, FALSE)</f>
        <v>1</v>
      </c>
      <c r="K1013" s="16"/>
      <c r="L1013" s="72" t="s">
        <v>922</v>
      </c>
      <c r="M1013" s="75">
        <v>40523.680902777778</v>
      </c>
    </row>
    <row r="1014" spans="1:13">
      <c r="A1014" s="69" t="s">
        <v>225</v>
      </c>
      <c r="B1014" s="69" t="s">
        <v>674</v>
      </c>
      <c r="C1014" s="18"/>
      <c r="D1014" s="19"/>
      <c r="E1014" s="60"/>
      <c r="F1014" s="20"/>
      <c r="G1014" s="18"/>
      <c r="H1014" s="25"/>
      <c r="I1014" s="15">
        <v>1014</v>
      </c>
      <c r="J1014" s="15" t="b">
        <f xml:space="preserve"> IF(AND([Relationship Date (UTC)] &gt;= Misc!$M$3, [Relationship Date (UTC)] &lt;= Misc!$N$3,TRUE), TRUE, FALSE)</f>
        <v>1</v>
      </c>
      <c r="K1014" s="16"/>
      <c r="L1014" s="72" t="s">
        <v>922</v>
      </c>
      <c r="M1014" s="75">
        <v>40523.680902777778</v>
      </c>
    </row>
    <row r="1015" spans="1:13">
      <c r="A1015" s="69" t="s">
        <v>225</v>
      </c>
      <c r="B1015" s="69" t="s">
        <v>770</v>
      </c>
      <c r="C1015" s="18"/>
      <c r="D1015" s="19"/>
      <c r="E1015" s="60"/>
      <c r="F1015" s="20"/>
      <c r="G1015" s="18"/>
      <c r="H1015" s="25"/>
      <c r="I1015" s="15">
        <v>1015</v>
      </c>
      <c r="J1015" s="15" t="b">
        <f xml:space="preserve"> IF(AND([Relationship Date (UTC)] &gt;= Misc!$M$3, [Relationship Date (UTC)] &lt;= Misc!$N$3,TRUE), TRUE, FALSE)</f>
        <v>1</v>
      </c>
      <c r="K1015" s="16"/>
      <c r="L1015" s="72" t="s">
        <v>922</v>
      </c>
      <c r="M1015" s="75">
        <v>40523.680902777778</v>
      </c>
    </row>
    <row r="1016" spans="1:13">
      <c r="A1016" s="69" t="s">
        <v>225</v>
      </c>
      <c r="B1016" s="69" t="s">
        <v>413</v>
      </c>
      <c r="C1016" s="18"/>
      <c r="D1016" s="19"/>
      <c r="E1016" s="60"/>
      <c r="F1016" s="20"/>
      <c r="G1016" s="18"/>
      <c r="H1016" s="25"/>
      <c r="I1016" s="15">
        <v>1016</v>
      </c>
      <c r="J1016" s="15" t="b">
        <f xml:space="preserve"> IF(AND([Relationship Date (UTC)] &gt;= Misc!$M$3, [Relationship Date (UTC)] &lt;= Misc!$N$3,TRUE), TRUE, FALSE)</f>
        <v>1</v>
      </c>
      <c r="K1016" s="16"/>
      <c r="L1016" s="72" t="s">
        <v>922</v>
      </c>
      <c r="M1016" s="75">
        <v>40523.680902777778</v>
      </c>
    </row>
    <row r="1017" spans="1:13">
      <c r="A1017" s="69" t="s">
        <v>226</v>
      </c>
      <c r="B1017" s="69" t="s">
        <v>225</v>
      </c>
      <c r="C1017" s="18"/>
      <c r="D1017" s="19"/>
      <c r="E1017" s="60"/>
      <c r="F1017" s="20"/>
      <c r="G1017" s="18"/>
      <c r="H1017" s="25"/>
      <c r="I1017" s="15">
        <v>1017</v>
      </c>
      <c r="J1017" s="15" t="b">
        <f xml:space="preserve"> IF(AND([Relationship Date (UTC)] &gt;= Misc!$M$3, [Relationship Date (UTC)] &lt;= Misc!$N$3,TRUE), TRUE, FALSE)</f>
        <v>1</v>
      </c>
      <c r="K1017" s="16"/>
      <c r="L1017" s="72" t="s">
        <v>922</v>
      </c>
      <c r="M1017" s="75">
        <v>40523.680902777778</v>
      </c>
    </row>
    <row r="1018" spans="1:13">
      <c r="A1018" s="69" t="s">
        <v>545</v>
      </c>
      <c r="B1018" s="69" t="s">
        <v>225</v>
      </c>
      <c r="C1018" s="18"/>
      <c r="D1018" s="19"/>
      <c r="E1018" s="60"/>
      <c r="F1018" s="20"/>
      <c r="G1018" s="18"/>
      <c r="H1018" s="25"/>
      <c r="I1018" s="15">
        <v>1018</v>
      </c>
      <c r="J1018" s="15" t="b">
        <f xml:space="preserve"> IF(AND([Relationship Date (UTC)] &gt;= Misc!$M$3, [Relationship Date (UTC)] &lt;= Misc!$N$3,TRUE), TRUE, FALSE)</f>
        <v>1</v>
      </c>
      <c r="K1018" s="16"/>
      <c r="L1018" s="72" t="s">
        <v>922</v>
      </c>
      <c r="M1018" s="75">
        <v>40523.680902777778</v>
      </c>
    </row>
    <row r="1019" spans="1:13">
      <c r="A1019" s="69" t="s">
        <v>547</v>
      </c>
      <c r="B1019" s="69" t="s">
        <v>913</v>
      </c>
      <c r="C1019" s="18"/>
      <c r="D1019" s="19"/>
      <c r="E1019" s="60"/>
      <c r="F1019" s="20"/>
      <c r="G1019" s="18"/>
      <c r="H1019" s="25"/>
      <c r="I1019" s="15">
        <v>1019</v>
      </c>
      <c r="J1019" s="15" t="b">
        <f xml:space="preserve"> IF(AND([Relationship Date (UTC)] &gt;= Misc!$M$3, [Relationship Date (UTC)] &lt;= Misc!$N$3,TRUE), TRUE, FALSE)</f>
        <v>1</v>
      </c>
      <c r="K1019" s="16"/>
      <c r="L1019" s="72" t="s">
        <v>922</v>
      </c>
      <c r="M1019" s="75">
        <v>40523.680902777778</v>
      </c>
    </row>
    <row r="1020" spans="1:13">
      <c r="A1020" s="69" t="s">
        <v>548</v>
      </c>
      <c r="B1020" s="69" t="s">
        <v>916</v>
      </c>
      <c r="C1020" s="18"/>
      <c r="D1020" s="19"/>
      <c r="E1020" s="60"/>
      <c r="F1020" s="20"/>
      <c r="G1020" s="18"/>
      <c r="H1020" s="25"/>
      <c r="I1020" s="15">
        <v>1020</v>
      </c>
      <c r="J1020" s="15" t="b">
        <f xml:space="preserve"> IF(AND([Relationship Date (UTC)] &gt;= Misc!$M$3, [Relationship Date (UTC)] &lt;= Misc!$N$3,TRUE), TRUE, FALSE)</f>
        <v>1</v>
      </c>
      <c r="K1020" s="16"/>
      <c r="L1020" s="72" t="s">
        <v>922</v>
      </c>
      <c r="M1020" s="75">
        <v>40523.680902777778</v>
      </c>
    </row>
    <row r="1021" spans="1:13">
      <c r="A1021" s="69" t="s">
        <v>549</v>
      </c>
      <c r="B1021" s="69" t="s">
        <v>916</v>
      </c>
      <c r="C1021" s="18"/>
      <c r="D1021" s="19"/>
      <c r="E1021" s="60"/>
      <c r="F1021" s="20"/>
      <c r="G1021" s="18"/>
      <c r="H1021" s="25"/>
      <c r="I1021" s="15">
        <v>1021</v>
      </c>
      <c r="J1021" s="15" t="b">
        <f xml:space="preserve"> IF(AND([Relationship Date (UTC)] &gt;= Misc!$M$3, [Relationship Date (UTC)] &lt;= Misc!$N$3,TRUE), TRUE, FALSE)</f>
        <v>1</v>
      </c>
      <c r="K1021" s="16"/>
      <c r="L1021" s="72" t="s">
        <v>921</v>
      </c>
      <c r="M1021" s="75">
        <v>40523.665532407409</v>
      </c>
    </row>
    <row r="1022" spans="1:13">
      <c r="A1022" s="69" t="s">
        <v>549</v>
      </c>
      <c r="B1022" s="69" t="s">
        <v>550</v>
      </c>
      <c r="C1022" s="18"/>
      <c r="D1022" s="19"/>
      <c r="E1022" s="60"/>
      <c r="F1022" s="20"/>
      <c r="G1022" s="18"/>
      <c r="H1022" s="25"/>
      <c r="I1022" s="15">
        <v>1022</v>
      </c>
      <c r="J1022" s="15" t="b">
        <f xml:space="preserve"> IF(AND([Relationship Date (UTC)] &gt;= Misc!$M$3, [Relationship Date (UTC)] &lt;= Misc!$N$3,TRUE), TRUE, FALSE)</f>
        <v>1</v>
      </c>
      <c r="K1022" s="16"/>
      <c r="L1022" s="72" t="s">
        <v>922</v>
      </c>
      <c r="M1022" s="75">
        <v>40523.680902777778</v>
      </c>
    </row>
    <row r="1023" spans="1:13">
      <c r="A1023" s="69" t="s">
        <v>550</v>
      </c>
      <c r="B1023" s="69" t="s">
        <v>549</v>
      </c>
      <c r="C1023" s="18"/>
      <c r="D1023" s="19"/>
      <c r="E1023" s="60"/>
      <c r="F1023" s="20"/>
      <c r="G1023" s="18"/>
      <c r="H1023" s="25"/>
      <c r="I1023" s="15">
        <v>1023</v>
      </c>
      <c r="J1023" s="15" t="b">
        <f xml:space="preserve"> IF(AND([Relationship Date (UTC)] &gt;= Misc!$M$3, [Relationship Date (UTC)] &lt;= Misc!$N$3,TRUE), TRUE, FALSE)</f>
        <v>1</v>
      </c>
      <c r="K1023" s="16"/>
      <c r="L1023" s="72" t="s">
        <v>922</v>
      </c>
      <c r="M1023" s="75">
        <v>40523.680902777778</v>
      </c>
    </row>
    <row r="1024" spans="1:13">
      <c r="A1024" s="69" t="s">
        <v>550</v>
      </c>
      <c r="B1024" s="69" t="s">
        <v>916</v>
      </c>
      <c r="C1024" s="18"/>
      <c r="D1024" s="19"/>
      <c r="E1024" s="60"/>
      <c r="F1024" s="20"/>
      <c r="G1024" s="18"/>
      <c r="H1024" s="25"/>
      <c r="I1024" s="15">
        <v>1024</v>
      </c>
      <c r="J1024" s="15" t="b">
        <f xml:space="preserve"> IF(AND([Relationship Date (UTC)] &gt;= Misc!$M$3, [Relationship Date (UTC)] &lt;= Misc!$N$3,TRUE), TRUE, FALSE)</f>
        <v>1</v>
      </c>
      <c r="K1024" s="16"/>
      <c r="L1024" s="72" t="s">
        <v>921</v>
      </c>
      <c r="M1024" s="75">
        <v>40523.674016203702</v>
      </c>
    </row>
    <row r="1025" spans="1:13">
      <c r="A1025" s="69" t="s">
        <v>551</v>
      </c>
      <c r="B1025" s="69" t="s">
        <v>550</v>
      </c>
      <c r="C1025" s="18"/>
      <c r="D1025" s="19"/>
      <c r="E1025" s="60"/>
      <c r="F1025" s="20"/>
      <c r="G1025" s="18"/>
      <c r="H1025" s="25"/>
      <c r="I1025" s="15">
        <v>1025</v>
      </c>
      <c r="J1025" s="15" t="b">
        <f xml:space="preserve"> IF(AND([Relationship Date (UTC)] &gt;= Misc!$M$3, [Relationship Date (UTC)] &lt;= Misc!$N$3,TRUE), TRUE, FALSE)</f>
        <v>1</v>
      </c>
      <c r="K1025" s="16"/>
      <c r="L1025" s="72" t="s">
        <v>922</v>
      </c>
      <c r="M1025" s="75">
        <v>40523.680902777778</v>
      </c>
    </row>
    <row r="1026" spans="1:13">
      <c r="A1026" s="69" t="s">
        <v>552</v>
      </c>
      <c r="B1026" s="69" t="s">
        <v>550</v>
      </c>
      <c r="C1026" s="18"/>
      <c r="D1026" s="19"/>
      <c r="E1026" s="60"/>
      <c r="F1026" s="20"/>
      <c r="G1026" s="18"/>
      <c r="H1026" s="25"/>
      <c r="I1026" s="15">
        <v>1026</v>
      </c>
      <c r="J1026" s="15" t="b">
        <f xml:space="preserve"> IF(AND([Relationship Date (UTC)] &gt;= Misc!$M$3, [Relationship Date (UTC)] &lt;= Misc!$N$3,TRUE), TRUE, FALSE)</f>
        <v>1</v>
      </c>
      <c r="K1026" s="16"/>
      <c r="L1026" s="72" t="s">
        <v>922</v>
      </c>
      <c r="M1026" s="75">
        <v>40523.680902777778</v>
      </c>
    </row>
    <row r="1027" spans="1:13">
      <c r="A1027" s="69" t="s">
        <v>550</v>
      </c>
      <c r="B1027" s="69" t="s">
        <v>916</v>
      </c>
      <c r="C1027" s="18"/>
      <c r="D1027" s="19"/>
      <c r="E1027" s="60"/>
      <c r="F1027" s="20"/>
      <c r="G1027" s="18"/>
      <c r="H1027" s="25"/>
      <c r="I1027" s="15">
        <v>1027</v>
      </c>
      <c r="J1027" s="15" t="b">
        <f xml:space="preserve"> IF(AND([Relationship Date (UTC)] &gt;= Misc!$M$3, [Relationship Date (UTC)] &lt;= Misc!$N$3,TRUE), TRUE, FALSE)</f>
        <v>1</v>
      </c>
      <c r="K1027" s="16"/>
      <c r="L1027" s="72" t="s">
        <v>922</v>
      </c>
      <c r="M1027" s="75">
        <v>40523.680902777778</v>
      </c>
    </row>
    <row r="1028" spans="1:13">
      <c r="A1028" s="69" t="s">
        <v>553</v>
      </c>
      <c r="B1028" s="69" t="s">
        <v>913</v>
      </c>
      <c r="C1028" s="18"/>
      <c r="D1028" s="19"/>
      <c r="E1028" s="60"/>
      <c r="F1028" s="20"/>
      <c r="G1028" s="18"/>
      <c r="H1028" s="25"/>
      <c r="I1028" s="15">
        <v>1028</v>
      </c>
      <c r="J1028" s="15" t="b">
        <f xml:space="preserve"> IF(AND([Relationship Date (UTC)] &gt;= Misc!$M$3, [Relationship Date (UTC)] &lt;= Misc!$N$3,TRUE), TRUE, FALSE)</f>
        <v>1</v>
      </c>
      <c r="K1028" s="16"/>
      <c r="L1028" s="72" t="s">
        <v>921</v>
      </c>
      <c r="M1028" s="75">
        <v>40523.674050925925</v>
      </c>
    </row>
    <row r="1029" spans="1:13">
      <c r="A1029" s="69" t="s">
        <v>553</v>
      </c>
      <c r="B1029" s="69" t="s">
        <v>913</v>
      </c>
      <c r="C1029" s="18"/>
      <c r="D1029" s="19"/>
      <c r="E1029" s="60"/>
      <c r="F1029" s="20"/>
      <c r="G1029" s="18"/>
      <c r="H1029" s="25"/>
      <c r="I1029" s="15">
        <v>1029</v>
      </c>
      <c r="J1029" s="15" t="b">
        <f xml:space="preserve"> IF(AND([Relationship Date (UTC)] &gt;= Misc!$M$3, [Relationship Date (UTC)] &lt;= Misc!$N$3,TRUE), TRUE, FALSE)</f>
        <v>1</v>
      </c>
      <c r="K1029" s="16"/>
      <c r="L1029" s="72" t="s">
        <v>922</v>
      </c>
      <c r="M1029" s="75">
        <v>40523.680902777778</v>
      </c>
    </row>
    <row r="1030" spans="1:13">
      <c r="A1030" s="69" t="s">
        <v>554</v>
      </c>
      <c r="B1030" s="69" t="s">
        <v>916</v>
      </c>
      <c r="C1030" s="18"/>
      <c r="D1030" s="19"/>
      <c r="E1030" s="60"/>
      <c r="F1030" s="20"/>
      <c r="G1030" s="18"/>
      <c r="H1030" s="25"/>
      <c r="I1030" s="15">
        <v>1030</v>
      </c>
      <c r="J1030" s="15" t="b">
        <f xml:space="preserve"> IF(AND([Relationship Date (UTC)] &gt;= Misc!$M$3, [Relationship Date (UTC)] &lt;= Misc!$N$3,TRUE), TRUE, FALSE)</f>
        <v>1</v>
      </c>
      <c r="K1030" s="16"/>
      <c r="L1030" s="72" t="s">
        <v>922</v>
      </c>
      <c r="M1030" s="75">
        <v>40523.680902777778</v>
      </c>
    </row>
    <row r="1031" spans="1:13">
      <c r="A1031" s="69" t="s">
        <v>554</v>
      </c>
      <c r="B1031" s="69" t="s">
        <v>913</v>
      </c>
      <c r="C1031" s="18"/>
      <c r="D1031" s="19"/>
      <c r="E1031" s="60"/>
      <c r="F1031" s="20"/>
      <c r="G1031" s="18"/>
      <c r="H1031" s="25"/>
      <c r="I1031" s="15">
        <v>1031</v>
      </c>
      <c r="J1031" s="15" t="b">
        <f xml:space="preserve"> IF(AND([Relationship Date (UTC)] &gt;= Misc!$M$3, [Relationship Date (UTC)] &lt;= Misc!$N$3,TRUE), TRUE, FALSE)</f>
        <v>1</v>
      </c>
      <c r="K1031" s="16"/>
      <c r="L1031" s="72" t="s">
        <v>922</v>
      </c>
      <c r="M1031" s="75">
        <v>40523.680902777778</v>
      </c>
    </row>
    <row r="1032" spans="1:13">
      <c r="A1032" s="69" t="s">
        <v>555</v>
      </c>
      <c r="B1032" s="69" t="s">
        <v>845</v>
      </c>
      <c r="C1032" s="18"/>
      <c r="D1032" s="19"/>
      <c r="E1032" s="60"/>
      <c r="F1032" s="20"/>
      <c r="G1032" s="18"/>
      <c r="H1032" s="25"/>
      <c r="I1032" s="15">
        <v>1032</v>
      </c>
      <c r="J1032" s="15" t="b">
        <f xml:space="preserve"> IF(AND([Relationship Date (UTC)] &gt;= Misc!$M$3, [Relationship Date (UTC)] &lt;= Misc!$N$3,TRUE), TRUE, FALSE)</f>
        <v>1</v>
      </c>
      <c r="K1032" s="16"/>
      <c r="L1032" s="72" t="s">
        <v>921</v>
      </c>
      <c r="M1032" s="75">
        <v>40523.674097222225</v>
      </c>
    </row>
    <row r="1033" spans="1:13">
      <c r="A1033" s="69" t="s">
        <v>555</v>
      </c>
      <c r="B1033" s="69" t="s">
        <v>730</v>
      </c>
      <c r="C1033" s="18"/>
      <c r="D1033" s="19"/>
      <c r="E1033" s="60"/>
      <c r="F1033" s="20"/>
      <c r="G1033" s="18"/>
      <c r="H1033" s="25"/>
      <c r="I1033" s="15">
        <v>1033</v>
      </c>
      <c r="J1033" s="15" t="b">
        <f xml:space="preserve"> IF(AND([Relationship Date (UTC)] &gt;= Misc!$M$3, [Relationship Date (UTC)] &lt;= Misc!$N$3,TRUE), TRUE, FALSE)</f>
        <v>1</v>
      </c>
      <c r="K1033" s="16"/>
      <c r="L1033" s="72" t="s">
        <v>922</v>
      </c>
      <c r="M1033" s="75">
        <v>40523.680902777778</v>
      </c>
    </row>
    <row r="1034" spans="1:13">
      <c r="A1034" s="69" t="s">
        <v>555</v>
      </c>
      <c r="B1034" s="69" t="s">
        <v>845</v>
      </c>
      <c r="C1034" s="18"/>
      <c r="D1034" s="19"/>
      <c r="E1034" s="60"/>
      <c r="F1034" s="20"/>
      <c r="G1034" s="18"/>
      <c r="H1034" s="25"/>
      <c r="I1034" s="15">
        <v>1034</v>
      </c>
      <c r="J1034" s="15" t="b">
        <f xml:space="preserve"> IF(AND([Relationship Date (UTC)] &gt;= Misc!$M$3, [Relationship Date (UTC)] &lt;= Misc!$N$3,TRUE), TRUE, FALSE)</f>
        <v>1</v>
      </c>
      <c r="K1034" s="16"/>
      <c r="L1034" s="72" t="s">
        <v>922</v>
      </c>
      <c r="M1034" s="75">
        <v>40523.680902777778</v>
      </c>
    </row>
    <row r="1035" spans="1:13">
      <c r="A1035" s="69" t="s">
        <v>556</v>
      </c>
      <c r="B1035" s="69" t="s">
        <v>916</v>
      </c>
      <c r="C1035" s="18"/>
      <c r="D1035" s="19"/>
      <c r="E1035" s="60"/>
      <c r="F1035" s="20"/>
      <c r="G1035" s="18"/>
      <c r="H1035" s="25"/>
      <c r="I1035" s="15">
        <v>1035</v>
      </c>
      <c r="J1035" s="15" t="b">
        <f xml:space="preserve"> IF(AND([Relationship Date (UTC)] &gt;= Misc!$M$3, [Relationship Date (UTC)] &lt;= Misc!$N$3,TRUE), TRUE, FALSE)</f>
        <v>1</v>
      </c>
      <c r="K1035" s="16"/>
      <c r="L1035" s="72" t="s">
        <v>922</v>
      </c>
      <c r="M1035" s="75">
        <v>40523.680902777778</v>
      </c>
    </row>
    <row r="1036" spans="1:13">
      <c r="A1036" s="69" t="s">
        <v>522</v>
      </c>
      <c r="B1036" s="69" t="s">
        <v>557</v>
      </c>
      <c r="C1036" s="18"/>
      <c r="D1036" s="19"/>
      <c r="E1036" s="60"/>
      <c r="F1036" s="20"/>
      <c r="G1036" s="18"/>
      <c r="H1036" s="25"/>
      <c r="I1036" s="15">
        <v>1036</v>
      </c>
      <c r="J1036" s="15" t="b">
        <f xml:space="preserve"> IF(AND([Relationship Date (UTC)] &gt;= Misc!$M$3, [Relationship Date (UTC)] &lt;= Misc!$N$3,TRUE), TRUE, FALSE)</f>
        <v>1</v>
      </c>
      <c r="K1036" s="16"/>
      <c r="L1036" s="72" t="s">
        <v>922</v>
      </c>
      <c r="M1036" s="75">
        <v>40523.680902777778</v>
      </c>
    </row>
    <row r="1037" spans="1:13">
      <c r="A1037" s="69" t="s">
        <v>557</v>
      </c>
      <c r="B1037" s="69" t="s">
        <v>673</v>
      </c>
      <c r="C1037" s="18"/>
      <c r="D1037" s="19"/>
      <c r="E1037" s="60"/>
      <c r="F1037" s="20"/>
      <c r="G1037" s="18"/>
      <c r="H1037" s="25"/>
      <c r="I1037" s="15">
        <v>1037</v>
      </c>
      <c r="J1037" s="15" t="b">
        <f xml:space="preserve"> IF(AND([Relationship Date (UTC)] &gt;= Misc!$M$3, [Relationship Date (UTC)] &lt;= Misc!$N$3,TRUE), TRUE, FALSE)</f>
        <v>1</v>
      </c>
      <c r="K1037" s="16"/>
      <c r="L1037" s="72" t="s">
        <v>922</v>
      </c>
      <c r="M1037" s="75">
        <v>40523.680902777778</v>
      </c>
    </row>
    <row r="1038" spans="1:13">
      <c r="A1038" s="69" t="s">
        <v>557</v>
      </c>
      <c r="B1038" s="69" t="s">
        <v>522</v>
      </c>
      <c r="C1038" s="18"/>
      <c r="D1038" s="19"/>
      <c r="E1038" s="60"/>
      <c r="F1038" s="20"/>
      <c r="G1038" s="18"/>
      <c r="H1038" s="25"/>
      <c r="I1038" s="15">
        <v>1038</v>
      </c>
      <c r="J1038" s="15" t="b">
        <f xml:space="preserve"> IF(AND([Relationship Date (UTC)] &gt;= Misc!$M$3, [Relationship Date (UTC)] &lt;= Misc!$N$3,TRUE), TRUE, FALSE)</f>
        <v>1</v>
      </c>
      <c r="K1038" s="16"/>
      <c r="L1038" s="72" t="s">
        <v>922</v>
      </c>
      <c r="M1038" s="75">
        <v>40523.680902777778</v>
      </c>
    </row>
    <row r="1039" spans="1:13">
      <c r="A1039" s="69" t="s">
        <v>557</v>
      </c>
      <c r="B1039" s="69" t="s">
        <v>730</v>
      </c>
      <c r="C1039" s="18"/>
      <c r="D1039" s="19"/>
      <c r="E1039" s="60"/>
      <c r="F1039" s="20"/>
      <c r="G1039" s="18"/>
      <c r="H1039" s="25"/>
      <c r="I1039" s="15">
        <v>1039</v>
      </c>
      <c r="J1039" s="15" t="b">
        <f xml:space="preserve"> IF(AND([Relationship Date (UTC)] &gt;= Misc!$M$3, [Relationship Date (UTC)] &lt;= Misc!$N$3,TRUE), TRUE, FALSE)</f>
        <v>1</v>
      </c>
      <c r="K1039" s="16"/>
      <c r="L1039" s="72" t="s">
        <v>922</v>
      </c>
      <c r="M1039" s="75">
        <v>40523.680902777778</v>
      </c>
    </row>
    <row r="1040" spans="1:13">
      <c r="A1040" s="69" t="s">
        <v>557</v>
      </c>
      <c r="B1040" s="69" t="s">
        <v>916</v>
      </c>
      <c r="C1040" s="18"/>
      <c r="D1040" s="19"/>
      <c r="E1040" s="60"/>
      <c r="F1040" s="20"/>
      <c r="G1040" s="18"/>
      <c r="H1040" s="25"/>
      <c r="I1040" s="15">
        <v>1040</v>
      </c>
      <c r="J1040" s="15" t="b">
        <f xml:space="preserve"> IF(AND([Relationship Date (UTC)] &gt;= Misc!$M$3, [Relationship Date (UTC)] &lt;= Misc!$N$3,TRUE), TRUE, FALSE)</f>
        <v>1</v>
      </c>
      <c r="K1040" s="16"/>
      <c r="L1040" s="72" t="s">
        <v>922</v>
      </c>
      <c r="M1040" s="75">
        <v>40523.680902777778</v>
      </c>
    </row>
    <row r="1041" spans="1:13">
      <c r="A1041" s="69" t="s">
        <v>558</v>
      </c>
      <c r="B1041" s="69" t="s">
        <v>916</v>
      </c>
      <c r="C1041" s="18"/>
      <c r="D1041" s="19"/>
      <c r="E1041" s="60"/>
      <c r="F1041" s="20"/>
      <c r="G1041" s="18"/>
      <c r="H1041" s="25"/>
      <c r="I1041" s="15">
        <v>1041</v>
      </c>
      <c r="J1041" s="15" t="b">
        <f xml:space="preserve"> IF(AND([Relationship Date (UTC)] &gt;= Misc!$M$3, [Relationship Date (UTC)] &lt;= Misc!$N$3,TRUE), TRUE, FALSE)</f>
        <v>1</v>
      </c>
      <c r="K1041" s="16"/>
      <c r="L1041" s="72" t="s">
        <v>922</v>
      </c>
      <c r="M1041" s="75">
        <v>40523.680902777778</v>
      </c>
    </row>
    <row r="1042" spans="1:13">
      <c r="A1042" s="69" t="s">
        <v>559</v>
      </c>
      <c r="B1042" s="69" t="s">
        <v>733</v>
      </c>
      <c r="C1042" s="18"/>
      <c r="D1042" s="19"/>
      <c r="E1042" s="60"/>
      <c r="F1042" s="20"/>
      <c r="G1042" s="18"/>
      <c r="H1042" s="25"/>
      <c r="I1042" s="15">
        <v>1042</v>
      </c>
      <c r="J1042" s="15" t="b">
        <f xml:space="preserve"> IF(AND([Relationship Date (UTC)] &gt;= Misc!$M$3, [Relationship Date (UTC)] &lt;= Misc!$N$3,TRUE), TRUE, FALSE)</f>
        <v>1</v>
      </c>
      <c r="K1042" s="16"/>
      <c r="L1042" s="72" t="s">
        <v>921</v>
      </c>
      <c r="M1042" s="75">
        <v>40523.674317129633</v>
      </c>
    </row>
    <row r="1043" spans="1:13">
      <c r="A1043" s="69" t="s">
        <v>559</v>
      </c>
      <c r="B1043" s="69" t="s">
        <v>733</v>
      </c>
      <c r="C1043" s="18"/>
      <c r="D1043" s="19"/>
      <c r="E1043" s="60"/>
      <c r="F1043" s="20"/>
      <c r="G1043" s="18"/>
      <c r="H1043" s="25"/>
      <c r="I1043" s="15">
        <v>1043</v>
      </c>
      <c r="J1043" s="15" t="b">
        <f xml:space="preserve"> IF(AND([Relationship Date (UTC)] &gt;= Misc!$M$3, [Relationship Date (UTC)] &lt;= Misc!$N$3,TRUE), TRUE, FALSE)</f>
        <v>1</v>
      </c>
      <c r="K1043" s="16"/>
      <c r="L1043" s="72" t="s">
        <v>923</v>
      </c>
      <c r="M1043" s="75">
        <v>40523.674317129633</v>
      </c>
    </row>
    <row r="1044" spans="1:13">
      <c r="A1044" s="69" t="s">
        <v>559</v>
      </c>
      <c r="B1044" s="69" t="s">
        <v>916</v>
      </c>
      <c r="C1044" s="18"/>
      <c r="D1044" s="19"/>
      <c r="E1044" s="60"/>
      <c r="F1044" s="20"/>
      <c r="G1044" s="18"/>
      <c r="H1044" s="25"/>
      <c r="I1044" s="15">
        <v>1044</v>
      </c>
      <c r="J1044" s="15" t="b">
        <f xml:space="preserve"> IF(AND([Relationship Date (UTC)] &gt;= Misc!$M$3, [Relationship Date (UTC)] &lt;= Misc!$N$3,TRUE), TRUE, FALSE)</f>
        <v>1</v>
      </c>
      <c r="K1044" s="16"/>
      <c r="L1044" s="72" t="s">
        <v>922</v>
      </c>
      <c r="M1044" s="75">
        <v>40523.680902777778</v>
      </c>
    </row>
    <row r="1045" spans="1:13">
      <c r="A1045" s="69" t="s">
        <v>559</v>
      </c>
      <c r="B1045" s="69" t="s">
        <v>733</v>
      </c>
      <c r="C1045" s="18"/>
      <c r="D1045" s="19"/>
      <c r="E1045" s="60"/>
      <c r="F1045" s="20"/>
      <c r="G1045" s="18"/>
      <c r="H1045" s="25"/>
      <c r="I1045" s="15">
        <v>1045</v>
      </c>
      <c r="J1045" s="15" t="b">
        <f xml:space="preserve"> IF(AND([Relationship Date (UTC)] &gt;= Misc!$M$3, [Relationship Date (UTC)] &lt;= Misc!$N$3,TRUE), TRUE, FALSE)</f>
        <v>1</v>
      </c>
      <c r="K1045" s="16"/>
      <c r="L1045" s="72" t="s">
        <v>922</v>
      </c>
      <c r="M1045" s="75">
        <v>40523.680902777778</v>
      </c>
    </row>
    <row r="1046" spans="1:13">
      <c r="A1046" s="69" t="s">
        <v>560</v>
      </c>
      <c r="B1046" s="69" t="s">
        <v>916</v>
      </c>
      <c r="C1046" s="18"/>
      <c r="D1046" s="19"/>
      <c r="E1046" s="60"/>
      <c r="F1046" s="20"/>
      <c r="G1046" s="18"/>
      <c r="H1046" s="25"/>
      <c r="I1046" s="15">
        <v>1046</v>
      </c>
      <c r="J1046" s="15" t="b">
        <f xml:space="preserve"> IF(AND([Relationship Date (UTC)] &gt;= Misc!$M$3, [Relationship Date (UTC)] &lt;= Misc!$N$3,TRUE), TRUE, FALSE)</f>
        <v>1</v>
      </c>
      <c r="K1046" s="16"/>
      <c r="L1046" s="72" t="s">
        <v>921</v>
      </c>
      <c r="M1046" s="75">
        <v>40523.674351851849</v>
      </c>
    </row>
    <row r="1047" spans="1:13">
      <c r="A1047" s="69" t="s">
        <v>560</v>
      </c>
      <c r="B1047" s="69" t="s">
        <v>916</v>
      </c>
      <c r="C1047" s="18"/>
      <c r="D1047" s="19"/>
      <c r="E1047" s="60"/>
      <c r="F1047" s="20"/>
      <c r="G1047" s="18"/>
      <c r="H1047" s="25"/>
      <c r="I1047" s="15">
        <v>1047</v>
      </c>
      <c r="J1047" s="15" t="b">
        <f xml:space="preserve"> IF(AND([Relationship Date (UTC)] &gt;= Misc!$M$3, [Relationship Date (UTC)] &lt;= Misc!$N$3,TRUE), TRUE, FALSE)</f>
        <v>1</v>
      </c>
      <c r="K1047" s="16"/>
      <c r="L1047" s="72" t="s">
        <v>922</v>
      </c>
      <c r="M1047" s="75">
        <v>40523.680902777778</v>
      </c>
    </row>
    <row r="1048" spans="1:13">
      <c r="A1048" s="69" t="s">
        <v>561</v>
      </c>
      <c r="B1048" s="69" t="s">
        <v>916</v>
      </c>
      <c r="C1048" s="18"/>
      <c r="D1048" s="19"/>
      <c r="E1048" s="60"/>
      <c r="F1048" s="20"/>
      <c r="G1048" s="18"/>
      <c r="H1048" s="25"/>
      <c r="I1048" s="15">
        <v>1048</v>
      </c>
      <c r="J1048" s="15" t="b">
        <f xml:space="preserve"> IF(AND([Relationship Date (UTC)] &gt;= Misc!$M$3, [Relationship Date (UTC)] &lt;= Misc!$N$3,TRUE), TRUE, FALSE)</f>
        <v>1</v>
      </c>
      <c r="K1048" s="16"/>
      <c r="L1048" s="72" t="s">
        <v>921</v>
      </c>
      <c r="M1048" s="75">
        <v>40523.674375000002</v>
      </c>
    </row>
    <row r="1049" spans="1:13">
      <c r="A1049" s="69" t="s">
        <v>561</v>
      </c>
      <c r="B1049" s="69" t="s">
        <v>916</v>
      </c>
      <c r="C1049" s="18"/>
      <c r="D1049" s="19"/>
      <c r="E1049" s="60"/>
      <c r="F1049" s="20"/>
      <c r="G1049" s="18"/>
      <c r="H1049" s="25"/>
      <c r="I1049" s="15">
        <v>1049</v>
      </c>
      <c r="J1049" s="15" t="b">
        <f xml:space="preserve"> IF(AND([Relationship Date (UTC)] &gt;= Misc!$M$3, [Relationship Date (UTC)] &lt;= Misc!$N$3,TRUE), TRUE, FALSE)</f>
        <v>1</v>
      </c>
      <c r="K1049" s="16"/>
      <c r="L1049" s="72" t="s">
        <v>922</v>
      </c>
      <c r="M1049" s="75">
        <v>40523.680902777778</v>
      </c>
    </row>
    <row r="1050" spans="1:13">
      <c r="A1050" s="69" t="s">
        <v>562</v>
      </c>
      <c r="B1050" s="69" t="s">
        <v>916</v>
      </c>
      <c r="C1050" s="18"/>
      <c r="D1050" s="19"/>
      <c r="E1050" s="60"/>
      <c r="F1050" s="20"/>
      <c r="G1050" s="18"/>
      <c r="H1050" s="25"/>
      <c r="I1050" s="15">
        <v>1050</v>
      </c>
      <c r="J1050" s="15" t="b">
        <f xml:space="preserve"> IF(AND([Relationship Date (UTC)] &gt;= Misc!$M$3, [Relationship Date (UTC)] &lt;= Misc!$N$3,TRUE), TRUE, FALSE)</f>
        <v>1</v>
      </c>
      <c r="K1050" s="16"/>
      <c r="L1050" s="72" t="s">
        <v>921</v>
      </c>
      <c r="M1050" s="75">
        <v>40523.674409722225</v>
      </c>
    </row>
    <row r="1051" spans="1:13">
      <c r="A1051" s="69" t="s">
        <v>562</v>
      </c>
      <c r="B1051" s="69" t="s">
        <v>916</v>
      </c>
      <c r="C1051" s="18"/>
      <c r="D1051" s="19"/>
      <c r="E1051" s="60"/>
      <c r="F1051" s="20"/>
      <c r="G1051" s="18"/>
      <c r="H1051" s="25"/>
      <c r="I1051" s="15">
        <v>1051</v>
      </c>
      <c r="J1051" s="15" t="b">
        <f xml:space="preserve"> IF(AND([Relationship Date (UTC)] &gt;= Misc!$M$3, [Relationship Date (UTC)] &lt;= Misc!$N$3,TRUE), TRUE, FALSE)</f>
        <v>1</v>
      </c>
      <c r="K1051" s="16"/>
      <c r="L1051" s="72" t="s">
        <v>922</v>
      </c>
      <c r="M1051" s="75">
        <v>40523.680902777778</v>
      </c>
    </row>
    <row r="1052" spans="1:13">
      <c r="A1052" s="69" t="s">
        <v>563</v>
      </c>
      <c r="B1052" s="69" t="s">
        <v>894</v>
      </c>
      <c r="C1052" s="18"/>
      <c r="D1052" s="19"/>
      <c r="E1052" s="60"/>
      <c r="F1052" s="20"/>
      <c r="G1052" s="18"/>
      <c r="H1052" s="25"/>
      <c r="I1052" s="15">
        <v>1052</v>
      </c>
      <c r="J1052" s="15" t="b">
        <f xml:space="preserve"> IF(AND([Relationship Date (UTC)] &gt;= Misc!$M$3, [Relationship Date (UTC)] &lt;= Misc!$N$3,TRUE), TRUE, FALSE)</f>
        <v>1</v>
      </c>
      <c r="K1052" s="16"/>
      <c r="L1052" s="72" t="s">
        <v>921</v>
      </c>
      <c r="M1052" s="75">
        <v>40523.674456018518</v>
      </c>
    </row>
    <row r="1053" spans="1:13">
      <c r="A1053" s="69" t="s">
        <v>563</v>
      </c>
      <c r="B1053" s="69" t="s">
        <v>894</v>
      </c>
      <c r="C1053" s="18"/>
      <c r="D1053" s="19"/>
      <c r="E1053" s="60"/>
      <c r="F1053" s="20"/>
      <c r="G1053" s="18"/>
      <c r="H1053" s="25"/>
      <c r="I1053" s="15">
        <v>1053</v>
      </c>
      <c r="J1053" s="15" t="b">
        <f xml:space="preserve"> IF(AND([Relationship Date (UTC)] &gt;= Misc!$M$3, [Relationship Date (UTC)] &lt;= Misc!$N$3,TRUE), TRUE, FALSE)</f>
        <v>1</v>
      </c>
      <c r="K1053" s="16"/>
      <c r="L1053" s="72" t="s">
        <v>922</v>
      </c>
      <c r="M1053" s="75">
        <v>40523.680902777778</v>
      </c>
    </row>
    <row r="1054" spans="1:13">
      <c r="A1054" s="69" t="s">
        <v>433</v>
      </c>
      <c r="B1054" s="69" t="s">
        <v>564</v>
      </c>
      <c r="C1054" s="18"/>
      <c r="D1054" s="19"/>
      <c r="E1054" s="60"/>
      <c r="F1054" s="20"/>
      <c r="G1054" s="18"/>
      <c r="H1054" s="25"/>
      <c r="I1054" s="15">
        <v>1054</v>
      </c>
      <c r="J1054" s="15" t="b">
        <f xml:space="preserve"> IF(AND([Relationship Date (UTC)] &gt;= Misc!$M$3, [Relationship Date (UTC)] &lt;= Misc!$N$3,TRUE), TRUE, FALSE)</f>
        <v>1</v>
      </c>
      <c r="K1054" s="16"/>
      <c r="L1054" s="72" t="s">
        <v>921</v>
      </c>
      <c r="M1054" s="75">
        <v>40523.661979166667</v>
      </c>
    </row>
    <row r="1055" spans="1:13">
      <c r="A1055" s="69" t="s">
        <v>564</v>
      </c>
      <c r="B1055" s="69" t="s">
        <v>730</v>
      </c>
      <c r="C1055" s="18"/>
      <c r="D1055" s="19"/>
      <c r="E1055" s="60"/>
      <c r="F1055" s="20"/>
      <c r="G1055" s="18"/>
      <c r="H1055" s="25"/>
      <c r="I1055" s="15">
        <v>1055</v>
      </c>
      <c r="J1055" s="15" t="b">
        <f xml:space="preserve"> IF(AND([Relationship Date (UTC)] &gt;= Misc!$M$3, [Relationship Date (UTC)] &lt;= Misc!$N$3,TRUE), TRUE, FALSE)</f>
        <v>1</v>
      </c>
      <c r="K1055" s="16"/>
      <c r="L1055" s="72" t="s">
        <v>922</v>
      </c>
      <c r="M1055" s="75">
        <v>40523.680902777778</v>
      </c>
    </row>
    <row r="1056" spans="1:13">
      <c r="A1056" s="69" t="s">
        <v>564</v>
      </c>
      <c r="B1056" s="69" t="s">
        <v>768</v>
      </c>
      <c r="C1056" s="18"/>
      <c r="D1056" s="19"/>
      <c r="E1056" s="60"/>
      <c r="F1056" s="20"/>
      <c r="G1056" s="18"/>
      <c r="H1056" s="25"/>
      <c r="I1056" s="15">
        <v>1056</v>
      </c>
      <c r="J1056" s="15" t="b">
        <f xml:space="preserve"> IF(AND([Relationship Date (UTC)] &gt;= Misc!$M$3, [Relationship Date (UTC)] &lt;= Misc!$N$3,TRUE), TRUE, FALSE)</f>
        <v>1</v>
      </c>
      <c r="K1056" s="16"/>
      <c r="L1056" s="72" t="s">
        <v>922</v>
      </c>
      <c r="M1056" s="75">
        <v>40523.680902777778</v>
      </c>
    </row>
    <row r="1057" spans="1:13">
      <c r="A1057" s="69" t="s">
        <v>564</v>
      </c>
      <c r="B1057" s="69" t="s">
        <v>665</v>
      </c>
      <c r="C1057" s="18"/>
      <c r="D1057" s="19"/>
      <c r="E1057" s="60"/>
      <c r="F1057" s="20"/>
      <c r="G1057" s="18"/>
      <c r="H1057" s="25"/>
      <c r="I1057" s="15">
        <v>1057</v>
      </c>
      <c r="J1057" s="15" t="b">
        <f xml:space="preserve"> IF(AND([Relationship Date (UTC)] &gt;= Misc!$M$3, [Relationship Date (UTC)] &lt;= Misc!$N$3,TRUE), TRUE, FALSE)</f>
        <v>1</v>
      </c>
      <c r="K1057" s="16"/>
      <c r="L1057" s="72" t="s">
        <v>922</v>
      </c>
      <c r="M1057" s="75">
        <v>40523.680902777778</v>
      </c>
    </row>
    <row r="1058" spans="1:13">
      <c r="A1058" s="69" t="s">
        <v>564</v>
      </c>
      <c r="B1058" s="69" t="s">
        <v>566</v>
      </c>
      <c r="C1058" s="18"/>
      <c r="D1058" s="19"/>
      <c r="E1058" s="60"/>
      <c r="F1058" s="20"/>
      <c r="G1058" s="18"/>
      <c r="H1058" s="25"/>
      <c r="I1058" s="15">
        <v>1058</v>
      </c>
      <c r="J1058" s="15" t="b">
        <f xml:space="preserve"> IF(AND([Relationship Date (UTC)] &gt;= Misc!$M$3, [Relationship Date (UTC)] &lt;= Misc!$N$3,TRUE), TRUE, FALSE)</f>
        <v>1</v>
      </c>
      <c r="K1058" s="16"/>
      <c r="L1058" s="72" t="s">
        <v>922</v>
      </c>
      <c r="M1058" s="75">
        <v>40523.680902777778</v>
      </c>
    </row>
    <row r="1059" spans="1:13">
      <c r="A1059" s="69" t="s">
        <v>564</v>
      </c>
      <c r="B1059" s="69" t="s">
        <v>586</v>
      </c>
      <c r="C1059" s="18"/>
      <c r="D1059" s="19"/>
      <c r="E1059" s="60"/>
      <c r="F1059" s="20"/>
      <c r="G1059" s="18"/>
      <c r="H1059" s="25"/>
      <c r="I1059" s="15">
        <v>1059</v>
      </c>
      <c r="J1059" s="15" t="b">
        <f xml:space="preserve"> IF(AND([Relationship Date (UTC)] &gt;= Misc!$M$3, [Relationship Date (UTC)] &lt;= Misc!$N$3,TRUE), TRUE, FALSE)</f>
        <v>1</v>
      </c>
      <c r="K1059" s="16"/>
      <c r="L1059" s="72" t="s">
        <v>922</v>
      </c>
      <c r="M1059" s="75">
        <v>40523.680902777778</v>
      </c>
    </row>
    <row r="1060" spans="1:13">
      <c r="A1060" s="69" t="s">
        <v>564</v>
      </c>
      <c r="B1060" s="69" t="s">
        <v>698</v>
      </c>
      <c r="C1060" s="18"/>
      <c r="D1060" s="19"/>
      <c r="E1060" s="60"/>
      <c r="F1060" s="20"/>
      <c r="G1060" s="18"/>
      <c r="H1060" s="25"/>
      <c r="I1060" s="15">
        <v>1060</v>
      </c>
      <c r="J1060" s="15" t="b">
        <f xml:space="preserve"> IF(AND([Relationship Date (UTC)] &gt;= Misc!$M$3, [Relationship Date (UTC)] &lt;= Misc!$N$3,TRUE), TRUE, FALSE)</f>
        <v>1</v>
      </c>
      <c r="K1060" s="16"/>
      <c r="L1060" s="72" t="s">
        <v>922</v>
      </c>
      <c r="M1060" s="75">
        <v>40523.680902777778</v>
      </c>
    </row>
    <row r="1061" spans="1:13">
      <c r="A1061" s="69" t="s">
        <v>565</v>
      </c>
      <c r="B1061" s="69" t="s">
        <v>564</v>
      </c>
      <c r="C1061" s="18"/>
      <c r="D1061" s="19"/>
      <c r="E1061" s="60"/>
      <c r="F1061" s="20"/>
      <c r="G1061" s="18"/>
      <c r="H1061" s="25"/>
      <c r="I1061" s="15">
        <v>1061</v>
      </c>
      <c r="J1061" s="15" t="b">
        <f xml:space="preserve"> IF(AND([Relationship Date (UTC)] &gt;= Misc!$M$3, [Relationship Date (UTC)] &lt;= Misc!$N$3,TRUE), TRUE, FALSE)</f>
        <v>1</v>
      </c>
      <c r="K1061" s="16"/>
      <c r="L1061" s="72" t="s">
        <v>922</v>
      </c>
      <c r="M1061" s="75">
        <v>40523.680902777778</v>
      </c>
    </row>
    <row r="1062" spans="1:13">
      <c r="A1062" s="69" t="s">
        <v>566</v>
      </c>
      <c r="B1062" s="69" t="s">
        <v>564</v>
      </c>
      <c r="C1062" s="18"/>
      <c r="D1062" s="19"/>
      <c r="E1062" s="60"/>
      <c r="F1062" s="20"/>
      <c r="G1062" s="18"/>
      <c r="H1062" s="25"/>
      <c r="I1062" s="15">
        <v>1062</v>
      </c>
      <c r="J1062" s="15" t="b">
        <f xml:space="preserve"> IF(AND([Relationship Date (UTC)] &gt;= Misc!$M$3, [Relationship Date (UTC)] &lt;= Misc!$N$3,TRUE), TRUE, FALSE)</f>
        <v>1</v>
      </c>
      <c r="K1062" s="16"/>
      <c r="L1062" s="72" t="s">
        <v>922</v>
      </c>
      <c r="M1062" s="75">
        <v>40523.680902777778</v>
      </c>
    </row>
    <row r="1063" spans="1:13">
      <c r="A1063" s="69" t="s">
        <v>567</v>
      </c>
      <c r="B1063" s="69" t="s">
        <v>568</v>
      </c>
      <c r="C1063" s="18"/>
      <c r="D1063" s="19"/>
      <c r="E1063" s="60"/>
      <c r="F1063" s="20"/>
      <c r="G1063" s="18"/>
      <c r="H1063" s="25"/>
      <c r="I1063" s="15">
        <v>1063</v>
      </c>
      <c r="J1063" s="15" t="b">
        <f xml:space="preserve"> IF(AND([Relationship Date (UTC)] &gt;= Misc!$M$3, [Relationship Date (UTC)] &lt;= Misc!$N$3,TRUE), TRUE, FALSE)</f>
        <v>1</v>
      </c>
      <c r="K1063" s="16"/>
      <c r="L1063" s="72" t="s">
        <v>921</v>
      </c>
      <c r="M1063" s="75">
        <v>40523.674525462964</v>
      </c>
    </row>
    <row r="1064" spans="1:13">
      <c r="A1064" s="69" t="s">
        <v>568</v>
      </c>
      <c r="B1064" s="69" t="s">
        <v>567</v>
      </c>
      <c r="C1064" s="18"/>
      <c r="D1064" s="19"/>
      <c r="E1064" s="60"/>
      <c r="F1064" s="20"/>
      <c r="G1064" s="18"/>
      <c r="H1064" s="25"/>
      <c r="I1064" s="15">
        <v>1064</v>
      </c>
      <c r="J1064" s="15" t="b">
        <f xml:space="preserve"> IF(AND([Relationship Date (UTC)] &gt;= Misc!$M$3, [Relationship Date (UTC)] &lt;= Misc!$N$3,TRUE), TRUE, FALSE)</f>
        <v>1</v>
      </c>
      <c r="K1064" s="16"/>
      <c r="L1064" s="72" t="s">
        <v>922</v>
      </c>
      <c r="M1064" s="75">
        <v>40523.680902777778</v>
      </c>
    </row>
    <row r="1065" spans="1:13">
      <c r="A1065" s="69" t="s">
        <v>568</v>
      </c>
      <c r="B1065" s="69" t="s">
        <v>916</v>
      </c>
      <c r="C1065" s="18"/>
      <c r="D1065" s="19"/>
      <c r="E1065" s="60"/>
      <c r="F1065" s="20"/>
      <c r="G1065" s="18"/>
      <c r="H1065" s="25"/>
      <c r="I1065" s="15">
        <v>1065</v>
      </c>
      <c r="J1065" s="15" t="b">
        <f xml:space="preserve"> IF(AND([Relationship Date (UTC)] &gt;= Misc!$M$3, [Relationship Date (UTC)] &lt;= Misc!$N$3,TRUE), TRUE, FALSE)</f>
        <v>1</v>
      </c>
      <c r="K1065" s="16"/>
      <c r="L1065" s="72" t="s">
        <v>922</v>
      </c>
      <c r="M1065" s="75">
        <v>40523.680902777778</v>
      </c>
    </row>
    <row r="1066" spans="1:13">
      <c r="A1066" s="69" t="s">
        <v>567</v>
      </c>
      <c r="B1066" s="69" t="s">
        <v>568</v>
      </c>
      <c r="C1066" s="18"/>
      <c r="D1066" s="19"/>
      <c r="E1066" s="60"/>
      <c r="F1066" s="20"/>
      <c r="G1066" s="18"/>
      <c r="H1066" s="25"/>
      <c r="I1066" s="15">
        <v>1066</v>
      </c>
      <c r="J1066" s="15" t="b">
        <f xml:space="preserve"> IF(AND([Relationship Date (UTC)] &gt;= Misc!$M$3, [Relationship Date (UTC)] &lt;= Misc!$N$3,TRUE), TRUE, FALSE)</f>
        <v>1</v>
      </c>
      <c r="K1066" s="16"/>
      <c r="L1066" s="72" t="s">
        <v>922</v>
      </c>
      <c r="M1066" s="75">
        <v>40523.680902777778</v>
      </c>
    </row>
    <row r="1067" spans="1:13">
      <c r="A1067" s="69" t="s">
        <v>567</v>
      </c>
      <c r="B1067" s="69" t="s">
        <v>916</v>
      </c>
      <c r="C1067" s="18"/>
      <c r="D1067" s="19"/>
      <c r="E1067" s="60"/>
      <c r="F1067" s="20"/>
      <c r="G1067" s="18"/>
      <c r="H1067" s="25"/>
      <c r="I1067" s="15">
        <v>1067</v>
      </c>
      <c r="J1067" s="15" t="b">
        <f xml:space="preserve"> IF(AND([Relationship Date (UTC)] &gt;= Misc!$M$3, [Relationship Date (UTC)] &lt;= Misc!$N$3,TRUE), TRUE, FALSE)</f>
        <v>1</v>
      </c>
      <c r="K1067" s="16"/>
      <c r="L1067" s="72" t="s">
        <v>922</v>
      </c>
      <c r="M1067" s="75">
        <v>40523.680902777778</v>
      </c>
    </row>
    <row r="1068" spans="1:13">
      <c r="A1068" s="69" t="s">
        <v>569</v>
      </c>
      <c r="B1068" s="69" t="s">
        <v>913</v>
      </c>
      <c r="C1068" s="18"/>
      <c r="D1068" s="19"/>
      <c r="E1068" s="60"/>
      <c r="F1068" s="20"/>
      <c r="G1068" s="18"/>
      <c r="H1068" s="25"/>
      <c r="I1068" s="15">
        <v>1068</v>
      </c>
      <c r="J1068" s="15" t="b">
        <f xml:space="preserve"> IF(AND([Relationship Date (UTC)] &gt;= Misc!$M$3, [Relationship Date (UTC)] &lt;= Misc!$N$3,TRUE), TRUE, FALSE)</f>
        <v>1</v>
      </c>
      <c r="K1068" s="16"/>
      <c r="L1068" s="72" t="s">
        <v>922</v>
      </c>
      <c r="M1068" s="75">
        <v>40523.680902777778</v>
      </c>
    </row>
    <row r="1069" spans="1:13">
      <c r="A1069" s="69" t="s">
        <v>570</v>
      </c>
      <c r="B1069" s="69" t="s">
        <v>916</v>
      </c>
      <c r="C1069" s="18"/>
      <c r="D1069" s="19"/>
      <c r="E1069" s="60"/>
      <c r="F1069" s="20"/>
      <c r="G1069" s="18"/>
      <c r="H1069" s="25"/>
      <c r="I1069" s="15">
        <v>1069</v>
      </c>
      <c r="J1069" s="15" t="b">
        <f xml:space="preserve"> IF(AND([Relationship Date (UTC)] &gt;= Misc!$M$3, [Relationship Date (UTC)] &lt;= Misc!$N$3,TRUE), TRUE, FALSE)</f>
        <v>1</v>
      </c>
      <c r="K1069" s="16"/>
      <c r="L1069" s="72" t="s">
        <v>921</v>
      </c>
      <c r="M1069" s="75">
        <v>40523.674560185187</v>
      </c>
    </row>
    <row r="1070" spans="1:13">
      <c r="A1070" s="69" t="s">
        <v>570</v>
      </c>
      <c r="B1070" s="69" t="s">
        <v>916</v>
      </c>
      <c r="C1070" s="18"/>
      <c r="D1070" s="19"/>
      <c r="E1070" s="60"/>
      <c r="F1070" s="20"/>
      <c r="G1070" s="18"/>
      <c r="H1070" s="25"/>
      <c r="I1070" s="15">
        <v>1070</v>
      </c>
      <c r="J1070" s="15" t="b">
        <f xml:space="preserve"> IF(AND([Relationship Date (UTC)] &gt;= Misc!$M$3, [Relationship Date (UTC)] &lt;= Misc!$N$3,TRUE), TRUE, FALSE)</f>
        <v>1</v>
      </c>
      <c r="K1070" s="16"/>
      <c r="L1070" s="72" t="s">
        <v>922</v>
      </c>
      <c r="M1070" s="75">
        <v>40523.680902777778</v>
      </c>
    </row>
    <row r="1071" spans="1:13">
      <c r="A1071" s="69" t="s">
        <v>571</v>
      </c>
      <c r="B1071" s="69" t="s">
        <v>916</v>
      </c>
      <c r="C1071" s="18"/>
      <c r="D1071" s="19"/>
      <c r="E1071" s="60"/>
      <c r="F1071" s="20"/>
      <c r="G1071" s="18"/>
      <c r="H1071" s="25"/>
      <c r="I1071" s="15">
        <v>1071</v>
      </c>
      <c r="J1071" s="15" t="b">
        <f xml:space="preserve"> IF(AND([Relationship Date (UTC)] &gt;= Misc!$M$3, [Relationship Date (UTC)] &lt;= Misc!$N$3,TRUE), TRUE, FALSE)</f>
        <v>1</v>
      </c>
      <c r="K1071" s="16"/>
      <c r="L1071" s="72" t="s">
        <v>921</v>
      </c>
      <c r="M1071" s="75">
        <v>40523.674618055556</v>
      </c>
    </row>
    <row r="1072" spans="1:13">
      <c r="A1072" s="69" t="s">
        <v>571</v>
      </c>
      <c r="B1072" s="69" t="s">
        <v>916</v>
      </c>
      <c r="C1072" s="18"/>
      <c r="D1072" s="19"/>
      <c r="E1072" s="60"/>
      <c r="F1072" s="20"/>
      <c r="G1072" s="18"/>
      <c r="H1072" s="25"/>
      <c r="I1072" s="15">
        <v>1072</v>
      </c>
      <c r="J1072" s="15" t="b">
        <f xml:space="preserve"> IF(AND([Relationship Date (UTC)] &gt;= Misc!$M$3, [Relationship Date (UTC)] &lt;= Misc!$N$3,TRUE), TRUE, FALSE)</f>
        <v>1</v>
      </c>
      <c r="K1072" s="16"/>
      <c r="L1072" s="72" t="s">
        <v>922</v>
      </c>
      <c r="M1072" s="75">
        <v>40523.680902777778</v>
      </c>
    </row>
    <row r="1073" spans="1:13">
      <c r="A1073" s="69" t="s">
        <v>571</v>
      </c>
      <c r="B1073" s="69" t="s">
        <v>913</v>
      </c>
      <c r="C1073" s="18"/>
      <c r="D1073" s="19"/>
      <c r="E1073" s="60"/>
      <c r="F1073" s="20"/>
      <c r="G1073" s="18"/>
      <c r="H1073" s="25"/>
      <c r="I1073" s="15">
        <v>1073</v>
      </c>
      <c r="J1073" s="15" t="b">
        <f xml:space="preserve"> IF(AND([Relationship Date (UTC)] &gt;= Misc!$M$3, [Relationship Date (UTC)] &lt;= Misc!$N$3,TRUE), TRUE, FALSE)</f>
        <v>1</v>
      </c>
      <c r="K1073" s="16"/>
      <c r="L1073" s="72" t="s">
        <v>922</v>
      </c>
      <c r="M1073" s="75">
        <v>40523.680902777778</v>
      </c>
    </row>
    <row r="1074" spans="1:13">
      <c r="A1074" s="69" t="s">
        <v>572</v>
      </c>
      <c r="B1074" s="69" t="s">
        <v>916</v>
      </c>
      <c r="C1074" s="18"/>
      <c r="D1074" s="19"/>
      <c r="E1074" s="60"/>
      <c r="F1074" s="20"/>
      <c r="G1074" s="18"/>
      <c r="H1074" s="25"/>
      <c r="I1074" s="15">
        <v>1074</v>
      </c>
      <c r="J1074" s="15" t="b">
        <f xml:space="preserve"> IF(AND([Relationship Date (UTC)] &gt;= Misc!$M$3, [Relationship Date (UTC)] &lt;= Misc!$N$3,TRUE), TRUE, FALSE)</f>
        <v>1</v>
      </c>
      <c r="K1074" s="16"/>
      <c r="L1074" s="72" t="s">
        <v>921</v>
      </c>
      <c r="M1074" s="75">
        <v>40523.674687500003</v>
      </c>
    </row>
    <row r="1075" spans="1:13">
      <c r="A1075" s="69" t="s">
        <v>572</v>
      </c>
      <c r="B1075" s="69" t="s">
        <v>730</v>
      </c>
      <c r="C1075" s="18"/>
      <c r="D1075" s="19"/>
      <c r="E1075" s="60"/>
      <c r="F1075" s="20"/>
      <c r="G1075" s="18"/>
      <c r="H1075" s="25"/>
      <c r="I1075" s="15">
        <v>1075</v>
      </c>
      <c r="J1075" s="15" t="b">
        <f xml:space="preserve"> IF(AND([Relationship Date (UTC)] &gt;= Misc!$M$3, [Relationship Date (UTC)] &lt;= Misc!$N$3,TRUE), TRUE, FALSE)</f>
        <v>1</v>
      </c>
      <c r="K1075" s="16"/>
      <c r="L1075" s="72" t="s">
        <v>922</v>
      </c>
      <c r="M1075" s="75">
        <v>40523.680902777778</v>
      </c>
    </row>
    <row r="1076" spans="1:13">
      <c r="A1076" s="69" t="s">
        <v>572</v>
      </c>
      <c r="B1076" s="69" t="s">
        <v>916</v>
      </c>
      <c r="C1076" s="18"/>
      <c r="D1076" s="19"/>
      <c r="E1076" s="60"/>
      <c r="F1076" s="20"/>
      <c r="G1076" s="18"/>
      <c r="H1076" s="25"/>
      <c r="I1076" s="15">
        <v>1076</v>
      </c>
      <c r="J1076" s="15" t="b">
        <f xml:space="preserve"> IF(AND([Relationship Date (UTC)] &gt;= Misc!$M$3, [Relationship Date (UTC)] &lt;= Misc!$N$3,TRUE), TRUE, FALSE)</f>
        <v>1</v>
      </c>
      <c r="K1076" s="16"/>
      <c r="L1076" s="72" t="s">
        <v>922</v>
      </c>
      <c r="M1076" s="75">
        <v>40523.680902777778</v>
      </c>
    </row>
    <row r="1077" spans="1:13">
      <c r="A1077" s="69" t="s">
        <v>573</v>
      </c>
      <c r="B1077" s="69" t="s">
        <v>916</v>
      </c>
      <c r="C1077" s="18"/>
      <c r="D1077" s="19"/>
      <c r="E1077" s="60"/>
      <c r="F1077" s="20"/>
      <c r="G1077" s="18"/>
      <c r="H1077" s="25"/>
      <c r="I1077" s="15">
        <v>1077</v>
      </c>
      <c r="J1077" s="15" t="b">
        <f xml:space="preserve"> IF(AND([Relationship Date (UTC)] &gt;= Misc!$M$3, [Relationship Date (UTC)] &lt;= Misc!$N$3,TRUE), TRUE, FALSE)</f>
        <v>1</v>
      </c>
      <c r="K1077" s="16"/>
      <c r="L1077" s="72" t="s">
        <v>921</v>
      </c>
      <c r="M1077" s="75">
        <v>40523.674699074072</v>
      </c>
    </row>
    <row r="1078" spans="1:13">
      <c r="A1078" s="69" t="s">
        <v>573</v>
      </c>
      <c r="B1078" s="69" t="s">
        <v>916</v>
      </c>
      <c r="C1078" s="18"/>
      <c r="D1078" s="19"/>
      <c r="E1078" s="60"/>
      <c r="F1078" s="20"/>
      <c r="G1078" s="18"/>
      <c r="H1078" s="25"/>
      <c r="I1078" s="15">
        <v>1078</v>
      </c>
      <c r="J1078" s="15" t="b">
        <f xml:space="preserve"> IF(AND([Relationship Date (UTC)] &gt;= Misc!$M$3, [Relationship Date (UTC)] &lt;= Misc!$N$3,TRUE), TRUE, FALSE)</f>
        <v>1</v>
      </c>
      <c r="K1078" s="16"/>
      <c r="L1078" s="72" t="s">
        <v>922</v>
      </c>
      <c r="M1078" s="75">
        <v>40523.680902777778</v>
      </c>
    </row>
    <row r="1079" spans="1:13">
      <c r="A1079" s="69" t="s">
        <v>437</v>
      </c>
      <c r="B1079" s="69" t="s">
        <v>916</v>
      </c>
      <c r="C1079" s="18"/>
      <c r="D1079" s="19"/>
      <c r="E1079" s="60"/>
      <c r="F1079" s="20"/>
      <c r="G1079" s="18"/>
      <c r="H1079" s="25"/>
      <c r="I1079" s="15">
        <v>1079</v>
      </c>
      <c r="J1079" s="15" t="b">
        <f xml:space="preserve"> IF(AND([Relationship Date (UTC)] &gt;= Misc!$M$3, [Relationship Date (UTC)] &lt;= Misc!$N$3,TRUE), TRUE, FALSE)</f>
        <v>1</v>
      </c>
      <c r="K1079" s="16"/>
      <c r="L1079" s="72" t="s">
        <v>922</v>
      </c>
      <c r="M1079" s="75">
        <v>40523.680902777778</v>
      </c>
    </row>
    <row r="1080" spans="1:13">
      <c r="A1080" s="69" t="s">
        <v>574</v>
      </c>
      <c r="B1080" s="69" t="s">
        <v>552</v>
      </c>
      <c r="C1080" s="18"/>
      <c r="D1080" s="19"/>
      <c r="E1080" s="60"/>
      <c r="F1080" s="20"/>
      <c r="G1080" s="18"/>
      <c r="H1080" s="25"/>
      <c r="I1080" s="15">
        <v>1080</v>
      </c>
      <c r="J1080" s="15" t="b">
        <f xml:space="preserve"> IF(AND([Relationship Date (UTC)] &gt;= Misc!$M$3, [Relationship Date (UTC)] &lt;= Misc!$N$3,TRUE), TRUE, FALSE)</f>
        <v>1</v>
      </c>
      <c r="K1080" s="16"/>
      <c r="L1080" s="72" t="s">
        <v>921</v>
      </c>
      <c r="M1080" s="75">
        <v>40523.674745370372</v>
      </c>
    </row>
    <row r="1081" spans="1:13">
      <c r="A1081" s="69" t="s">
        <v>552</v>
      </c>
      <c r="B1081" s="69" t="s">
        <v>574</v>
      </c>
      <c r="C1081" s="18"/>
      <c r="D1081" s="19"/>
      <c r="E1081" s="60"/>
      <c r="F1081" s="20"/>
      <c r="G1081" s="18"/>
      <c r="H1081" s="25"/>
      <c r="I1081" s="15">
        <v>1081</v>
      </c>
      <c r="J1081" s="15" t="b">
        <f xml:space="preserve"> IF(AND([Relationship Date (UTC)] &gt;= Misc!$M$3, [Relationship Date (UTC)] &lt;= Misc!$N$3,TRUE), TRUE, FALSE)</f>
        <v>1</v>
      </c>
      <c r="K1081" s="16"/>
      <c r="L1081" s="72" t="s">
        <v>922</v>
      </c>
      <c r="M1081" s="75">
        <v>40523.680902777778</v>
      </c>
    </row>
    <row r="1082" spans="1:13">
      <c r="A1082" s="69" t="s">
        <v>574</v>
      </c>
      <c r="B1082" s="69" t="s">
        <v>552</v>
      </c>
      <c r="C1082" s="18"/>
      <c r="D1082" s="19"/>
      <c r="E1082" s="60"/>
      <c r="F1082" s="20"/>
      <c r="G1082" s="18"/>
      <c r="H1082" s="25"/>
      <c r="I1082" s="15">
        <v>1082</v>
      </c>
      <c r="J1082" s="15" t="b">
        <f xml:space="preserve"> IF(AND([Relationship Date (UTC)] &gt;= Misc!$M$3, [Relationship Date (UTC)] &lt;= Misc!$N$3,TRUE), TRUE, FALSE)</f>
        <v>1</v>
      </c>
      <c r="K1082" s="16"/>
      <c r="L1082" s="72" t="s">
        <v>922</v>
      </c>
      <c r="M1082" s="75">
        <v>40523.680902777778</v>
      </c>
    </row>
    <row r="1083" spans="1:13">
      <c r="A1083" s="69" t="s">
        <v>575</v>
      </c>
      <c r="B1083" s="69" t="s">
        <v>574</v>
      </c>
      <c r="C1083" s="18"/>
      <c r="D1083" s="19"/>
      <c r="E1083" s="60"/>
      <c r="F1083" s="20"/>
      <c r="G1083" s="18"/>
      <c r="H1083" s="25"/>
      <c r="I1083" s="15">
        <v>1083</v>
      </c>
      <c r="J1083" s="15" t="b">
        <f xml:space="preserve"> IF(AND([Relationship Date (UTC)] &gt;= Misc!$M$3, [Relationship Date (UTC)] &lt;= Misc!$N$3,TRUE), TRUE, FALSE)</f>
        <v>1</v>
      </c>
      <c r="K1083" s="16"/>
      <c r="L1083" s="72" t="s">
        <v>922</v>
      </c>
      <c r="M1083" s="75">
        <v>40523.680902777778</v>
      </c>
    </row>
    <row r="1084" spans="1:13">
      <c r="A1084" s="69" t="s">
        <v>574</v>
      </c>
      <c r="B1084" s="69" t="s">
        <v>575</v>
      </c>
      <c r="C1084" s="18"/>
      <c r="D1084" s="19"/>
      <c r="E1084" s="60"/>
      <c r="F1084" s="20"/>
      <c r="G1084" s="18"/>
      <c r="H1084" s="25"/>
      <c r="I1084" s="15">
        <v>1084</v>
      </c>
      <c r="J1084" s="15" t="b">
        <f xml:space="preserve"> IF(AND([Relationship Date (UTC)] &gt;= Misc!$M$3, [Relationship Date (UTC)] &lt;= Misc!$N$3,TRUE), TRUE, FALSE)</f>
        <v>1</v>
      </c>
      <c r="K1084" s="16"/>
      <c r="L1084" s="72" t="s">
        <v>922</v>
      </c>
      <c r="M1084" s="75">
        <v>40523.680902777778</v>
      </c>
    </row>
    <row r="1085" spans="1:13">
      <c r="A1085" s="69" t="s">
        <v>576</v>
      </c>
      <c r="B1085" s="69" t="s">
        <v>916</v>
      </c>
      <c r="C1085" s="18"/>
      <c r="D1085" s="19"/>
      <c r="E1085" s="60"/>
      <c r="F1085" s="20"/>
      <c r="G1085" s="18"/>
      <c r="H1085" s="25"/>
      <c r="I1085" s="15">
        <v>1085</v>
      </c>
      <c r="J1085" s="15" t="b">
        <f xml:space="preserve"> IF(AND([Relationship Date (UTC)] &gt;= Misc!$M$3, [Relationship Date (UTC)] &lt;= Misc!$N$3,TRUE), TRUE, FALSE)</f>
        <v>1</v>
      </c>
      <c r="K1085" s="16"/>
      <c r="L1085" s="72" t="s">
        <v>921</v>
      </c>
      <c r="M1085" s="75">
        <v>40523.674756944441</v>
      </c>
    </row>
    <row r="1086" spans="1:13">
      <c r="A1086" s="69" t="s">
        <v>576</v>
      </c>
      <c r="B1086" s="69" t="s">
        <v>916</v>
      </c>
      <c r="C1086" s="18"/>
      <c r="D1086" s="19"/>
      <c r="E1086" s="60"/>
      <c r="F1086" s="20"/>
      <c r="G1086" s="18"/>
      <c r="H1086" s="25"/>
      <c r="I1086" s="15">
        <v>1086</v>
      </c>
      <c r="J1086" s="15" t="b">
        <f xml:space="preserve"> IF(AND([Relationship Date (UTC)] &gt;= Misc!$M$3, [Relationship Date (UTC)] &lt;= Misc!$N$3,TRUE), TRUE, FALSE)</f>
        <v>1</v>
      </c>
      <c r="K1086" s="16"/>
      <c r="L1086" s="72" t="s">
        <v>922</v>
      </c>
      <c r="M1086" s="75">
        <v>40523.680902777778</v>
      </c>
    </row>
    <row r="1087" spans="1:13">
      <c r="A1087" s="69" t="s">
        <v>577</v>
      </c>
      <c r="B1087" s="69" t="s">
        <v>808</v>
      </c>
      <c r="C1087" s="18"/>
      <c r="D1087" s="19"/>
      <c r="E1087" s="60"/>
      <c r="F1087" s="20"/>
      <c r="G1087" s="18"/>
      <c r="H1087" s="25"/>
      <c r="I1087" s="15">
        <v>1087</v>
      </c>
      <c r="J1087" s="15" t="b">
        <f xml:space="preserve"> IF(AND([Relationship Date (UTC)] &gt;= Misc!$M$3, [Relationship Date (UTC)] &lt;= Misc!$N$3,TRUE), TRUE, FALSE)</f>
        <v>1</v>
      </c>
      <c r="K1087" s="16"/>
      <c r="L1087" s="72" t="s">
        <v>922</v>
      </c>
      <c r="M1087" s="75">
        <v>40523.680902777778</v>
      </c>
    </row>
    <row r="1088" spans="1:13">
      <c r="A1088" s="69" t="s">
        <v>577</v>
      </c>
      <c r="B1088" s="69" t="s">
        <v>818</v>
      </c>
      <c r="C1088" s="18"/>
      <c r="D1088" s="19"/>
      <c r="E1088" s="60"/>
      <c r="F1088" s="20"/>
      <c r="G1088" s="18"/>
      <c r="H1088" s="25"/>
      <c r="I1088" s="15">
        <v>1088</v>
      </c>
      <c r="J1088" s="15" t="b">
        <f xml:space="preserve"> IF(AND([Relationship Date (UTC)] &gt;= Misc!$M$3, [Relationship Date (UTC)] &lt;= Misc!$N$3,TRUE), TRUE, FALSE)</f>
        <v>1</v>
      </c>
      <c r="K1088" s="16"/>
      <c r="L1088" s="72" t="s">
        <v>922</v>
      </c>
      <c r="M1088" s="75">
        <v>40523.680902777778</v>
      </c>
    </row>
    <row r="1089" spans="1:13">
      <c r="A1089" s="69" t="s">
        <v>577</v>
      </c>
      <c r="B1089" s="69" t="s">
        <v>464</v>
      </c>
      <c r="C1089" s="18"/>
      <c r="D1089" s="19"/>
      <c r="E1089" s="60"/>
      <c r="F1089" s="20"/>
      <c r="G1089" s="18"/>
      <c r="H1089" s="25"/>
      <c r="I1089" s="15">
        <v>1089</v>
      </c>
      <c r="J1089" s="15" t="b">
        <f xml:space="preserve"> IF(AND([Relationship Date (UTC)] &gt;= Misc!$M$3, [Relationship Date (UTC)] &lt;= Misc!$N$3,TRUE), TRUE, FALSE)</f>
        <v>1</v>
      </c>
      <c r="K1089" s="16"/>
      <c r="L1089" s="72" t="s">
        <v>922</v>
      </c>
      <c r="M1089" s="75">
        <v>40523.680902777778</v>
      </c>
    </row>
    <row r="1090" spans="1:13">
      <c r="A1090" s="69" t="s">
        <v>577</v>
      </c>
      <c r="B1090" s="69" t="s">
        <v>916</v>
      </c>
      <c r="C1090" s="18"/>
      <c r="D1090" s="19"/>
      <c r="E1090" s="60"/>
      <c r="F1090" s="20"/>
      <c r="G1090" s="18"/>
      <c r="H1090" s="25"/>
      <c r="I1090" s="15">
        <v>1090</v>
      </c>
      <c r="J1090" s="15" t="b">
        <f xml:space="preserve"> IF(AND([Relationship Date (UTC)] &gt;= Misc!$M$3, [Relationship Date (UTC)] &lt;= Misc!$N$3,TRUE), TRUE, FALSE)</f>
        <v>1</v>
      </c>
      <c r="K1090" s="16"/>
      <c r="L1090" s="72" t="s">
        <v>922</v>
      </c>
      <c r="M1090" s="75">
        <v>40523.680902777778</v>
      </c>
    </row>
    <row r="1091" spans="1:13">
      <c r="A1091" s="69" t="s">
        <v>578</v>
      </c>
      <c r="B1091" s="69" t="s">
        <v>577</v>
      </c>
      <c r="C1091" s="18"/>
      <c r="D1091" s="19"/>
      <c r="E1091" s="60"/>
      <c r="F1091" s="20"/>
      <c r="G1091" s="18"/>
      <c r="H1091" s="25"/>
      <c r="I1091" s="15">
        <v>1091</v>
      </c>
      <c r="J1091" s="15" t="b">
        <f xml:space="preserve"> IF(AND([Relationship Date (UTC)] &gt;= Misc!$M$3, [Relationship Date (UTC)] &lt;= Misc!$N$3,TRUE), TRUE, FALSE)</f>
        <v>1</v>
      </c>
      <c r="K1091" s="16"/>
      <c r="L1091" s="72" t="s">
        <v>922</v>
      </c>
      <c r="M1091" s="75">
        <v>40523.680902777778</v>
      </c>
    </row>
    <row r="1092" spans="1:13">
      <c r="A1092" s="69" t="s">
        <v>579</v>
      </c>
      <c r="B1092" s="69" t="s">
        <v>577</v>
      </c>
      <c r="C1092" s="18"/>
      <c r="D1092" s="19"/>
      <c r="E1092" s="60"/>
      <c r="F1092" s="20"/>
      <c r="G1092" s="18"/>
      <c r="H1092" s="25"/>
      <c r="I1092" s="15">
        <v>1092</v>
      </c>
      <c r="J1092" s="15" t="b">
        <f xml:space="preserve"> IF(AND([Relationship Date (UTC)] &gt;= Misc!$M$3, [Relationship Date (UTC)] &lt;= Misc!$N$3,TRUE), TRUE, FALSE)</f>
        <v>1</v>
      </c>
      <c r="K1092" s="16"/>
      <c r="L1092" s="72" t="s">
        <v>922</v>
      </c>
      <c r="M1092" s="75">
        <v>40523.680902777778</v>
      </c>
    </row>
    <row r="1093" spans="1:13">
      <c r="A1093" s="69" t="s">
        <v>578</v>
      </c>
      <c r="B1093" s="69" t="s">
        <v>579</v>
      </c>
      <c r="C1093" s="18"/>
      <c r="D1093" s="19"/>
      <c r="E1093" s="60"/>
      <c r="F1093" s="20"/>
      <c r="G1093" s="18"/>
      <c r="H1093" s="25"/>
      <c r="I1093" s="15">
        <v>1093</v>
      </c>
      <c r="J1093" s="15" t="b">
        <f xml:space="preserve"> IF(AND([Relationship Date (UTC)] &gt;= Misc!$M$3, [Relationship Date (UTC)] &lt;= Misc!$N$3,TRUE), TRUE, FALSE)</f>
        <v>1</v>
      </c>
      <c r="K1093" s="16"/>
      <c r="L1093" s="72" t="s">
        <v>922</v>
      </c>
      <c r="M1093" s="75">
        <v>40523.680902777778</v>
      </c>
    </row>
    <row r="1094" spans="1:13">
      <c r="A1094" s="69" t="s">
        <v>580</v>
      </c>
      <c r="B1094" s="69" t="s">
        <v>505</v>
      </c>
      <c r="C1094" s="18"/>
      <c r="D1094" s="19"/>
      <c r="E1094" s="60"/>
      <c r="F1094" s="20"/>
      <c r="G1094" s="18"/>
      <c r="H1094" s="25"/>
      <c r="I1094" s="15">
        <v>1094</v>
      </c>
      <c r="J1094" s="15" t="b">
        <f xml:space="preserve"> IF(AND([Relationship Date (UTC)] &gt;= Misc!$M$3, [Relationship Date (UTC)] &lt;= Misc!$N$3,TRUE), TRUE, FALSE)</f>
        <v>1</v>
      </c>
      <c r="K1094" s="16"/>
      <c r="L1094" s="72" t="s">
        <v>922</v>
      </c>
      <c r="M1094" s="75">
        <v>40523.680902777778</v>
      </c>
    </row>
    <row r="1095" spans="1:13">
      <c r="A1095" s="69" t="s">
        <v>580</v>
      </c>
      <c r="B1095" s="69" t="s">
        <v>730</v>
      </c>
      <c r="C1095" s="18"/>
      <c r="D1095" s="19"/>
      <c r="E1095" s="60"/>
      <c r="F1095" s="20"/>
      <c r="G1095" s="18"/>
      <c r="H1095" s="25"/>
      <c r="I1095" s="15">
        <v>1095</v>
      </c>
      <c r="J1095" s="15" t="b">
        <f xml:space="preserve"> IF(AND([Relationship Date (UTC)] &gt;= Misc!$M$3, [Relationship Date (UTC)] &lt;= Misc!$N$3,TRUE), TRUE, FALSE)</f>
        <v>1</v>
      </c>
      <c r="K1095" s="16"/>
      <c r="L1095" s="72" t="s">
        <v>922</v>
      </c>
      <c r="M1095" s="75">
        <v>40523.680902777778</v>
      </c>
    </row>
    <row r="1096" spans="1:13">
      <c r="A1096" s="69" t="s">
        <v>581</v>
      </c>
      <c r="B1096" s="69" t="s">
        <v>916</v>
      </c>
      <c r="C1096" s="18"/>
      <c r="D1096" s="19"/>
      <c r="E1096" s="60"/>
      <c r="F1096" s="20"/>
      <c r="G1096" s="18"/>
      <c r="H1096" s="25"/>
      <c r="I1096" s="15">
        <v>1096</v>
      </c>
      <c r="J1096" s="15" t="b">
        <f xml:space="preserve"> IF(AND([Relationship Date (UTC)] &gt;= Misc!$M$3, [Relationship Date (UTC)] &lt;= Misc!$N$3,TRUE), TRUE, FALSE)</f>
        <v>1</v>
      </c>
      <c r="K1096" s="16"/>
      <c r="L1096" s="72" t="s">
        <v>921</v>
      </c>
      <c r="M1096" s="75">
        <v>40523.670486111114</v>
      </c>
    </row>
    <row r="1097" spans="1:13">
      <c r="A1097" s="69" t="s">
        <v>582</v>
      </c>
      <c r="B1097" s="69" t="s">
        <v>581</v>
      </c>
      <c r="C1097" s="18"/>
      <c r="D1097" s="19"/>
      <c r="E1097" s="60"/>
      <c r="F1097" s="20"/>
      <c r="G1097" s="18"/>
      <c r="H1097" s="25"/>
      <c r="I1097" s="15">
        <v>1097</v>
      </c>
      <c r="J1097" s="15" t="b">
        <f xml:space="preserve"> IF(AND([Relationship Date (UTC)] &gt;= Misc!$M$3, [Relationship Date (UTC)] &lt;= Misc!$N$3,TRUE), TRUE, FALSE)</f>
        <v>1</v>
      </c>
      <c r="K1097" s="16"/>
      <c r="L1097" s="72" t="s">
        <v>921</v>
      </c>
      <c r="M1097" s="75">
        <v>40523.674861111111</v>
      </c>
    </row>
    <row r="1098" spans="1:13">
      <c r="A1098" s="69" t="s">
        <v>583</v>
      </c>
      <c r="B1098" s="69" t="s">
        <v>581</v>
      </c>
      <c r="C1098" s="18"/>
      <c r="D1098" s="19"/>
      <c r="E1098" s="60"/>
      <c r="F1098" s="20"/>
      <c r="G1098" s="18"/>
      <c r="H1098" s="25"/>
      <c r="I1098" s="15">
        <v>1098</v>
      </c>
      <c r="J1098" s="15" t="b">
        <f xml:space="preserve"> IF(AND([Relationship Date (UTC)] &gt;= Misc!$M$3, [Relationship Date (UTC)] &lt;= Misc!$N$3,TRUE), TRUE, FALSE)</f>
        <v>1</v>
      </c>
      <c r="K1098" s="16"/>
      <c r="L1098" s="72" t="s">
        <v>922</v>
      </c>
      <c r="M1098" s="75">
        <v>40523.680902777778</v>
      </c>
    </row>
    <row r="1099" spans="1:13">
      <c r="A1099" s="69" t="s">
        <v>584</v>
      </c>
      <c r="B1099" s="69" t="s">
        <v>581</v>
      </c>
      <c r="C1099" s="18"/>
      <c r="D1099" s="19"/>
      <c r="E1099" s="60"/>
      <c r="F1099" s="20"/>
      <c r="G1099" s="18"/>
      <c r="H1099" s="25"/>
      <c r="I1099" s="15">
        <v>1099</v>
      </c>
      <c r="J1099" s="15" t="b">
        <f xml:space="preserve"> IF(AND([Relationship Date (UTC)] &gt;= Misc!$M$3, [Relationship Date (UTC)] &lt;= Misc!$N$3,TRUE), TRUE, FALSE)</f>
        <v>1</v>
      </c>
      <c r="K1099" s="16"/>
      <c r="L1099" s="72" t="s">
        <v>922</v>
      </c>
      <c r="M1099" s="75">
        <v>40523.680902777778</v>
      </c>
    </row>
    <row r="1100" spans="1:13">
      <c r="A1100" s="69" t="s">
        <v>581</v>
      </c>
      <c r="B1100" s="69" t="s">
        <v>582</v>
      </c>
      <c r="C1100" s="18"/>
      <c r="D1100" s="19"/>
      <c r="E1100" s="60"/>
      <c r="F1100" s="20"/>
      <c r="G1100" s="18"/>
      <c r="H1100" s="25"/>
      <c r="I1100" s="15">
        <v>1100</v>
      </c>
      <c r="J1100" s="15" t="b">
        <f xml:space="preserve"> IF(AND([Relationship Date (UTC)] &gt;= Misc!$M$3, [Relationship Date (UTC)] &lt;= Misc!$N$3,TRUE), TRUE, FALSE)</f>
        <v>1</v>
      </c>
      <c r="K1100" s="16"/>
      <c r="L1100" s="72" t="s">
        <v>922</v>
      </c>
      <c r="M1100" s="75">
        <v>40523.680902777778</v>
      </c>
    </row>
    <row r="1101" spans="1:13">
      <c r="A1101" s="69" t="s">
        <v>581</v>
      </c>
      <c r="B1101" s="69" t="s">
        <v>583</v>
      </c>
      <c r="C1101" s="18"/>
      <c r="D1101" s="19"/>
      <c r="E1101" s="60"/>
      <c r="F1101" s="20"/>
      <c r="G1101" s="18"/>
      <c r="H1101" s="25"/>
      <c r="I1101" s="15">
        <v>1101</v>
      </c>
      <c r="J1101" s="15" t="b">
        <f xml:space="preserve"> IF(AND([Relationship Date (UTC)] &gt;= Misc!$M$3, [Relationship Date (UTC)] &lt;= Misc!$N$3,TRUE), TRUE, FALSE)</f>
        <v>1</v>
      </c>
      <c r="K1101" s="16"/>
      <c r="L1101" s="72" t="s">
        <v>922</v>
      </c>
      <c r="M1101" s="75">
        <v>40523.680902777778</v>
      </c>
    </row>
    <row r="1102" spans="1:13">
      <c r="A1102" s="69" t="s">
        <v>581</v>
      </c>
      <c r="B1102" s="69" t="s">
        <v>916</v>
      </c>
      <c r="C1102" s="18"/>
      <c r="D1102" s="19"/>
      <c r="E1102" s="60"/>
      <c r="F1102" s="20"/>
      <c r="G1102" s="18"/>
      <c r="H1102" s="25"/>
      <c r="I1102" s="15">
        <v>1102</v>
      </c>
      <c r="J1102" s="15" t="b">
        <f xml:space="preserve"> IF(AND([Relationship Date (UTC)] &gt;= Misc!$M$3, [Relationship Date (UTC)] &lt;= Misc!$N$3,TRUE), TRUE, FALSE)</f>
        <v>1</v>
      </c>
      <c r="K1102" s="16"/>
      <c r="L1102" s="72" t="s">
        <v>922</v>
      </c>
      <c r="M1102" s="75">
        <v>40523.680902777778</v>
      </c>
    </row>
    <row r="1103" spans="1:13">
      <c r="A1103" s="69" t="s">
        <v>582</v>
      </c>
      <c r="B1103" s="69" t="s">
        <v>581</v>
      </c>
      <c r="C1103" s="18"/>
      <c r="D1103" s="19"/>
      <c r="E1103" s="60"/>
      <c r="F1103" s="20"/>
      <c r="G1103" s="18"/>
      <c r="H1103" s="25"/>
      <c r="I1103" s="15">
        <v>1103</v>
      </c>
      <c r="J1103" s="15" t="b">
        <f xml:space="preserve"> IF(AND([Relationship Date (UTC)] &gt;= Misc!$M$3, [Relationship Date (UTC)] &lt;= Misc!$N$3,TRUE), TRUE, FALSE)</f>
        <v>1</v>
      </c>
      <c r="K1103" s="16"/>
      <c r="L1103" s="72" t="s">
        <v>922</v>
      </c>
      <c r="M1103" s="75">
        <v>40523.680902777778</v>
      </c>
    </row>
    <row r="1104" spans="1:13">
      <c r="A1104" s="69" t="s">
        <v>582</v>
      </c>
      <c r="B1104" s="69" t="s">
        <v>916</v>
      </c>
      <c r="C1104" s="18"/>
      <c r="D1104" s="19"/>
      <c r="E1104" s="60"/>
      <c r="F1104" s="20"/>
      <c r="G1104" s="18"/>
      <c r="H1104" s="25"/>
      <c r="I1104" s="15">
        <v>1104</v>
      </c>
      <c r="J1104" s="15" t="b">
        <f xml:space="preserve"> IF(AND([Relationship Date (UTC)] &gt;= Misc!$M$3, [Relationship Date (UTC)] &lt;= Misc!$N$3,TRUE), TRUE, FALSE)</f>
        <v>1</v>
      </c>
      <c r="K1104" s="16"/>
      <c r="L1104" s="72" t="s">
        <v>921</v>
      </c>
      <c r="M1104" s="75">
        <v>40523.674861111111</v>
      </c>
    </row>
    <row r="1105" spans="1:13">
      <c r="A1105" s="69" t="s">
        <v>541</v>
      </c>
      <c r="B1105" s="69" t="s">
        <v>582</v>
      </c>
      <c r="C1105" s="18"/>
      <c r="D1105" s="19"/>
      <c r="E1105" s="60"/>
      <c r="F1105" s="20"/>
      <c r="G1105" s="18"/>
      <c r="H1105" s="25"/>
      <c r="I1105" s="15">
        <v>1105</v>
      </c>
      <c r="J1105" s="15" t="b">
        <f xml:space="preserve"> IF(AND([Relationship Date (UTC)] &gt;= Misc!$M$3, [Relationship Date (UTC)] &lt;= Misc!$N$3,TRUE), TRUE, FALSE)</f>
        <v>1</v>
      </c>
      <c r="K1105" s="16"/>
      <c r="L1105" s="72" t="s">
        <v>922</v>
      </c>
      <c r="M1105" s="75">
        <v>40523.680902777778</v>
      </c>
    </row>
    <row r="1106" spans="1:13">
      <c r="A1106" s="69" t="s">
        <v>582</v>
      </c>
      <c r="B1106" s="69" t="s">
        <v>583</v>
      </c>
      <c r="C1106" s="18"/>
      <c r="D1106" s="19"/>
      <c r="E1106" s="60"/>
      <c r="F1106" s="20"/>
      <c r="G1106" s="18"/>
      <c r="H1106" s="25"/>
      <c r="I1106" s="15">
        <v>1106</v>
      </c>
      <c r="J1106" s="15" t="b">
        <f xml:space="preserve"> IF(AND([Relationship Date (UTC)] &gt;= Misc!$M$3, [Relationship Date (UTC)] &lt;= Misc!$N$3,TRUE), TRUE, FALSE)</f>
        <v>1</v>
      </c>
      <c r="K1106" s="16"/>
      <c r="L1106" s="72" t="s">
        <v>922</v>
      </c>
      <c r="M1106" s="75">
        <v>40523.680902777778</v>
      </c>
    </row>
    <row r="1107" spans="1:13">
      <c r="A1107" s="69" t="s">
        <v>582</v>
      </c>
      <c r="B1107" s="69" t="s">
        <v>541</v>
      </c>
      <c r="C1107" s="18"/>
      <c r="D1107" s="19"/>
      <c r="E1107" s="60"/>
      <c r="F1107" s="20"/>
      <c r="G1107" s="18"/>
      <c r="H1107" s="25"/>
      <c r="I1107" s="15">
        <v>1107</v>
      </c>
      <c r="J1107" s="15" t="b">
        <f xml:space="preserve"> IF(AND([Relationship Date (UTC)] &gt;= Misc!$M$3, [Relationship Date (UTC)] &lt;= Misc!$N$3,TRUE), TRUE, FALSE)</f>
        <v>1</v>
      </c>
      <c r="K1107" s="16"/>
      <c r="L1107" s="72" t="s">
        <v>922</v>
      </c>
      <c r="M1107" s="75">
        <v>40523.680902777778</v>
      </c>
    </row>
    <row r="1108" spans="1:13">
      <c r="A1108" s="69" t="s">
        <v>585</v>
      </c>
      <c r="B1108" s="69" t="s">
        <v>916</v>
      </c>
      <c r="C1108" s="18"/>
      <c r="D1108" s="19"/>
      <c r="E1108" s="60"/>
      <c r="F1108" s="20"/>
      <c r="G1108" s="18"/>
      <c r="H1108" s="25"/>
      <c r="I1108" s="15">
        <v>1108</v>
      </c>
      <c r="J1108" s="15" t="b">
        <f xml:space="preserve"> IF(AND([Relationship Date (UTC)] &gt;= Misc!$M$3, [Relationship Date (UTC)] &lt;= Misc!$N$3,TRUE), TRUE, FALSE)</f>
        <v>1</v>
      </c>
      <c r="K1108" s="16"/>
      <c r="L1108" s="72" t="s">
        <v>921</v>
      </c>
      <c r="M1108" s="75">
        <v>40523.665555555555</v>
      </c>
    </row>
    <row r="1109" spans="1:13">
      <c r="A1109" s="69" t="s">
        <v>585</v>
      </c>
      <c r="B1109" s="69" t="s">
        <v>730</v>
      </c>
      <c r="C1109" s="18"/>
      <c r="D1109" s="19"/>
      <c r="E1109" s="60"/>
      <c r="F1109" s="20"/>
      <c r="G1109" s="18"/>
      <c r="H1109" s="25"/>
      <c r="I1109" s="15">
        <v>1109</v>
      </c>
      <c r="J1109" s="15" t="b">
        <f xml:space="preserve"> IF(AND([Relationship Date (UTC)] &gt;= Misc!$M$3, [Relationship Date (UTC)] &lt;= Misc!$N$3,TRUE), TRUE, FALSE)</f>
        <v>1</v>
      </c>
      <c r="K1109" s="16"/>
      <c r="L1109" s="72" t="s">
        <v>921</v>
      </c>
      <c r="M1109" s="75">
        <v>40523.665555555555</v>
      </c>
    </row>
    <row r="1110" spans="1:13">
      <c r="A1110" s="69" t="s">
        <v>585</v>
      </c>
      <c r="B1110" s="69" t="s">
        <v>730</v>
      </c>
      <c r="C1110" s="18"/>
      <c r="D1110" s="19"/>
      <c r="E1110" s="60"/>
      <c r="F1110" s="20"/>
      <c r="G1110" s="18"/>
      <c r="H1110" s="25"/>
      <c r="I1110" s="15">
        <v>1110</v>
      </c>
      <c r="J1110" s="15" t="b">
        <f xml:space="preserve"> IF(AND([Relationship Date (UTC)] &gt;= Misc!$M$3, [Relationship Date (UTC)] &lt;= Misc!$N$3,TRUE), TRUE, FALSE)</f>
        <v>1</v>
      </c>
      <c r="K1110" s="16"/>
      <c r="L1110" s="72" t="s">
        <v>922</v>
      </c>
      <c r="M1110" s="75">
        <v>40523.680902777778</v>
      </c>
    </row>
    <row r="1111" spans="1:13">
      <c r="A1111" s="69" t="s">
        <v>585</v>
      </c>
      <c r="B1111" s="69" t="s">
        <v>847</v>
      </c>
      <c r="C1111" s="18"/>
      <c r="D1111" s="19"/>
      <c r="E1111" s="60"/>
      <c r="F1111" s="20"/>
      <c r="G1111" s="18"/>
      <c r="H1111" s="25"/>
      <c r="I1111" s="15">
        <v>1111</v>
      </c>
      <c r="J1111" s="15" t="b">
        <f xml:space="preserve"> IF(AND([Relationship Date (UTC)] &gt;= Misc!$M$3, [Relationship Date (UTC)] &lt;= Misc!$N$3,TRUE), TRUE, FALSE)</f>
        <v>1</v>
      </c>
      <c r="K1111" s="16"/>
      <c r="L1111" s="72" t="s">
        <v>922</v>
      </c>
      <c r="M1111" s="75">
        <v>40523.680902777778</v>
      </c>
    </row>
    <row r="1112" spans="1:13">
      <c r="A1112" s="69" t="s">
        <v>585</v>
      </c>
      <c r="B1112" s="69" t="s">
        <v>665</v>
      </c>
      <c r="C1112" s="18"/>
      <c r="D1112" s="19"/>
      <c r="E1112" s="60"/>
      <c r="F1112" s="20"/>
      <c r="G1112" s="18"/>
      <c r="H1112" s="25"/>
      <c r="I1112" s="15">
        <v>1112</v>
      </c>
      <c r="J1112" s="15" t="b">
        <f xml:space="preserve"> IF(AND([Relationship Date (UTC)] &gt;= Misc!$M$3, [Relationship Date (UTC)] &lt;= Misc!$N$3,TRUE), TRUE, FALSE)</f>
        <v>1</v>
      </c>
      <c r="K1112" s="16"/>
      <c r="L1112" s="72" t="s">
        <v>922</v>
      </c>
      <c r="M1112" s="75">
        <v>40523.680902777778</v>
      </c>
    </row>
    <row r="1113" spans="1:13">
      <c r="A1113" s="69" t="s">
        <v>585</v>
      </c>
      <c r="B1113" s="69" t="s">
        <v>586</v>
      </c>
      <c r="C1113" s="18"/>
      <c r="D1113" s="19"/>
      <c r="E1113" s="60"/>
      <c r="F1113" s="20"/>
      <c r="G1113" s="18"/>
      <c r="H1113" s="25"/>
      <c r="I1113" s="15">
        <v>1113</v>
      </c>
      <c r="J1113" s="15" t="b">
        <f xml:space="preserve"> IF(AND([Relationship Date (UTC)] &gt;= Misc!$M$3, [Relationship Date (UTC)] &lt;= Misc!$N$3,TRUE), TRUE, FALSE)</f>
        <v>1</v>
      </c>
      <c r="K1113" s="16"/>
      <c r="L1113" s="72" t="s">
        <v>922</v>
      </c>
      <c r="M1113" s="75">
        <v>40523.680902777778</v>
      </c>
    </row>
    <row r="1114" spans="1:13">
      <c r="A1114" s="69" t="s">
        <v>585</v>
      </c>
      <c r="B1114" s="69" t="s">
        <v>916</v>
      </c>
      <c r="C1114" s="18"/>
      <c r="D1114" s="19"/>
      <c r="E1114" s="60"/>
      <c r="F1114" s="20"/>
      <c r="G1114" s="18"/>
      <c r="H1114" s="25"/>
      <c r="I1114" s="15">
        <v>1114</v>
      </c>
      <c r="J1114" s="15" t="b">
        <f xml:space="preserve"> IF(AND([Relationship Date (UTC)] &gt;= Misc!$M$3, [Relationship Date (UTC)] &lt;= Misc!$N$3,TRUE), TRUE, FALSE)</f>
        <v>1</v>
      </c>
      <c r="K1114" s="16"/>
      <c r="L1114" s="72" t="s">
        <v>922</v>
      </c>
      <c r="M1114" s="75">
        <v>40523.680902777778</v>
      </c>
    </row>
    <row r="1115" spans="1:13">
      <c r="A1115" s="69" t="s">
        <v>585</v>
      </c>
      <c r="B1115" s="69" t="s">
        <v>892</v>
      </c>
      <c r="C1115" s="18"/>
      <c r="D1115" s="19"/>
      <c r="E1115" s="60"/>
      <c r="F1115" s="20"/>
      <c r="G1115" s="18"/>
      <c r="H1115" s="25"/>
      <c r="I1115" s="15">
        <v>1115</v>
      </c>
      <c r="J1115" s="15" t="b">
        <f xml:space="preserve"> IF(AND([Relationship Date (UTC)] &gt;= Misc!$M$3, [Relationship Date (UTC)] &lt;= Misc!$N$3,TRUE), TRUE, FALSE)</f>
        <v>1</v>
      </c>
      <c r="K1115" s="16"/>
      <c r="L1115" s="72" t="s">
        <v>922</v>
      </c>
      <c r="M1115" s="75">
        <v>40523.680902777778</v>
      </c>
    </row>
    <row r="1116" spans="1:13">
      <c r="A1116" s="69" t="s">
        <v>585</v>
      </c>
      <c r="B1116" s="69" t="s">
        <v>505</v>
      </c>
      <c r="C1116" s="18"/>
      <c r="D1116" s="19"/>
      <c r="E1116" s="60"/>
      <c r="F1116" s="20"/>
      <c r="G1116" s="18"/>
      <c r="H1116" s="25"/>
      <c r="I1116" s="15">
        <v>1116</v>
      </c>
      <c r="J1116" s="15" t="b">
        <f xml:space="preserve"> IF(AND([Relationship Date (UTC)] &gt;= Misc!$M$3, [Relationship Date (UTC)] &lt;= Misc!$N$3,TRUE), TRUE, FALSE)</f>
        <v>1</v>
      </c>
      <c r="K1116" s="16"/>
      <c r="L1116" s="72" t="s">
        <v>922</v>
      </c>
      <c r="M1116" s="75">
        <v>40523.680902777778</v>
      </c>
    </row>
    <row r="1117" spans="1:13">
      <c r="A1117" s="69" t="s">
        <v>585</v>
      </c>
      <c r="B1117" s="69" t="s">
        <v>673</v>
      </c>
      <c r="C1117" s="18"/>
      <c r="D1117" s="19"/>
      <c r="E1117" s="60"/>
      <c r="F1117" s="20"/>
      <c r="G1117" s="18"/>
      <c r="H1117" s="25"/>
      <c r="I1117" s="15">
        <v>1117</v>
      </c>
      <c r="J1117" s="15" t="b">
        <f xml:space="preserve"> IF(AND([Relationship Date (UTC)] &gt;= Misc!$M$3, [Relationship Date (UTC)] &lt;= Misc!$N$3,TRUE), TRUE, FALSE)</f>
        <v>1</v>
      </c>
      <c r="K1117" s="16"/>
      <c r="L1117" s="72" t="s">
        <v>922</v>
      </c>
      <c r="M1117" s="75">
        <v>40523.680902777778</v>
      </c>
    </row>
    <row r="1118" spans="1:13">
      <c r="A1118" s="69" t="s">
        <v>586</v>
      </c>
      <c r="B1118" s="69" t="s">
        <v>585</v>
      </c>
      <c r="C1118" s="18"/>
      <c r="D1118" s="19"/>
      <c r="E1118" s="60"/>
      <c r="F1118" s="20"/>
      <c r="G1118" s="18"/>
      <c r="H1118" s="25"/>
      <c r="I1118" s="15">
        <v>1118</v>
      </c>
      <c r="J1118" s="15" t="b">
        <f xml:space="preserve"> IF(AND([Relationship Date (UTC)] &gt;= Misc!$M$3, [Relationship Date (UTC)] &lt;= Misc!$N$3,TRUE), TRUE, FALSE)</f>
        <v>1</v>
      </c>
      <c r="K1118" s="16"/>
      <c r="L1118" s="72" t="s">
        <v>922</v>
      </c>
      <c r="M1118" s="75">
        <v>40523.680902777778</v>
      </c>
    </row>
    <row r="1119" spans="1:13">
      <c r="A1119" s="69" t="s">
        <v>522</v>
      </c>
      <c r="B1119" s="69" t="s">
        <v>585</v>
      </c>
      <c r="C1119" s="18"/>
      <c r="D1119" s="19"/>
      <c r="E1119" s="60"/>
      <c r="F1119" s="20"/>
      <c r="G1119" s="18"/>
      <c r="H1119" s="25"/>
      <c r="I1119" s="15">
        <v>1119</v>
      </c>
      <c r="J1119" s="15" t="b">
        <f xml:space="preserve"> IF(AND([Relationship Date (UTC)] &gt;= Misc!$M$3, [Relationship Date (UTC)] &lt;= Misc!$N$3,TRUE), TRUE, FALSE)</f>
        <v>1</v>
      </c>
      <c r="K1119" s="16"/>
      <c r="L1119" s="72" t="s">
        <v>922</v>
      </c>
      <c r="M1119" s="75">
        <v>40523.680902777778</v>
      </c>
    </row>
    <row r="1120" spans="1:13">
      <c r="A1120" s="69" t="s">
        <v>505</v>
      </c>
      <c r="B1120" s="69" t="s">
        <v>585</v>
      </c>
      <c r="C1120" s="18"/>
      <c r="D1120" s="19"/>
      <c r="E1120" s="60"/>
      <c r="F1120" s="20"/>
      <c r="G1120" s="18"/>
      <c r="H1120" s="25"/>
      <c r="I1120" s="15">
        <v>1120</v>
      </c>
      <c r="J1120" s="15" t="b">
        <f xml:space="preserve"> IF(AND([Relationship Date (UTC)] &gt;= Misc!$M$3, [Relationship Date (UTC)] &lt;= Misc!$N$3,TRUE), TRUE, FALSE)</f>
        <v>1</v>
      </c>
      <c r="K1120" s="16"/>
      <c r="L1120" s="72" t="s">
        <v>922</v>
      </c>
      <c r="M1120" s="75">
        <v>40523.680902777778</v>
      </c>
    </row>
    <row r="1121" spans="1:13">
      <c r="A1121" s="69" t="s">
        <v>587</v>
      </c>
      <c r="B1121" s="69" t="s">
        <v>585</v>
      </c>
      <c r="C1121" s="18"/>
      <c r="D1121" s="19"/>
      <c r="E1121" s="60"/>
      <c r="F1121" s="20"/>
      <c r="G1121" s="18"/>
      <c r="H1121" s="25"/>
      <c r="I1121" s="15">
        <v>1121</v>
      </c>
      <c r="J1121" s="15" t="b">
        <f xml:space="preserve"> IF(AND([Relationship Date (UTC)] &gt;= Misc!$M$3, [Relationship Date (UTC)] &lt;= Misc!$N$3,TRUE), TRUE, FALSE)</f>
        <v>1</v>
      </c>
      <c r="K1121" s="16"/>
      <c r="L1121" s="72" t="s">
        <v>922</v>
      </c>
      <c r="M1121" s="75">
        <v>40523.680902777778</v>
      </c>
    </row>
    <row r="1122" spans="1:13">
      <c r="A1122" s="69" t="s">
        <v>588</v>
      </c>
      <c r="B1122" s="69" t="s">
        <v>586</v>
      </c>
      <c r="C1122" s="18"/>
      <c r="D1122" s="19"/>
      <c r="E1122" s="60"/>
      <c r="F1122" s="20"/>
      <c r="G1122" s="18"/>
      <c r="H1122" s="25"/>
      <c r="I1122" s="15">
        <v>1122</v>
      </c>
      <c r="J1122" s="15" t="b">
        <f xml:space="preserve"> IF(AND([Relationship Date (UTC)] &gt;= Misc!$M$3, [Relationship Date (UTC)] &lt;= Misc!$N$3,TRUE), TRUE, FALSE)</f>
        <v>1</v>
      </c>
      <c r="K1122" s="16"/>
      <c r="L1122" s="72" t="s">
        <v>922</v>
      </c>
      <c r="M1122" s="75">
        <v>40523.680902777778</v>
      </c>
    </row>
    <row r="1123" spans="1:13">
      <c r="A1123" s="69" t="s">
        <v>588</v>
      </c>
      <c r="B1123" s="69" t="s">
        <v>916</v>
      </c>
      <c r="C1123" s="18"/>
      <c r="D1123" s="19"/>
      <c r="E1123" s="60"/>
      <c r="F1123" s="20"/>
      <c r="G1123" s="18"/>
      <c r="H1123" s="25"/>
      <c r="I1123" s="15">
        <v>1123</v>
      </c>
      <c r="J1123" s="15" t="b">
        <f xml:space="preserve"> IF(AND([Relationship Date (UTC)] &gt;= Misc!$M$3, [Relationship Date (UTC)] &lt;= Misc!$N$3,TRUE), TRUE, FALSE)</f>
        <v>1</v>
      </c>
      <c r="K1123" s="16"/>
      <c r="L1123" s="72" t="s">
        <v>922</v>
      </c>
      <c r="M1123" s="75">
        <v>40523.680902777778</v>
      </c>
    </row>
    <row r="1124" spans="1:13">
      <c r="A1124" s="69" t="s">
        <v>588</v>
      </c>
      <c r="B1124" s="69" t="s">
        <v>730</v>
      </c>
      <c r="C1124" s="18"/>
      <c r="D1124" s="19"/>
      <c r="E1124" s="60"/>
      <c r="F1124" s="20"/>
      <c r="G1124" s="18"/>
      <c r="H1124" s="25"/>
      <c r="I1124" s="15">
        <v>1124</v>
      </c>
      <c r="J1124" s="15" t="b">
        <f xml:space="preserve"> IF(AND([Relationship Date (UTC)] &gt;= Misc!$M$3, [Relationship Date (UTC)] &lt;= Misc!$N$3,TRUE), TRUE, FALSE)</f>
        <v>1</v>
      </c>
      <c r="K1124" s="16"/>
      <c r="L1124" s="72" t="s">
        <v>922</v>
      </c>
      <c r="M1124" s="75">
        <v>40523.680902777778</v>
      </c>
    </row>
    <row r="1125" spans="1:13">
      <c r="A1125" s="69" t="s">
        <v>589</v>
      </c>
      <c r="B1125" s="69" t="s">
        <v>590</v>
      </c>
      <c r="C1125" s="18"/>
      <c r="D1125" s="19"/>
      <c r="E1125" s="60"/>
      <c r="F1125" s="20"/>
      <c r="G1125" s="18"/>
      <c r="H1125" s="25"/>
      <c r="I1125" s="15">
        <v>1125</v>
      </c>
      <c r="J1125" s="15" t="b">
        <f xml:space="preserve"> IF(AND([Relationship Date (UTC)] &gt;= Misc!$M$3, [Relationship Date (UTC)] &lt;= Misc!$N$3,TRUE), TRUE, FALSE)</f>
        <v>1</v>
      </c>
      <c r="K1125" s="16"/>
      <c r="L1125" s="72" t="s">
        <v>922</v>
      </c>
      <c r="M1125" s="75">
        <v>40523.680902777778</v>
      </c>
    </row>
    <row r="1126" spans="1:13">
      <c r="A1126" s="69" t="s">
        <v>589</v>
      </c>
      <c r="B1126" s="69" t="s">
        <v>916</v>
      </c>
      <c r="C1126" s="18"/>
      <c r="D1126" s="19"/>
      <c r="E1126" s="60"/>
      <c r="F1126" s="20"/>
      <c r="G1126" s="18"/>
      <c r="H1126" s="25"/>
      <c r="I1126" s="15">
        <v>1126</v>
      </c>
      <c r="J1126" s="15" t="b">
        <f xml:space="preserve"> IF(AND([Relationship Date (UTC)] &gt;= Misc!$M$3, [Relationship Date (UTC)] &lt;= Misc!$N$3,TRUE), TRUE, FALSE)</f>
        <v>1</v>
      </c>
      <c r="K1126" s="16"/>
      <c r="L1126" s="72" t="s">
        <v>922</v>
      </c>
      <c r="M1126" s="75">
        <v>40523.680902777778</v>
      </c>
    </row>
    <row r="1127" spans="1:13">
      <c r="A1127" s="69" t="s">
        <v>589</v>
      </c>
      <c r="B1127" s="69" t="s">
        <v>409</v>
      </c>
      <c r="C1127" s="18"/>
      <c r="D1127" s="19"/>
      <c r="E1127" s="60"/>
      <c r="F1127" s="20"/>
      <c r="G1127" s="18"/>
      <c r="H1127" s="25"/>
      <c r="I1127" s="15">
        <v>1127</v>
      </c>
      <c r="J1127" s="15" t="b">
        <f xml:space="preserve"> IF(AND([Relationship Date (UTC)] &gt;= Misc!$M$3, [Relationship Date (UTC)] &lt;= Misc!$N$3,TRUE), TRUE, FALSE)</f>
        <v>1</v>
      </c>
      <c r="K1127" s="16"/>
      <c r="L1127" s="72" t="s">
        <v>922</v>
      </c>
      <c r="M1127" s="75">
        <v>40523.680902777778</v>
      </c>
    </row>
    <row r="1128" spans="1:13">
      <c r="A1128" s="69" t="s">
        <v>590</v>
      </c>
      <c r="B1128" s="69" t="s">
        <v>589</v>
      </c>
      <c r="C1128" s="18"/>
      <c r="D1128" s="19"/>
      <c r="E1128" s="60"/>
      <c r="F1128" s="20"/>
      <c r="G1128" s="18"/>
      <c r="H1128" s="25"/>
      <c r="I1128" s="15">
        <v>1128</v>
      </c>
      <c r="J1128" s="15" t="b">
        <f xml:space="preserve"> IF(AND([Relationship Date (UTC)] &gt;= Misc!$M$3, [Relationship Date (UTC)] &lt;= Misc!$N$3,TRUE), TRUE, FALSE)</f>
        <v>1</v>
      </c>
      <c r="K1128" s="16"/>
      <c r="L1128" s="72" t="s">
        <v>922</v>
      </c>
      <c r="M1128" s="75">
        <v>40523.680902777778</v>
      </c>
    </row>
    <row r="1129" spans="1:13">
      <c r="A1129" s="69" t="s">
        <v>208</v>
      </c>
      <c r="B1129" s="69" t="s">
        <v>916</v>
      </c>
      <c r="C1129" s="18"/>
      <c r="D1129" s="19"/>
      <c r="E1129" s="60"/>
      <c r="F1129" s="20"/>
      <c r="G1129" s="18"/>
      <c r="H1129" s="25"/>
      <c r="I1129" s="15">
        <v>1129</v>
      </c>
      <c r="J1129" s="15" t="b">
        <f xml:space="preserve"> IF(AND([Relationship Date (UTC)] &gt;= Misc!$M$3, [Relationship Date (UTC)] &lt;= Misc!$N$3,TRUE), TRUE, FALSE)</f>
        <v>1</v>
      </c>
      <c r="K1129" s="16"/>
      <c r="L1129" s="72" t="s">
        <v>922</v>
      </c>
      <c r="M1129" s="75">
        <v>40523.680902777778</v>
      </c>
    </row>
    <row r="1130" spans="1:13">
      <c r="A1130" s="69" t="s">
        <v>590</v>
      </c>
      <c r="B1130" s="69" t="s">
        <v>208</v>
      </c>
      <c r="C1130" s="18"/>
      <c r="D1130" s="19"/>
      <c r="E1130" s="60"/>
      <c r="F1130" s="20"/>
      <c r="G1130" s="18"/>
      <c r="H1130" s="25"/>
      <c r="I1130" s="15">
        <v>1130</v>
      </c>
      <c r="J1130" s="15" t="b">
        <f xml:space="preserve"> IF(AND([Relationship Date (UTC)] &gt;= Misc!$M$3, [Relationship Date (UTC)] &lt;= Misc!$N$3,TRUE), TRUE, FALSE)</f>
        <v>1</v>
      </c>
      <c r="K1130" s="16"/>
      <c r="L1130" s="72" t="s">
        <v>922</v>
      </c>
      <c r="M1130" s="75">
        <v>40523.680902777778</v>
      </c>
    </row>
    <row r="1131" spans="1:13">
      <c r="A1131" s="69" t="s">
        <v>590</v>
      </c>
      <c r="B1131" s="69" t="s">
        <v>916</v>
      </c>
      <c r="C1131" s="18"/>
      <c r="D1131" s="19"/>
      <c r="E1131" s="60"/>
      <c r="F1131" s="20"/>
      <c r="G1131" s="18"/>
      <c r="H1131" s="25"/>
      <c r="I1131" s="15">
        <v>1131</v>
      </c>
      <c r="J1131" s="15" t="b">
        <f xml:space="preserve"> IF(AND([Relationship Date (UTC)] &gt;= Misc!$M$3, [Relationship Date (UTC)] &lt;= Misc!$N$3,TRUE), TRUE, FALSE)</f>
        <v>1</v>
      </c>
      <c r="K1131" s="16"/>
      <c r="L1131" s="72" t="s">
        <v>922</v>
      </c>
      <c r="M1131" s="75">
        <v>40523.680902777778</v>
      </c>
    </row>
    <row r="1132" spans="1:13">
      <c r="A1132" s="69" t="s">
        <v>591</v>
      </c>
      <c r="B1132" s="69" t="s">
        <v>733</v>
      </c>
      <c r="C1132" s="18"/>
      <c r="D1132" s="19"/>
      <c r="E1132" s="60"/>
      <c r="F1132" s="20"/>
      <c r="G1132" s="18"/>
      <c r="H1132" s="25"/>
      <c r="I1132" s="15">
        <v>1132</v>
      </c>
      <c r="J1132" s="15" t="b">
        <f xml:space="preserve"> IF(AND([Relationship Date (UTC)] &gt;= Misc!$M$3, [Relationship Date (UTC)] &lt;= Misc!$N$3,TRUE), TRUE, FALSE)</f>
        <v>1</v>
      </c>
      <c r="K1132" s="16"/>
      <c r="L1132" s="72" t="s">
        <v>922</v>
      </c>
      <c r="M1132" s="75">
        <v>40523.680902777778</v>
      </c>
    </row>
    <row r="1133" spans="1:13">
      <c r="A1133" s="69" t="s">
        <v>591</v>
      </c>
      <c r="B1133" s="69" t="s">
        <v>730</v>
      </c>
      <c r="C1133" s="18"/>
      <c r="D1133" s="19"/>
      <c r="E1133" s="60"/>
      <c r="F1133" s="20"/>
      <c r="G1133" s="18"/>
      <c r="H1133" s="25"/>
      <c r="I1133" s="15">
        <v>1133</v>
      </c>
      <c r="J1133" s="15" t="b">
        <f xml:space="preserve"> IF(AND([Relationship Date (UTC)] &gt;= Misc!$M$3, [Relationship Date (UTC)] &lt;= Misc!$N$3,TRUE), TRUE, FALSE)</f>
        <v>1</v>
      </c>
      <c r="K1133" s="16"/>
      <c r="L1133" s="72" t="s">
        <v>922</v>
      </c>
      <c r="M1133" s="75">
        <v>40523.680902777778</v>
      </c>
    </row>
    <row r="1134" spans="1:13">
      <c r="A1134" s="69" t="s">
        <v>591</v>
      </c>
      <c r="B1134" s="69" t="s">
        <v>916</v>
      </c>
      <c r="C1134" s="18"/>
      <c r="D1134" s="19"/>
      <c r="E1134" s="60"/>
      <c r="F1134" s="20"/>
      <c r="G1134" s="18"/>
      <c r="H1134" s="25"/>
      <c r="I1134" s="15">
        <v>1134</v>
      </c>
      <c r="J1134" s="15" t="b">
        <f xml:space="preserve"> IF(AND([Relationship Date (UTC)] &gt;= Misc!$M$3, [Relationship Date (UTC)] &lt;= Misc!$N$3,TRUE), TRUE, FALSE)</f>
        <v>1</v>
      </c>
      <c r="K1134" s="16"/>
      <c r="L1134" s="72" t="s">
        <v>922</v>
      </c>
      <c r="M1134" s="75">
        <v>40523.680902777778</v>
      </c>
    </row>
    <row r="1135" spans="1:13">
      <c r="A1135" s="69" t="s">
        <v>591</v>
      </c>
      <c r="B1135" s="69" t="s">
        <v>817</v>
      </c>
      <c r="C1135" s="18"/>
      <c r="D1135" s="19"/>
      <c r="E1135" s="60"/>
      <c r="F1135" s="20"/>
      <c r="G1135" s="18"/>
      <c r="H1135" s="25"/>
      <c r="I1135" s="15">
        <v>1135</v>
      </c>
      <c r="J1135" s="15" t="b">
        <f xml:space="preserve"> IF(AND([Relationship Date (UTC)] &gt;= Misc!$M$3, [Relationship Date (UTC)] &lt;= Misc!$N$3,TRUE), TRUE, FALSE)</f>
        <v>1</v>
      </c>
      <c r="K1135" s="16"/>
      <c r="L1135" s="72" t="s">
        <v>922</v>
      </c>
      <c r="M1135" s="75">
        <v>40523.680902777778</v>
      </c>
    </row>
    <row r="1136" spans="1:13">
      <c r="A1136" s="69" t="s">
        <v>592</v>
      </c>
      <c r="B1136" s="69" t="s">
        <v>698</v>
      </c>
      <c r="C1136" s="18"/>
      <c r="D1136" s="19"/>
      <c r="E1136" s="60"/>
      <c r="F1136" s="20"/>
      <c r="G1136" s="18"/>
      <c r="H1136" s="25"/>
      <c r="I1136" s="15">
        <v>1136</v>
      </c>
      <c r="J1136" s="15" t="b">
        <f xml:space="preserve"> IF(AND([Relationship Date (UTC)] &gt;= Misc!$M$3, [Relationship Date (UTC)] &lt;= Misc!$N$3,TRUE), TRUE, FALSE)</f>
        <v>1</v>
      </c>
      <c r="K1136" s="16"/>
      <c r="L1136" s="72" t="s">
        <v>921</v>
      </c>
      <c r="M1136" s="75">
        <v>40523.675196759257</v>
      </c>
    </row>
    <row r="1137" spans="1:13">
      <c r="A1137" s="69" t="s">
        <v>592</v>
      </c>
      <c r="B1137" s="69" t="s">
        <v>824</v>
      </c>
      <c r="C1137" s="18"/>
      <c r="D1137" s="19"/>
      <c r="E1137" s="60"/>
      <c r="F1137" s="20"/>
      <c r="G1137" s="18"/>
      <c r="H1137" s="25"/>
      <c r="I1137" s="15">
        <v>1137</v>
      </c>
      <c r="J1137" s="15" t="b">
        <f xml:space="preserve"> IF(AND([Relationship Date (UTC)] &gt;= Misc!$M$3, [Relationship Date (UTC)] &lt;= Misc!$N$3,TRUE), TRUE, FALSE)</f>
        <v>1</v>
      </c>
      <c r="K1137" s="16"/>
      <c r="L1137" s="72" t="s">
        <v>921</v>
      </c>
      <c r="M1137" s="75">
        <v>40523.675196759257</v>
      </c>
    </row>
    <row r="1138" spans="1:13">
      <c r="A1138" s="69" t="s">
        <v>593</v>
      </c>
      <c r="B1138" s="69" t="s">
        <v>592</v>
      </c>
      <c r="C1138" s="18"/>
      <c r="D1138" s="19"/>
      <c r="E1138" s="60"/>
      <c r="F1138" s="20"/>
      <c r="G1138" s="18"/>
      <c r="H1138" s="25"/>
      <c r="I1138" s="15">
        <v>1138</v>
      </c>
      <c r="J1138" s="15" t="b">
        <f xml:space="preserve"> IF(AND([Relationship Date (UTC)] &gt;= Misc!$M$3, [Relationship Date (UTC)] &lt;= Misc!$N$3,TRUE), TRUE, FALSE)</f>
        <v>1</v>
      </c>
      <c r="K1138" s="16"/>
      <c r="L1138" s="72" t="s">
        <v>922</v>
      </c>
      <c r="M1138" s="75">
        <v>40523.680902777778</v>
      </c>
    </row>
    <row r="1139" spans="1:13">
      <c r="A1139" s="69" t="s">
        <v>592</v>
      </c>
      <c r="B1139" s="69" t="s">
        <v>730</v>
      </c>
      <c r="C1139" s="18"/>
      <c r="D1139" s="19"/>
      <c r="E1139" s="60"/>
      <c r="F1139" s="20"/>
      <c r="G1139" s="18"/>
      <c r="H1139" s="25"/>
      <c r="I1139" s="15">
        <v>1139</v>
      </c>
      <c r="J1139" s="15" t="b">
        <f xml:space="preserve"> IF(AND([Relationship Date (UTC)] &gt;= Misc!$M$3, [Relationship Date (UTC)] &lt;= Misc!$N$3,TRUE), TRUE, FALSE)</f>
        <v>1</v>
      </c>
      <c r="K1139" s="16"/>
      <c r="L1139" s="72" t="s">
        <v>922</v>
      </c>
      <c r="M1139" s="75">
        <v>40523.680902777778</v>
      </c>
    </row>
    <row r="1140" spans="1:13">
      <c r="A1140" s="69" t="s">
        <v>592</v>
      </c>
      <c r="B1140" s="69" t="s">
        <v>665</v>
      </c>
      <c r="C1140" s="18"/>
      <c r="D1140" s="19"/>
      <c r="E1140" s="60"/>
      <c r="F1140" s="20"/>
      <c r="G1140" s="18"/>
      <c r="H1140" s="25"/>
      <c r="I1140" s="15">
        <v>1140</v>
      </c>
      <c r="J1140" s="15" t="b">
        <f xml:space="preserve"> IF(AND([Relationship Date (UTC)] &gt;= Misc!$M$3, [Relationship Date (UTC)] &lt;= Misc!$N$3,TRUE), TRUE, FALSE)</f>
        <v>1</v>
      </c>
      <c r="K1140" s="16"/>
      <c r="L1140" s="72" t="s">
        <v>922</v>
      </c>
      <c r="M1140" s="75">
        <v>40523.680902777778</v>
      </c>
    </row>
    <row r="1141" spans="1:13">
      <c r="A1141" s="69" t="s">
        <v>592</v>
      </c>
      <c r="B1141" s="69" t="s">
        <v>892</v>
      </c>
      <c r="C1141" s="18"/>
      <c r="D1141" s="19"/>
      <c r="E1141" s="60"/>
      <c r="F1141" s="20"/>
      <c r="G1141" s="18"/>
      <c r="H1141" s="25"/>
      <c r="I1141" s="15">
        <v>1141</v>
      </c>
      <c r="J1141" s="15" t="b">
        <f xml:space="preserve"> IF(AND([Relationship Date (UTC)] &gt;= Misc!$M$3, [Relationship Date (UTC)] &lt;= Misc!$N$3,TRUE), TRUE, FALSE)</f>
        <v>1</v>
      </c>
      <c r="K1141" s="16"/>
      <c r="L1141" s="72" t="s">
        <v>922</v>
      </c>
      <c r="M1141" s="75">
        <v>40523.680902777778</v>
      </c>
    </row>
    <row r="1142" spans="1:13">
      <c r="A1142" s="69" t="s">
        <v>594</v>
      </c>
      <c r="B1142" s="69" t="s">
        <v>730</v>
      </c>
      <c r="C1142" s="18"/>
      <c r="D1142" s="19"/>
      <c r="E1142" s="60"/>
      <c r="F1142" s="20"/>
      <c r="G1142" s="18"/>
      <c r="H1142" s="25"/>
      <c r="I1142" s="15">
        <v>1142</v>
      </c>
      <c r="J1142" s="15" t="b">
        <f xml:space="preserve"> IF(AND([Relationship Date (UTC)] &gt;= Misc!$M$3, [Relationship Date (UTC)] &lt;= Misc!$N$3,TRUE), TRUE, FALSE)</f>
        <v>1</v>
      </c>
      <c r="K1142" s="16"/>
      <c r="L1142" s="72" t="s">
        <v>921</v>
      </c>
      <c r="M1142" s="75">
        <v>40523.675196759257</v>
      </c>
    </row>
    <row r="1143" spans="1:13">
      <c r="A1143" s="69" t="s">
        <v>594</v>
      </c>
      <c r="B1143" s="69" t="s">
        <v>514</v>
      </c>
      <c r="C1143" s="18"/>
      <c r="D1143" s="19"/>
      <c r="E1143" s="60"/>
      <c r="F1143" s="20"/>
      <c r="G1143" s="18"/>
      <c r="H1143" s="25"/>
      <c r="I1143" s="15">
        <v>1143</v>
      </c>
      <c r="J1143" s="15" t="b">
        <f xml:space="preserve"> IF(AND([Relationship Date (UTC)] &gt;= Misc!$M$3, [Relationship Date (UTC)] &lt;= Misc!$N$3,TRUE), TRUE, FALSE)</f>
        <v>1</v>
      </c>
      <c r="K1143" s="16"/>
      <c r="L1143" s="72" t="s">
        <v>921</v>
      </c>
      <c r="M1143" s="75">
        <v>40523.675196759257</v>
      </c>
    </row>
    <row r="1144" spans="1:13">
      <c r="A1144" s="69" t="s">
        <v>594</v>
      </c>
      <c r="B1144" s="69" t="s">
        <v>730</v>
      </c>
      <c r="C1144" s="18"/>
      <c r="D1144" s="19"/>
      <c r="E1144" s="60"/>
      <c r="F1144" s="20"/>
      <c r="G1144" s="18"/>
      <c r="H1144" s="25"/>
      <c r="I1144" s="15">
        <v>1144</v>
      </c>
      <c r="J1144" s="15" t="b">
        <f xml:space="preserve"> IF(AND([Relationship Date (UTC)] &gt;= Misc!$M$3, [Relationship Date (UTC)] &lt;= Misc!$N$3,TRUE), TRUE, FALSE)</f>
        <v>1</v>
      </c>
      <c r="K1144" s="16"/>
      <c r="L1144" s="72" t="s">
        <v>922</v>
      </c>
      <c r="M1144" s="75">
        <v>40523.680902777778</v>
      </c>
    </row>
    <row r="1145" spans="1:13">
      <c r="A1145" s="69" t="s">
        <v>409</v>
      </c>
      <c r="B1145" s="69" t="s">
        <v>595</v>
      </c>
      <c r="C1145" s="18"/>
      <c r="D1145" s="19"/>
      <c r="E1145" s="60"/>
      <c r="F1145" s="20"/>
      <c r="G1145" s="18"/>
      <c r="H1145" s="25"/>
      <c r="I1145" s="15">
        <v>1145</v>
      </c>
      <c r="J1145" s="15" t="b">
        <f xml:space="preserve"> IF(AND([Relationship Date (UTC)] &gt;= Misc!$M$3, [Relationship Date (UTC)] &lt;= Misc!$N$3,TRUE), TRUE, FALSE)</f>
        <v>1</v>
      </c>
      <c r="K1145" s="16"/>
      <c r="L1145" s="72" t="s">
        <v>922</v>
      </c>
      <c r="M1145" s="75">
        <v>40523.680902777778</v>
      </c>
    </row>
    <row r="1146" spans="1:13">
      <c r="A1146" s="69" t="s">
        <v>595</v>
      </c>
      <c r="B1146" s="69" t="s">
        <v>596</v>
      </c>
      <c r="C1146" s="18"/>
      <c r="D1146" s="19"/>
      <c r="E1146" s="60"/>
      <c r="F1146" s="20"/>
      <c r="G1146" s="18"/>
      <c r="H1146" s="25"/>
      <c r="I1146" s="15">
        <v>1146</v>
      </c>
      <c r="J1146" s="15" t="b">
        <f xml:space="preserve"> IF(AND([Relationship Date (UTC)] &gt;= Misc!$M$3, [Relationship Date (UTC)] &lt;= Misc!$N$3,TRUE), TRUE, FALSE)</f>
        <v>1</v>
      </c>
      <c r="K1146" s="16"/>
      <c r="L1146" s="72" t="s">
        <v>922</v>
      </c>
      <c r="M1146" s="75">
        <v>40523.680902777778</v>
      </c>
    </row>
    <row r="1147" spans="1:13">
      <c r="A1147" s="69" t="s">
        <v>595</v>
      </c>
      <c r="B1147" s="69" t="s">
        <v>409</v>
      </c>
      <c r="C1147" s="18"/>
      <c r="D1147" s="19"/>
      <c r="E1147" s="60"/>
      <c r="F1147" s="20"/>
      <c r="G1147" s="18"/>
      <c r="H1147" s="25"/>
      <c r="I1147" s="15">
        <v>1147</v>
      </c>
      <c r="J1147" s="15" t="b">
        <f xml:space="preserve"> IF(AND([Relationship Date (UTC)] &gt;= Misc!$M$3, [Relationship Date (UTC)] &lt;= Misc!$N$3,TRUE), TRUE, FALSE)</f>
        <v>1</v>
      </c>
      <c r="K1147" s="16"/>
      <c r="L1147" s="72" t="s">
        <v>922</v>
      </c>
      <c r="M1147" s="75">
        <v>40523.680902777778</v>
      </c>
    </row>
    <row r="1148" spans="1:13">
      <c r="A1148" s="69" t="s">
        <v>595</v>
      </c>
      <c r="B1148" s="69" t="s">
        <v>730</v>
      </c>
      <c r="C1148" s="18"/>
      <c r="D1148" s="19"/>
      <c r="E1148" s="60"/>
      <c r="F1148" s="20"/>
      <c r="G1148" s="18"/>
      <c r="H1148" s="25"/>
      <c r="I1148" s="15">
        <v>1148</v>
      </c>
      <c r="J1148" s="15" t="b">
        <f xml:space="preserve"> IF(AND([Relationship Date (UTC)] &gt;= Misc!$M$3, [Relationship Date (UTC)] &lt;= Misc!$N$3,TRUE), TRUE, FALSE)</f>
        <v>1</v>
      </c>
      <c r="K1148" s="16"/>
      <c r="L1148" s="72" t="s">
        <v>922</v>
      </c>
      <c r="M1148" s="75">
        <v>40523.680902777778</v>
      </c>
    </row>
    <row r="1149" spans="1:13">
      <c r="A1149" s="69" t="s">
        <v>595</v>
      </c>
      <c r="B1149" s="69" t="s">
        <v>545</v>
      </c>
      <c r="C1149" s="18"/>
      <c r="D1149" s="19"/>
      <c r="E1149" s="60"/>
      <c r="F1149" s="20"/>
      <c r="G1149" s="18"/>
      <c r="H1149" s="25"/>
      <c r="I1149" s="15">
        <v>1149</v>
      </c>
      <c r="J1149" s="15" t="b">
        <f xml:space="preserve"> IF(AND([Relationship Date (UTC)] &gt;= Misc!$M$3, [Relationship Date (UTC)] &lt;= Misc!$N$3,TRUE), TRUE, FALSE)</f>
        <v>1</v>
      </c>
      <c r="K1149" s="16"/>
      <c r="L1149" s="72" t="s">
        <v>922</v>
      </c>
      <c r="M1149" s="75">
        <v>40523.680902777778</v>
      </c>
    </row>
    <row r="1150" spans="1:13">
      <c r="A1150" s="69" t="s">
        <v>595</v>
      </c>
      <c r="B1150" s="69" t="s">
        <v>226</v>
      </c>
      <c r="C1150" s="18"/>
      <c r="D1150" s="19"/>
      <c r="E1150" s="60"/>
      <c r="F1150" s="20"/>
      <c r="G1150" s="18"/>
      <c r="H1150" s="25"/>
      <c r="I1150" s="15">
        <v>1150</v>
      </c>
      <c r="J1150" s="15" t="b">
        <f xml:space="preserve"> IF(AND([Relationship Date (UTC)] &gt;= Misc!$M$3, [Relationship Date (UTC)] &lt;= Misc!$N$3,TRUE), TRUE, FALSE)</f>
        <v>1</v>
      </c>
      <c r="K1150" s="16"/>
      <c r="L1150" s="72" t="s">
        <v>922</v>
      </c>
      <c r="M1150" s="75">
        <v>40523.680902777778</v>
      </c>
    </row>
    <row r="1151" spans="1:13">
      <c r="A1151" s="69" t="s">
        <v>545</v>
      </c>
      <c r="B1151" s="69" t="s">
        <v>595</v>
      </c>
      <c r="C1151" s="18"/>
      <c r="D1151" s="19"/>
      <c r="E1151" s="60"/>
      <c r="F1151" s="20"/>
      <c r="G1151" s="18"/>
      <c r="H1151" s="25"/>
      <c r="I1151" s="15">
        <v>1151</v>
      </c>
      <c r="J1151" s="15" t="b">
        <f xml:space="preserve"> IF(AND([Relationship Date (UTC)] &gt;= Misc!$M$3, [Relationship Date (UTC)] &lt;= Misc!$N$3,TRUE), TRUE, FALSE)</f>
        <v>1</v>
      </c>
      <c r="K1151" s="16"/>
      <c r="L1151" s="72" t="s">
        <v>922</v>
      </c>
      <c r="M1151" s="75">
        <v>40523.680902777778</v>
      </c>
    </row>
    <row r="1152" spans="1:13">
      <c r="A1152" s="69" t="s">
        <v>596</v>
      </c>
      <c r="B1152" s="69" t="s">
        <v>595</v>
      </c>
      <c r="C1152" s="18"/>
      <c r="D1152" s="19"/>
      <c r="E1152" s="60"/>
      <c r="F1152" s="20"/>
      <c r="G1152" s="18"/>
      <c r="H1152" s="25"/>
      <c r="I1152" s="15">
        <v>1152</v>
      </c>
      <c r="J1152" s="15" t="b">
        <f xml:space="preserve"> IF(AND([Relationship Date (UTC)] &gt;= Misc!$M$3, [Relationship Date (UTC)] &lt;= Misc!$N$3,TRUE), TRUE, FALSE)</f>
        <v>1</v>
      </c>
      <c r="K1152" s="16"/>
      <c r="L1152" s="72" t="s">
        <v>922</v>
      </c>
      <c r="M1152" s="75">
        <v>40523.680902777778</v>
      </c>
    </row>
    <row r="1153" spans="1:13">
      <c r="A1153" s="69" t="s">
        <v>597</v>
      </c>
      <c r="B1153" s="69" t="s">
        <v>916</v>
      </c>
      <c r="C1153" s="18"/>
      <c r="D1153" s="19"/>
      <c r="E1153" s="60"/>
      <c r="F1153" s="20"/>
      <c r="G1153" s="18"/>
      <c r="H1153" s="25"/>
      <c r="I1153" s="15">
        <v>1153</v>
      </c>
      <c r="J1153" s="15" t="b">
        <f xml:space="preserve"> IF(AND([Relationship Date (UTC)] &gt;= Misc!$M$3, [Relationship Date (UTC)] &lt;= Misc!$N$3,TRUE), TRUE, FALSE)</f>
        <v>1</v>
      </c>
      <c r="K1153" s="16"/>
      <c r="L1153" s="72" t="s">
        <v>922</v>
      </c>
      <c r="M1153" s="75">
        <v>40523.680902777778</v>
      </c>
    </row>
    <row r="1154" spans="1:13">
      <c r="A1154" s="69" t="s">
        <v>598</v>
      </c>
      <c r="B1154" s="69" t="s">
        <v>916</v>
      </c>
      <c r="C1154" s="18"/>
      <c r="D1154" s="19"/>
      <c r="E1154" s="60"/>
      <c r="F1154" s="20"/>
      <c r="G1154" s="18"/>
      <c r="H1154" s="25"/>
      <c r="I1154" s="15">
        <v>1154</v>
      </c>
      <c r="J1154" s="15" t="b">
        <f xml:space="preserve"> IF(AND([Relationship Date (UTC)] &gt;= Misc!$M$3, [Relationship Date (UTC)] &lt;= Misc!$N$3,TRUE), TRUE, FALSE)</f>
        <v>1</v>
      </c>
      <c r="K1154" s="16"/>
      <c r="L1154" s="72" t="s">
        <v>921</v>
      </c>
      <c r="M1154" s="75">
        <v>40523.675266203703</v>
      </c>
    </row>
    <row r="1155" spans="1:13">
      <c r="A1155" s="69" t="s">
        <v>598</v>
      </c>
      <c r="B1155" s="69" t="s">
        <v>916</v>
      </c>
      <c r="C1155" s="18"/>
      <c r="D1155" s="19"/>
      <c r="E1155" s="60"/>
      <c r="F1155" s="20"/>
      <c r="G1155" s="18"/>
      <c r="H1155" s="25"/>
      <c r="I1155" s="15">
        <v>1155</v>
      </c>
      <c r="J1155" s="15" t="b">
        <f xml:space="preserve"> IF(AND([Relationship Date (UTC)] &gt;= Misc!$M$3, [Relationship Date (UTC)] &lt;= Misc!$N$3,TRUE), TRUE, FALSE)</f>
        <v>1</v>
      </c>
      <c r="K1155" s="16"/>
      <c r="L1155" s="72" t="s">
        <v>922</v>
      </c>
      <c r="M1155" s="75">
        <v>40523.680902777778</v>
      </c>
    </row>
    <row r="1156" spans="1:13">
      <c r="A1156" s="69" t="s">
        <v>599</v>
      </c>
      <c r="B1156" s="69" t="s">
        <v>818</v>
      </c>
      <c r="C1156" s="18"/>
      <c r="D1156" s="19"/>
      <c r="E1156" s="60"/>
      <c r="F1156" s="20"/>
      <c r="G1156" s="18"/>
      <c r="H1156" s="25"/>
      <c r="I1156" s="15">
        <v>1156</v>
      </c>
      <c r="J1156" s="15" t="b">
        <f xml:space="preserve"> IF(AND([Relationship Date (UTC)] &gt;= Misc!$M$3, [Relationship Date (UTC)] &lt;= Misc!$N$3,TRUE), TRUE, FALSE)</f>
        <v>1</v>
      </c>
      <c r="K1156" s="16"/>
      <c r="L1156" s="72" t="s">
        <v>922</v>
      </c>
      <c r="M1156" s="75">
        <v>40523.680902777778</v>
      </c>
    </row>
    <row r="1157" spans="1:13">
      <c r="A1157" s="69" t="s">
        <v>599</v>
      </c>
      <c r="B1157" s="69" t="s">
        <v>916</v>
      </c>
      <c r="C1157" s="18"/>
      <c r="D1157" s="19"/>
      <c r="E1157" s="60"/>
      <c r="F1157" s="20"/>
      <c r="G1157" s="18"/>
      <c r="H1157" s="25"/>
      <c r="I1157" s="15">
        <v>1157</v>
      </c>
      <c r="J1157" s="15" t="b">
        <f xml:space="preserve"> IF(AND([Relationship Date (UTC)] &gt;= Misc!$M$3, [Relationship Date (UTC)] &lt;= Misc!$N$3,TRUE), TRUE, FALSE)</f>
        <v>1</v>
      </c>
      <c r="K1157" s="16"/>
      <c r="L1157" s="72" t="s">
        <v>922</v>
      </c>
      <c r="M1157" s="75">
        <v>40523.680902777778</v>
      </c>
    </row>
    <row r="1158" spans="1:13">
      <c r="A1158" s="69" t="s">
        <v>229</v>
      </c>
      <c r="B1158" s="69" t="s">
        <v>600</v>
      </c>
      <c r="C1158" s="18"/>
      <c r="D1158" s="19"/>
      <c r="E1158" s="60"/>
      <c r="F1158" s="20"/>
      <c r="G1158" s="18"/>
      <c r="H1158" s="25"/>
      <c r="I1158" s="15">
        <v>1158</v>
      </c>
      <c r="J1158" s="15" t="b">
        <f xml:space="preserve"> IF(AND([Relationship Date (UTC)] &gt;= Misc!$M$3, [Relationship Date (UTC)] &lt;= Misc!$N$3,TRUE), TRUE, FALSE)</f>
        <v>1</v>
      </c>
      <c r="K1158" s="16"/>
      <c r="L1158" s="72" t="s">
        <v>922</v>
      </c>
      <c r="M1158" s="75">
        <v>40523.680902777778</v>
      </c>
    </row>
    <row r="1159" spans="1:13">
      <c r="A1159" s="69" t="s">
        <v>600</v>
      </c>
      <c r="B1159" s="69" t="s">
        <v>229</v>
      </c>
      <c r="C1159" s="18"/>
      <c r="D1159" s="19"/>
      <c r="E1159" s="60"/>
      <c r="F1159" s="20"/>
      <c r="G1159" s="18"/>
      <c r="H1159" s="25"/>
      <c r="I1159" s="15">
        <v>1159</v>
      </c>
      <c r="J1159" s="15" t="b">
        <f xml:space="preserve"> IF(AND([Relationship Date (UTC)] &gt;= Misc!$M$3, [Relationship Date (UTC)] &lt;= Misc!$N$3,TRUE), TRUE, FALSE)</f>
        <v>1</v>
      </c>
      <c r="K1159" s="16"/>
      <c r="L1159" s="72" t="s">
        <v>922</v>
      </c>
      <c r="M1159" s="75">
        <v>40523.680902777778</v>
      </c>
    </row>
    <row r="1160" spans="1:13">
      <c r="A1160" s="69" t="s">
        <v>601</v>
      </c>
      <c r="B1160" s="69" t="s">
        <v>913</v>
      </c>
      <c r="C1160" s="18"/>
      <c r="D1160" s="19"/>
      <c r="E1160" s="60"/>
      <c r="F1160" s="20"/>
      <c r="G1160" s="18"/>
      <c r="H1160" s="25"/>
      <c r="I1160" s="15">
        <v>1160</v>
      </c>
      <c r="J1160" s="15" t="b">
        <f xml:space="preserve"> IF(AND([Relationship Date (UTC)] &gt;= Misc!$M$3, [Relationship Date (UTC)] &lt;= Misc!$N$3,TRUE), TRUE, FALSE)</f>
        <v>1</v>
      </c>
      <c r="K1160" s="16"/>
      <c r="L1160" s="72" t="s">
        <v>921</v>
      </c>
      <c r="M1160" s="75">
        <v>40523.675428240742</v>
      </c>
    </row>
    <row r="1161" spans="1:13">
      <c r="A1161" s="69" t="s">
        <v>601</v>
      </c>
      <c r="B1161" s="69" t="s">
        <v>916</v>
      </c>
      <c r="C1161" s="18"/>
      <c r="D1161" s="19"/>
      <c r="E1161" s="60"/>
      <c r="F1161" s="20"/>
      <c r="G1161" s="18"/>
      <c r="H1161" s="25"/>
      <c r="I1161" s="15">
        <v>1161</v>
      </c>
      <c r="J1161" s="15" t="b">
        <f xml:space="preserve"> IF(AND([Relationship Date (UTC)] &gt;= Misc!$M$3, [Relationship Date (UTC)] &lt;= Misc!$N$3,TRUE), TRUE, FALSE)</f>
        <v>1</v>
      </c>
      <c r="K1161" s="16"/>
      <c r="L1161" s="72" t="s">
        <v>922</v>
      </c>
      <c r="M1161" s="75">
        <v>40523.680902777778</v>
      </c>
    </row>
    <row r="1162" spans="1:13">
      <c r="A1162" s="69" t="s">
        <v>601</v>
      </c>
      <c r="B1162" s="69" t="s">
        <v>913</v>
      </c>
      <c r="C1162" s="18"/>
      <c r="D1162" s="19"/>
      <c r="E1162" s="60"/>
      <c r="F1162" s="20"/>
      <c r="G1162" s="18"/>
      <c r="H1162" s="25"/>
      <c r="I1162" s="15">
        <v>1162</v>
      </c>
      <c r="J1162" s="15" t="b">
        <f xml:space="preserve"> IF(AND([Relationship Date (UTC)] &gt;= Misc!$M$3, [Relationship Date (UTC)] &lt;= Misc!$N$3,TRUE), TRUE, FALSE)</f>
        <v>1</v>
      </c>
      <c r="K1162" s="16"/>
      <c r="L1162" s="72" t="s">
        <v>922</v>
      </c>
      <c r="M1162" s="75">
        <v>40523.680902777778</v>
      </c>
    </row>
    <row r="1163" spans="1:13">
      <c r="A1163" s="69" t="s">
        <v>602</v>
      </c>
      <c r="B1163" s="69" t="s">
        <v>894</v>
      </c>
      <c r="C1163" s="18"/>
      <c r="D1163" s="19"/>
      <c r="E1163" s="60"/>
      <c r="F1163" s="20"/>
      <c r="G1163" s="18"/>
      <c r="H1163" s="25"/>
      <c r="I1163" s="15">
        <v>1163</v>
      </c>
      <c r="J1163" s="15" t="b">
        <f xml:space="preserve"> IF(AND([Relationship Date (UTC)] &gt;= Misc!$M$3, [Relationship Date (UTC)] &lt;= Misc!$N$3,TRUE), TRUE, FALSE)</f>
        <v>1</v>
      </c>
      <c r="K1163" s="16"/>
      <c r="L1163" s="72" t="s">
        <v>921</v>
      </c>
      <c r="M1163" s="75">
        <v>40523.675474537034</v>
      </c>
    </row>
    <row r="1164" spans="1:13">
      <c r="A1164" s="69" t="s">
        <v>602</v>
      </c>
      <c r="B1164" s="69" t="s">
        <v>916</v>
      </c>
      <c r="C1164" s="18"/>
      <c r="D1164" s="19"/>
      <c r="E1164" s="60"/>
      <c r="F1164" s="20"/>
      <c r="G1164" s="18"/>
      <c r="H1164" s="25"/>
      <c r="I1164" s="15">
        <v>1164</v>
      </c>
      <c r="J1164" s="15" t="b">
        <f xml:space="preserve"> IF(AND([Relationship Date (UTC)] &gt;= Misc!$M$3, [Relationship Date (UTC)] &lt;= Misc!$N$3,TRUE), TRUE, FALSE)</f>
        <v>1</v>
      </c>
      <c r="K1164" s="16"/>
      <c r="L1164" s="72" t="s">
        <v>922</v>
      </c>
      <c r="M1164" s="75">
        <v>40523.680902777778</v>
      </c>
    </row>
    <row r="1165" spans="1:13">
      <c r="A1165" s="69" t="s">
        <v>603</v>
      </c>
      <c r="B1165" s="69" t="s">
        <v>916</v>
      </c>
      <c r="C1165" s="18"/>
      <c r="D1165" s="19"/>
      <c r="E1165" s="60"/>
      <c r="F1165" s="20"/>
      <c r="G1165" s="18"/>
      <c r="H1165" s="25"/>
      <c r="I1165" s="15">
        <v>1165</v>
      </c>
      <c r="J1165" s="15" t="b">
        <f xml:space="preserve"> IF(AND([Relationship Date (UTC)] &gt;= Misc!$M$3, [Relationship Date (UTC)] &lt;= Misc!$N$3,TRUE), TRUE, FALSE)</f>
        <v>1</v>
      </c>
      <c r="K1165" s="16"/>
      <c r="L1165" s="72" t="s">
        <v>921</v>
      </c>
      <c r="M1165" s="75">
        <v>40523.675509259258</v>
      </c>
    </row>
    <row r="1166" spans="1:13">
      <c r="A1166" s="69" t="s">
        <v>603</v>
      </c>
      <c r="B1166" s="69" t="s">
        <v>916</v>
      </c>
      <c r="C1166" s="18"/>
      <c r="D1166" s="19"/>
      <c r="E1166" s="60"/>
      <c r="F1166" s="20"/>
      <c r="G1166" s="18"/>
      <c r="H1166" s="25"/>
      <c r="I1166" s="15">
        <v>1166</v>
      </c>
      <c r="J1166" s="15" t="b">
        <f xml:space="preserve"> IF(AND([Relationship Date (UTC)] &gt;= Misc!$M$3, [Relationship Date (UTC)] &lt;= Misc!$N$3,TRUE), TRUE, FALSE)</f>
        <v>1</v>
      </c>
      <c r="K1166" s="16"/>
      <c r="L1166" s="72" t="s">
        <v>922</v>
      </c>
      <c r="M1166" s="75">
        <v>40523.680902777778</v>
      </c>
    </row>
    <row r="1167" spans="1:13">
      <c r="A1167" s="69" t="s">
        <v>604</v>
      </c>
      <c r="B1167" s="69" t="s">
        <v>605</v>
      </c>
      <c r="C1167" s="18"/>
      <c r="D1167" s="19"/>
      <c r="E1167" s="60"/>
      <c r="F1167" s="20"/>
      <c r="G1167" s="18"/>
      <c r="H1167" s="25"/>
      <c r="I1167" s="15">
        <v>1167</v>
      </c>
      <c r="J1167" s="15" t="b">
        <f xml:space="preserve"> IF(AND([Relationship Date (UTC)] &gt;= Misc!$M$3, [Relationship Date (UTC)] &lt;= Misc!$N$3,TRUE), TRUE, FALSE)</f>
        <v>1</v>
      </c>
      <c r="K1167" s="16"/>
      <c r="L1167" s="72" t="s">
        <v>921</v>
      </c>
      <c r="M1167" s="75">
        <v>40523.675555555557</v>
      </c>
    </row>
    <row r="1168" spans="1:13">
      <c r="A1168" s="69" t="s">
        <v>605</v>
      </c>
      <c r="B1168" s="69" t="s">
        <v>607</v>
      </c>
      <c r="C1168" s="18"/>
      <c r="D1168" s="19"/>
      <c r="E1168" s="60"/>
      <c r="F1168" s="20"/>
      <c r="G1168" s="18"/>
      <c r="H1168" s="25"/>
      <c r="I1168" s="15">
        <v>1168</v>
      </c>
      <c r="J1168" s="15" t="b">
        <f xml:space="preserve"> IF(AND([Relationship Date (UTC)] &gt;= Misc!$M$3, [Relationship Date (UTC)] &lt;= Misc!$N$3,TRUE), TRUE, FALSE)</f>
        <v>1</v>
      </c>
      <c r="K1168" s="16"/>
      <c r="L1168" s="72" t="s">
        <v>922</v>
      </c>
      <c r="M1168" s="75">
        <v>40523.680902777778</v>
      </c>
    </row>
    <row r="1169" spans="1:13">
      <c r="A1169" s="69" t="s">
        <v>605</v>
      </c>
      <c r="B1169" s="69" t="s">
        <v>916</v>
      </c>
      <c r="C1169" s="18"/>
      <c r="D1169" s="19"/>
      <c r="E1169" s="60"/>
      <c r="F1169" s="20"/>
      <c r="G1169" s="18"/>
      <c r="H1169" s="25"/>
      <c r="I1169" s="15">
        <v>1169</v>
      </c>
      <c r="J1169" s="15" t="b">
        <f xml:space="preserve"> IF(AND([Relationship Date (UTC)] &gt;= Misc!$M$3, [Relationship Date (UTC)] &lt;= Misc!$N$3,TRUE), TRUE, FALSE)</f>
        <v>1</v>
      </c>
      <c r="K1169" s="16"/>
      <c r="L1169" s="72" t="s">
        <v>922</v>
      </c>
      <c r="M1169" s="75">
        <v>40523.680902777778</v>
      </c>
    </row>
    <row r="1170" spans="1:13">
      <c r="A1170" s="69" t="s">
        <v>605</v>
      </c>
      <c r="B1170" s="69" t="s">
        <v>413</v>
      </c>
      <c r="C1170" s="18"/>
      <c r="D1170" s="19"/>
      <c r="E1170" s="60"/>
      <c r="F1170" s="20"/>
      <c r="G1170" s="18"/>
      <c r="H1170" s="25"/>
      <c r="I1170" s="15">
        <v>1170</v>
      </c>
      <c r="J1170" s="15" t="b">
        <f xml:space="preserve"> IF(AND([Relationship Date (UTC)] &gt;= Misc!$M$3, [Relationship Date (UTC)] &lt;= Misc!$N$3,TRUE), TRUE, FALSE)</f>
        <v>1</v>
      </c>
      <c r="K1170" s="16"/>
      <c r="L1170" s="72" t="s">
        <v>922</v>
      </c>
      <c r="M1170" s="75">
        <v>40523.680902777778</v>
      </c>
    </row>
    <row r="1171" spans="1:13">
      <c r="A1171" s="69" t="s">
        <v>605</v>
      </c>
      <c r="B1171" s="69" t="s">
        <v>464</v>
      </c>
      <c r="C1171" s="18"/>
      <c r="D1171" s="19"/>
      <c r="E1171" s="60"/>
      <c r="F1171" s="20"/>
      <c r="G1171" s="18"/>
      <c r="H1171" s="25"/>
      <c r="I1171" s="15">
        <v>1171</v>
      </c>
      <c r="J1171" s="15" t="b">
        <f xml:space="preserve"> IF(AND([Relationship Date (UTC)] &gt;= Misc!$M$3, [Relationship Date (UTC)] &lt;= Misc!$N$3,TRUE), TRUE, FALSE)</f>
        <v>1</v>
      </c>
      <c r="K1171" s="16"/>
      <c r="L1171" s="72" t="s">
        <v>922</v>
      </c>
      <c r="M1171" s="75">
        <v>40523.680902777778</v>
      </c>
    </row>
    <row r="1172" spans="1:13">
      <c r="A1172" s="69" t="s">
        <v>605</v>
      </c>
      <c r="B1172" s="69" t="s">
        <v>604</v>
      </c>
      <c r="C1172" s="18"/>
      <c r="D1172" s="19"/>
      <c r="E1172" s="60"/>
      <c r="F1172" s="20"/>
      <c r="G1172" s="18"/>
      <c r="H1172" s="25"/>
      <c r="I1172" s="15">
        <v>1172</v>
      </c>
      <c r="J1172" s="15" t="b">
        <f xml:space="preserve"> IF(AND([Relationship Date (UTC)] &gt;= Misc!$M$3, [Relationship Date (UTC)] &lt;= Misc!$N$3,TRUE), TRUE, FALSE)</f>
        <v>1</v>
      </c>
      <c r="K1172" s="16"/>
      <c r="L1172" s="72" t="s">
        <v>922</v>
      </c>
      <c r="M1172" s="75">
        <v>40523.680902777778</v>
      </c>
    </row>
    <row r="1173" spans="1:13">
      <c r="A1173" s="69" t="s">
        <v>606</v>
      </c>
      <c r="B1173" s="69" t="s">
        <v>605</v>
      </c>
      <c r="C1173" s="18"/>
      <c r="D1173" s="19"/>
      <c r="E1173" s="60"/>
      <c r="F1173" s="20"/>
      <c r="G1173" s="18"/>
      <c r="H1173" s="25"/>
      <c r="I1173" s="15">
        <v>1173</v>
      </c>
      <c r="J1173" s="15" t="b">
        <f xml:space="preserve"> IF(AND([Relationship Date (UTC)] &gt;= Misc!$M$3, [Relationship Date (UTC)] &lt;= Misc!$N$3,TRUE), TRUE, FALSE)</f>
        <v>1</v>
      </c>
      <c r="K1173" s="16"/>
      <c r="L1173" s="72" t="s">
        <v>922</v>
      </c>
      <c r="M1173" s="75">
        <v>40523.680902777778</v>
      </c>
    </row>
    <row r="1174" spans="1:13">
      <c r="A1174" s="69" t="s">
        <v>413</v>
      </c>
      <c r="B1174" s="69" t="s">
        <v>605</v>
      </c>
      <c r="C1174" s="18"/>
      <c r="D1174" s="19"/>
      <c r="E1174" s="60"/>
      <c r="F1174" s="20"/>
      <c r="G1174" s="18"/>
      <c r="H1174" s="25"/>
      <c r="I1174" s="15">
        <v>1174</v>
      </c>
      <c r="J1174" s="15" t="b">
        <f xml:space="preserve"> IF(AND([Relationship Date (UTC)] &gt;= Misc!$M$3, [Relationship Date (UTC)] &lt;= Misc!$N$3,TRUE), TRUE, FALSE)</f>
        <v>1</v>
      </c>
      <c r="K1174" s="16"/>
      <c r="L1174" s="72" t="s">
        <v>922</v>
      </c>
      <c r="M1174" s="75">
        <v>40523.680902777778</v>
      </c>
    </row>
    <row r="1175" spans="1:13">
      <c r="A1175" s="69" t="s">
        <v>607</v>
      </c>
      <c r="B1175" s="69" t="s">
        <v>605</v>
      </c>
      <c r="C1175" s="18"/>
      <c r="D1175" s="19"/>
      <c r="E1175" s="60"/>
      <c r="F1175" s="20"/>
      <c r="G1175" s="18"/>
      <c r="H1175" s="25"/>
      <c r="I1175" s="15">
        <v>1175</v>
      </c>
      <c r="J1175" s="15" t="b">
        <f xml:space="preserve"> IF(AND([Relationship Date (UTC)] &gt;= Misc!$M$3, [Relationship Date (UTC)] &lt;= Misc!$N$3,TRUE), TRUE, FALSE)</f>
        <v>1</v>
      </c>
      <c r="K1175" s="16"/>
      <c r="L1175" s="72" t="s">
        <v>922</v>
      </c>
      <c r="M1175" s="75">
        <v>40523.680902777778</v>
      </c>
    </row>
    <row r="1176" spans="1:13">
      <c r="A1176" s="69" t="s">
        <v>604</v>
      </c>
      <c r="B1176" s="69" t="s">
        <v>605</v>
      </c>
      <c r="C1176" s="18"/>
      <c r="D1176" s="19"/>
      <c r="E1176" s="60"/>
      <c r="F1176" s="20"/>
      <c r="G1176" s="18"/>
      <c r="H1176" s="25"/>
      <c r="I1176" s="15">
        <v>1176</v>
      </c>
      <c r="J1176" s="15" t="b">
        <f xml:space="preserve"> IF(AND([Relationship Date (UTC)] &gt;= Misc!$M$3, [Relationship Date (UTC)] &lt;= Misc!$N$3,TRUE), TRUE, FALSE)</f>
        <v>1</v>
      </c>
      <c r="K1176" s="16"/>
      <c r="L1176" s="72" t="s">
        <v>922</v>
      </c>
      <c r="M1176" s="75">
        <v>40523.680902777778</v>
      </c>
    </row>
    <row r="1177" spans="1:13">
      <c r="A1177" s="69" t="s">
        <v>604</v>
      </c>
      <c r="B1177" s="69" t="s">
        <v>669</v>
      </c>
      <c r="C1177" s="18"/>
      <c r="D1177" s="19"/>
      <c r="E1177" s="60"/>
      <c r="F1177" s="20"/>
      <c r="G1177" s="18"/>
      <c r="H1177" s="25"/>
      <c r="I1177" s="15">
        <v>1177</v>
      </c>
      <c r="J1177" s="15" t="b">
        <f xml:space="preserve"> IF(AND([Relationship Date (UTC)] &gt;= Misc!$M$3, [Relationship Date (UTC)] &lt;= Misc!$N$3,TRUE), TRUE, FALSE)</f>
        <v>1</v>
      </c>
      <c r="K1177" s="16"/>
      <c r="L1177" s="72" t="s">
        <v>922</v>
      </c>
      <c r="M1177" s="75">
        <v>40523.680902777778</v>
      </c>
    </row>
    <row r="1178" spans="1:13">
      <c r="A1178" s="69" t="s">
        <v>604</v>
      </c>
      <c r="B1178" s="69" t="s">
        <v>916</v>
      </c>
      <c r="C1178" s="18"/>
      <c r="D1178" s="19"/>
      <c r="E1178" s="60"/>
      <c r="F1178" s="20"/>
      <c r="G1178" s="18"/>
      <c r="H1178" s="25"/>
      <c r="I1178" s="15">
        <v>1178</v>
      </c>
      <c r="J1178" s="15" t="b">
        <f xml:space="preserve"> IF(AND([Relationship Date (UTC)] &gt;= Misc!$M$3, [Relationship Date (UTC)] &lt;= Misc!$N$3,TRUE), TRUE, FALSE)</f>
        <v>1</v>
      </c>
      <c r="K1178" s="16"/>
      <c r="L1178" s="72" t="s">
        <v>922</v>
      </c>
      <c r="M1178" s="75">
        <v>40523.680902777778</v>
      </c>
    </row>
    <row r="1179" spans="1:13">
      <c r="A1179" s="69" t="s">
        <v>608</v>
      </c>
      <c r="B1179" s="69" t="s">
        <v>916</v>
      </c>
      <c r="C1179" s="18"/>
      <c r="D1179" s="19"/>
      <c r="E1179" s="60"/>
      <c r="F1179" s="20"/>
      <c r="G1179" s="18"/>
      <c r="H1179" s="25"/>
      <c r="I1179" s="15">
        <v>1179</v>
      </c>
      <c r="J1179" s="15" t="b">
        <f xml:space="preserve"> IF(AND([Relationship Date (UTC)] &gt;= Misc!$M$3, [Relationship Date (UTC)] &lt;= Misc!$N$3,TRUE), TRUE, FALSE)</f>
        <v>1</v>
      </c>
      <c r="K1179" s="16"/>
      <c r="L1179" s="72" t="s">
        <v>921</v>
      </c>
      <c r="M1179" s="75">
        <v>40523.675625000003</v>
      </c>
    </row>
    <row r="1180" spans="1:13">
      <c r="A1180" s="69" t="s">
        <v>413</v>
      </c>
      <c r="B1180" s="69" t="s">
        <v>608</v>
      </c>
      <c r="C1180" s="18"/>
      <c r="D1180" s="19"/>
      <c r="E1180" s="60"/>
      <c r="F1180" s="20"/>
      <c r="G1180" s="18"/>
      <c r="H1180" s="25"/>
      <c r="I1180" s="15">
        <v>1180</v>
      </c>
      <c r="J1180" s="15" t="b">
        <f xml:space="preserve"> IF(AND([Relationship Date (UTC)] &gt;= Misc!$M$3, [Relationship Date (UTC)] &lt;= Misc!$N$3,TRUE), TRUE, FALSE)</f>
        <v>1</v>
      </c>
      <c r="K1180" s="16"/>
      <c r="L1180" s="72" t="s">
        <v>922</v>
      </c>
      <c r="M1180" s="75">
        <v>40523.680902777778</v>
      </c>
    </row>
    <row r="1181" spans="1:13">
      <c r="A1181" s="69" t="s">
        <v>608</v>
      </c>
      <c r="B1181" s="69" t="s">
        <v>916</v>
      </c>
      <c r="C1181" s="18"/>
      <c r="D1181" s="19"/>
      <c r="E1181" s="60"/>
      <c r="F1181" s="20"/>
      <c r="G1181" s="18"/>
      <c r="H1181" s="25"/>
      <c r="I1181" s="15">
        <v>1181</v>
      </c>
      <c r="J1181" s="15" t="b">
        <f xml:space="preserve"> IF(AND([Relationship Date (UTC)] &gt;= Misc!$M$3, [Relationship Date (UTC)] &lt;= Misc!$N$3,TRUE), TRUE, FALSE)</f>
        <v>1</v>
      </c>
      <c r="K1181" s="16"/>
      <c r="L1181" s="72" t="s">
        <v>922</v>
      </c>
      <c r="M1181" s="75">
        <v>40523.680902777778</v>
      </c>
    </row>
    <row r="1182" spans="1:13">
      <c r="A1182" s="69" t="s">
        <v>609</v>
      </c>
      <c r="B1182" s="69" t="s">
        <v>881</v>
      </c>
      <c r="C1182" s="18"/>
      <c r="D1182" s="19"/>
      <c r="E1182" s="60"/>
      <c r="F1182" s="20"/>
      <c r="G1182" s="18"/>
      <c r="H1182" s="25"/>
      <c r="I1182" s="15">
        <v>1182</v>
      </c>
      <c r="J1182" s="15" t="b">
        <f xml:space="preserve"> IF(AND([Relationship Date (UTC)] &gt;= Misc!$M$3, [Relationship Date (UTC)] &lt;= Misc!$N$3,TRUE), TRUE, FALSE)</f>
        <v>1</v>
      </c>
      <c r="K1182" s="16"/>
      <c r="L1182" s="72" t="s">
        <v>921</v>
      </c>
      <c r="M1182" s="75">
        <v>40523.67564814815</v>
      </c>
    </row>
    <row r="1183" spans="1:13">
      <c r="A1183" s="69" t="s">
        <v>609</v>
      </c>
      <c r="B1183" s="69" t="s">
        <v>916</v>
      </c>
      <c r="C1183" s="18"/>
      <c r="D1183" s="19"/>
      <c r="E1183" s="60"/>
      <c r="F1183" s="20"/>
      <c r="G1183" s="18"/>
      <c r="H1183" s="25"/>
      <c r="I1183" s="15">
        <v>1183</v>
      </c>
      <c r="J1183" s="15" t="b">
        <f xml:space="preserve"> IF(AND([Relationship Date (UTC)] &gt;= Misc!$M$3, [Relationship Date (UTC)] &lt;= Misc!$N$3,TRUE), TRUE, FALSE)</f>
        <v>1</v>
      </c>
      <c r="K1183" s="16"/>
      <c r="L1183" s="72" t="s">
        <v>922</v>
      </c>
      <c r="M1183" s="75">
        <v>40523.680902777778</v>
      </c>
    </row>
    <row r="1184" spans="1:13">
      <c r="A1184" s="69" t="s">
        <v>609</v>
      </c>
      <c r="B1184" s="69" t="s">
        <v>913</v>
      </c>
      <c r="C1184" s="18"/>
      <c r="D1184" s="19"/>
      <c r="E1184" s="60"/>
      <c r="F1184" s="20"/>
      <c r="G1184" s="18"/>
      <c r="H1184" s="25"/>
      <c r="I1184" s="15">
        <v>1184</v>
      </c>
      <c r="J1184" s="15" t="b">
        <f xml:space="preserve"> IF(AND([Relationship Date (UTC)] &gt;= Misc!$M$3, [Relationship Date (UTC)] &lt;= Misc!$N$3,TRUE), TRUE, FALSE)</f>
        <v>1</v>
      </c>
      <c r="K1184" s="16"/>
      <c r="L1184" s="72" t="s">
        <v>922</v>
      </c>
      <c r="M1184" s="75">
        <v>40523.680902777778</v>
      </c>
    </row>
    <row r="1185" spans="1:13">
      <c r="A1185" s="69" t="s">
        <v>610</v>
      </c>
      <c r="B1185" s="69" t="s">
        <v>913</v>
      </c>
      <c r="C1185" s="18"/>
      <c r="D1185" s="19"/>
      <c r="E1185" s="60"/>
      <c r="F1185" s="20"/>
      <c r="G1185" s="18"/>
      <c r="H1185" s="25"/>
      <c r="I1185" s="15">
        <v>1185</v>
      </c>
      <c r="J1185" s="15" t="b">
        <f xml:space="preserve"> IF(AND([Relationship Date (UTC)] &gt;= Misc!$M$3, [Relationship Date (UTC)] &lt;= Misc!$N$3,TRUE), TRUE, FALSE)</f>
        <v>1</v>
      </c>
      <c r="K1185" s="16"/>
      <c r="L1185" s="72" t="s">
        <v>922</v>
      </c>
      <c r="M1185" s="75">
        <v>40523.680902777778</v>
      </c>
    </row>
    <row r="1186" spans="1:13">
      <c r="A1186" s="69" t="s">
        <v>610</v>
      </c>
      <c r="B1186" s="69" t="s">
        <v>886</v>
      </c>
      <c r="C1186" s="18"/>
      <c r="D1186" s="19"/>
      <c r="E1186" s="60"/>
      <c r="F1186" s="20"/>
      <c r="G1186" s="18"/>
      <c r="H1186" s="25"/>
      <c r="I1186" s="15">
        <v>1186</v>
      </c>
      <c r="J1186" s="15" t="b">
        <f xml:space="preserve"> IF(AND([Relationship Date (UTC)] &gt;= Misc!$M$3, [Relationship Date (UTC)] &lt;= Misc!$N$3,TRUE), TRUE, FALSE)</f>
        <v>1</v>
      </c>
      <c r="K1186" s="16"/>
      <c r="L1186" s="72" t="s">
        <v>922</v>
      </c>
      <c r="M1186" s="75">
        <v>40523.680902777778</v>
      </c>
    </row>
    <row r="1187" spans="1:13">
      <c r="A1187" s="69" t="s">
        <v>610</v>
      </c>
      <c r="B1187" s="69" t="s">
        <v>733</v>
      </c>
      <c r="C1187" s="18"/>
      <c r="D1187" s="19"/>
      <c r="E1187" s="60"/>
      <c r="F1187" s="20"/>
      <c r="G1187" s="18"/>
      <c r="H1187" s="25"/>
      <c r="I1187" s="15">
        <v>1187</v>
      </c>
      <c r="J1187" s="15" t="b">
        <f xml:space="preserve"> IF(AND([Relationship Date (UTC)] &gt;= Misc!$M$3, [Relationship Date (UTC)] &lt;= Misc!$N$3,TRUE), TRUE, FALSE)</f>
        <v>1</v>
      </c>
      <c r="K1187" s="16"/>
      <c r="L1187" s="72" t="s">
        <v>922</v>
      </c>
      <c r="M1187" s="75">
        <v>40523.680902777778</v>
      </c>
    </row>
    <row r="1188" spans="1:13">
      <c r="A1188" s="69" t="s">
        <v>610</v>
      </c>
      <c r="B1188" s="69" t="s">
        <v>881</v>
      </c>
      <c r="C1188" s="18"/>
      <c r="D1188" s="19"/>
      <c r="E1188" s="60"/>
      <c r="F1188" s="20"/>
      <c r="G1188" s="18"/>
      <c r="H1188" s="25"/>
      <c r="I1188" s="15">
        <v>1188</v>
      </c>
      <c r="J1188" s="15" t="b">
        <f xml:space="preserve"> IF(AND([Relationship Date (UTC)] &gt;= Misc!$M$3, [Relationship Date (UTC)] &lt;= Misc!$N$3,TRUE), TRUE, FALSE)</f>
        <v>1</v>
      </c>
      <c r="K1188" s="16"/>
      <c r="L1188" s="72" t="s">
        <v>922</v>
      </c>
      <c r="M1188" s="75">
        <v>40523.680902777778</v>
      </c>
    </row>
    <row r="1189" spans="1:13">
      <c r="A1189" s="69" t="s">
        <v>610</v>
      </c>
      <c r="B1189" s="69" t="s">
        <v>578</v>
      </c>
      <c r="C1189" s="18"/>
      <c r="D1189" s="19"/>
      <c r="E1189" s="60"/>
      <c r="F1189" s="20"/>
      <c r="G1189" s="18"/>
      <c r="H1189" s="25"/>
      <c r="I1189" s="15">
        <v>1189</v>
      </c>
      <c r="J1189" s="15" t="b">
        <f xml:space="preserve"> IF(AND([Relationship Date (UTC)] &gt;= Misc!$M$3, [Relationship Date (UTC)] &lt;= Misc!$N$3,TRUE), TRUE, FALSE)</f>
        <v>1</v>
      </c>
      <c r="K1189" s="16"/>
      <c r="L1189" s="72" t="s">
        <v>922</v>
      </c>
      <c r="M1189" s="75">
        <v>40523.680902777778</v>
      </c>
    </row>
    <row r="1190" spans="1:13">
      <c r="A1190" s="69" t="s">
        <v>611</v>
      </c>
      <c r="B1190" s="69" t="s">
        <v>916</v>
      </c>
      <c r="C1190" s="18"/>
      <c r="D1190" s="19"/>
      <c r="E1190" s="60"/>
      <c r="F1190" s="20"/>
      <c r="G1190" s="18"/>
      <c r="H1190" s="25"/>
      <c r="I1190" s="15">
        <v>1190</v>
      </c>
      <c r="J1190" s="15" t="b">
        <f xml:space="preserve"> IF(AND([Relationship Date (UTC)] &gt;= Misc!$M$3, [Relationship Date (UTC)] &lt;= Misc!$N$3,TRUE), TRUE, FALSE)</f>
        <v>1</v>
      </c>
      <c r="K1190" s="16"/>
      <c r="L1190" s="72" t="s">
        <v>921</v>
      </c>
      <c r="M1190" s="75">
        <v>40523.673148148147</v>
      </c>
    </row>
    <row r="1191" spans="1:13">
      <c r="A1191" s="69" t="s">
        <v>611</v>
      </c>
      <c r="B1191" s="69" t="s">
        <v>612</v>
      </c>
      <c r="C1191" s="18"/>
      <c r="D1191" s="19"/>
      <c r="E1191" s="60"/>
      <c r="F1191" s="20"/>
      <c r="G1191" s="18"/>
      <c r="H1191" s="25"/>
      <c r="I1191" s="15">
        <v>1191</v>
      </c>
      <c r="J1191" s="15" t="b">
        <f xml:space="preserve"> IF(AND([Relationship Date (UTC)] &gt;= Misc!$M$3, [Relationship Date (UTC)] &lt;= Misc!$N$3,TRUE), TRUE, FALSE)</f>
        <v>1</v>
      </c>
      <c r="K1191" s="16"/>
      <c r="L1191" s="72" t="s">
        <v>922</v>
      </c>
      <c r="M1191" s="75">
        <v>40523.680902777778</v>
      </c>
    </row>
    <row r="1192" spans="1:13">
      <c r="A1192" s="69" t="s">
        <v>611</v>
      </c>
      <c r="B1192" s="69" t="s">
        <v>916</v>
      </c>
      <c r="C1192" s="18"/>
      <c r="D1192" s="19"/>
      <c r="E1192" s="60"/>
      <c r="F1192" s="20"/>
      <c r="G1192" s="18"/>
      <c r="H1192" s="25"/>
      <c r="I1192" s="15">
        <v>1192</v>
      </c>
      <c r="J1192" s="15" t="b">
        <f xml:space="preserve"> IF(AND([Relationship Date (UTC)] &gt;= Misc!$M$3, [Relationship Date (UTC)] &lt;= Misc!$N$3,TRUE), TRUE, FALSE)</f>
        <v>1</v>
      </c>
      <c r="K1192" s="16"/>
      <c r="L1192" s="72" t="s">
        <v>922</v>
      </c>
      <c r="M1192" s="75">
        <v>40523.680902777778</v>
      </c>
    </row>
    <row r="1193" spans="1:13">
      <c r="A1193" s="69" t="s">
        <v>612</v>
      </c>
      <c r="B1193" s="69" t="s">
        <v>611</v>
      </c>
      <c r="C1193" s="18"/>
      <c r="D1193" s="19"/>
      <c r="E1193" s="60"/>
      <c r="F1193" s="20"/>
      <c r="G1193" s="18"/>
      <c r="H1193" s="25"/>
      <c r="I1193" s="15">
        <v>1193</v>
      </c>
      <c r="J1193" s="15" t="b">
        <f xml:space="preserve"> IF(AND([Relationship Date (UTC)] &gt;= Misc!$M$3, [Relationship Date (UTC)] &lt;= Misc!$N$3,TRUE), TRUE, FALSE)</f>
        <v>1</v>
      </c>
      <c r="K1193" s="16"/>
      <c r="L1193" s="72" t="s">
        <v>922</v>
      </c>
      <c r="M1193" s="75">
        <v>40523.680902777778</v>
      </c>
    </row>
    <row r="1194" spans="1:13">
      <c r="A1194" s="69" t="s">
        <v>612</v>
      </c>
      <c r="B1194" s="69" t="s">
        <v>916</v>
      </c>
      <c r="C1194" s="18"/>
      <c r="D1194" s="19"/>
      <c r="E1194" s="60"/>
      <c r="F1194" s="20"/>
      <c r="G1194" s="18"/>
      <c r="H1194" s="25"/>
      <c r="I1194" s="15">
        <v>1194</v>
      </c>
      <c r="J1194" s="15" t="b">
        <f xml:space="preserve"> IF(AND([Relationship Date (UTC)] &gt;= Misc!$M$3, [Relationship Date (UTC)] &lt;= Misc!$N$3,TRUE), TRUE, FALSE)</f>
        <v>1</v>
      </c>
      <c r="K1194" s="16"/>
      <c r="L1194" s="72" t="s">
        <v>921</v>
      </c>
      <c r="M1194" s="75">
        <v>40523.675740740742</v>
      </c>
    </row>
    <row r="1195" spans="1:13">
      <c r="A1195" s="69" t="s">
        <v>613</v>
      </c>
      <c r="B1195" s="69" t="s">
        <v>916</v>
      </c>
      <c r="C1195" s="18"/>
      <c r="D1195" s="19"/>
      <c r="E1195" s="60"/>
      <c r="F1195" s="20"/>
      <c r="G1195" s="18"/>
      <c r="H1195" s="25"/>
      <c r="I1195" s="15">
        <v>1195</v>
      </c>
      <c r="J1195" s="15" t="b">
        <f xml:space="preserve"> IF(AND([Relationship Date (UTC)] &gt;= Misc!$M$3, [Relationship Date (UTC)] &lt;= Misc!$N$3,TRUE), TRUE, FALSE)</f>
        <v>1</v>
      </c>
      <c r="K1195" s="16"/>
      <c r="L1195" s="72" t="s">
        <v>921</v>
      </c>
      <c r="M1195" s="75">
        <v>40523.675775462965</v>
      </c>
    </row>
    <row r="1196" spans="1:13">
      <c r="A1196" s="69" t="s">
        <v>613</v>
      </c>
      <c r="B1196" s="69" t="s">
        <v>916</v>
      </c>
      <c r="C1196" s="18"/>
      <c r="D1196" s="19"/>
      <c r="E1196" s="60"/>
      <c r="F1196" s="20"/>
      <c r="G1196" s="18"/>
      <c r="H1196" s="25"/>
      <c r="I1196" s="15">
        <v>1196</v>
      </c>
      <c r="J1196" s="15" t="b">
        <f xml:space="preserve"> IF(AND([Relationship Date (UTC)] &gt;= Misc!$M$3, [Relationship Date (UTC)] &lt;= Misc!$N$3,TRUE), TRUE, FALSE)</f>
        <v>1</v>
      </c>
      <c r="K1196" s="16"/>
      <c r="L1196" s="72" t="s">
        <v>922</v>
      </c>
      <c r="M1196" s="75">
        <v>40523.680902777778</v>
      </c>
    </row>
    <row r="1197" spans="1:13">
      <c r="A1197" s="69" t="s">
        <v>614</v>
      </c>
      <c r="B1197" s="69" t="s">
        <v>615</v>
      </c>
      <c r="C1197" s="18"/>
      <c r="D1197" s="19"/>
      <c r="E1197" s="60"/>
      <c r="F1197" s="20"/>
      <c r="G1197" s="18"/>
      <c r="H1197" s="25"/>
      <c r="I1197" s="15">
        <v>1197</v>
      </c>
      <c r="J1197" s="15" t="b">
        <f xml:space="preserve"> IF(AND([Relationship Date (UTC)] &gt;= Misc!$M$3, [Relationship Date (UTC)] &lt;= Misc!$N$3,TRUE), TRUE, FALSE)</f>
        <v>1</v>
      </c>
      <c r="K1197" s="16"/>
      <c r="L1197" s="72" t="s">
        <v>921</v>
      </c>
      <c r="M1197" s="75">
        <v>40523.676435185182</v>
      </c>
    </row>
    <row r="1198" spans="1:13">
      <c r="A1198" s="69" t="s">
        <v>615</v>
      </c>
      <c r="B1198" s="69" t="s">
        <v>916</v>
      </c>
      <c r="C1198" s="18"/>
      <c r="D1198" s="19"/>
      <c r="E1198" s="60"/>
      <c r="F1198" s="20"/>
      <c r="G1198" s="18"/>
      <c r="H1198" s="25"/>
      <c r="I1198" s="15">
        <v>1198</v>
      </c>
      <c r="J1198" s="15" t="b">
        <f xml:space="preserve"> IF(AND([Relationship Date (UTC)] &gt;= Misc!$M$3, [Relationship Date (UTC)] &lt;= Misc!$N$3,TRUE), TRUE, FALSE)</f>
        <v>1</v>
      </c>
      <c r="K1198" s="16"/>
      <c r="L1198" s="72" t="s">
        <v>922</v>
      </c>
      <c r="M1198" s="75">
        <v>40523.680902777778</v>
      </c>
    </row>
    <row r="1199" spans="1:13">
      <c r="A1199" s="69" t="s">
        <v>616</v>
      </c>
      <c r="B1199" s="69" t="s">
        <v>817</v>
      </c>
      <c r="C1199" s="18"/>
      <c r="D1199" s="19"/>
      <c r="E1199" s="60"/>
      <c r="F1199" s="20"/>
      <c r="G1199" s="18"/>
      <c r="H1199" s="25"/>
      <c r="I1199" s="15">
        <v>1199</v>
      </c>
      <c r="J1199" s="15" t="b">
        <f xml:space="preserve"> IF(AND([Relationship Date (UTC)] &gt;= Misc!$M$3, [Relationship Date (UTC)] &lt;= Misc!$N$3,TRUE), TRUE, FALSE)</f>
        <v>1</v>
      </c>
      <c r="K1199" s="16"/>
      <c r="L1199" s="72" t="s">
        <v>921</v>
      </c>
      <c r="M1199" s="75">
        <v>40523.675833333335</v>
      </c>
    </row>
    <row r="1200" spans="1:13">
      <c r="A1200" s="69" t="s">
        <v>459</v>
      </c>
      <c r="B1200" s="69" t="s">
        <v>616</v>
      </c>
      <c r="C1200" s="18"/>
      <c r="D1200" s="19"/>
      <c r="E1200" s="60"/>
      <c r="F1200" s="20"/>
      <c r="G1200" s="18"/>
      <c r="H1200" s="25"/>
      <c r="I1200" s="15">
        <v>1200</v>
      </c>
      <c r="J1200" s="15" t="b">
        <f xml:space="preserve"> IF(AND([Relationship Date (UTC)] &gt;= Misc!$M$3, [Relationship Date (UTC)] &lt;= Misc!$N$3,TRUE), TRUE, FALSE)</f>
        <v>1</v>
      </c>
      <c r="K1200" s="16"/>
      <c r="L1200" s="72" t="s">
        <v>922</v>
      </c>
      <c r="M1200" s="75">
        <v>40523.680902777778</v>
      </c>
    </row>
    <row r="1201" spans="1:13">
      <c r="A1201" s="69" t="s">
        <v>616</v>
      </c>
      <c r="B1201" s="69" t="s">
        <v>916</v>
      </c>
      <c r="C1201" s="18"/>
      <c r="D1201" s="19"/>
      <c r="E1201" s="60"/>
      <c r="F1201" s="20"/>
      <c r="G1201" s="18"/>
      <c r="H1201" s="25"/>
      <c r="I1201" s="15">
        <v>1201</v>
      </c>
      <c r="J1201" s="15" t="b">
        <f xml:space="preserve"> IF(AND([Relationship Date (UTC)] &gt;= Misc!$M$3, [Relationship Date (UTC)] &lt;= Misc!$N$3,TRUE), TRUE, FALSE)</f>
        <v>1</v>
      </c>
      <c r="K1201" s="16"/>
      <c r="L1201" s="72" t="s">
        <v>922</v>
      </c>
      <c r="M1201" s="75">
        <v>40523.680902777778</v>
      </c>
    </row>
    <row r="1202" spans="1:13">
      <c r="A1202" s="69" t="s">
        <v>616</v>
      </c>
      <c r="B1202" s="69" t="s">
        <v>913</v>
      </c>
      <c r="C1202" s="18"/>
      <c r="D1202" s="19"/>
      <c r="E1202" s="60"/>
      <c r="F1202" s="20"/>
      <c r="G1202" s="18"/>
      <c r="H1202" s="25"/>
      <c r="I1202" s="15">
        <v>1202</v>
      </c>
      <c r="J1202" s="15" t="b">
        <f xml:space="preserve"> IF(AND([Relationship Date (UTC)] &gt;= Misc!$M$3, [Relationship Date (UTC)] &lt;= Misc!$N$3,TRUE), TRUE, FALSE)</f>
        <v>1</v>
      </c>
      <c r="K1202" s="16"/>
      <c r="L1202" s="72" t="s">
        <v>922</v>
      </c>
      <c r="M1202" s="75">
        <v>40523.680902777778</v>
      </c>
    </row>
    <row r="1203" spans="1:13">
      <c r="A1203" s="69" t="s">
        <v>616</v>
      </c>
      <c r="B1203" s="69" t="s">
        <v>459</v>
      </c>
      <c r="C1203" s="18"/>
      <c r="D1203" s="19"/>
      <c r="E1203" s="60"/>
      <c r="F1203" s="20"/>
      <c r="G1203" s="18"/>
      <c r="H1203" s="25"/>
      <c r="I1203" s="15">
        <v>1203</v>
      </c>
      <c r="J1203" s="15" t="b">
        <f xml:space="preserve"> IF(AND([Relationship Date (UTC)] &gt;= Misc!$M$3, [Relationship Date (UTC)] &lt;= Misc!$N$3,TRUE), TRUE, FALSE)</f>
        <v>1</v>
      </c>
      <c r="K1203" s="16"/>
      <c r="L1203" s="72" t="s">
        <v>922</v>
      </c>
      <c r="M1203" s="75">
        <v>40523.680902777778</v>
      </c>
    </row>
    <row r="1204" spans="1:13">
      <c r="A1204" s="69" t="s">
        <v>616</v>
      </c>
      <c r="B1204" s="69" t="s">
        <v>886</v>
      </c>
      <c r="C1204" s="18"/>
      <c r="D1204" s="19"/>
      <c r="E1204" s="60"/>
      <c r="F1204" s="20"/>
      <c r="G1204" s="18"/>
      <c r="H1204" s="25"/>
      <c r="I1204" s="15">
        <v>1204</v>
      </c>
      <c r="J1204" s="15" t="b">
        <f xml:space="preserve"> IF(AND([Relationship Date (UTC)] &gt;= Misc!$M$3, [Relationship Date (UTC)] &lt;= Misc!$N$3,TRUE), TRUE, FALSE)</f>
        <v>1</v>
      </c>
      <c r="K1204" s="16"/>
      <c r="L1204" s="72" t="s">
        <v>922</v>
      </c>
      <c r="M1204" s="75">
        <v>40523.680902777778</v>
      </c>
    </row>
    <row r="1205" spans="1:13">
      <c r="A1205" s="69" t="s">
        <v>616</v>
      </c>
      <c r="B1205" s="69" t="s">
        <v>799</v>
      </c>
      <c r="C1205" s="18"/>
      <c r="D1205" s="19"/>
      <c r="E1205" s="60"/>
      <c r="F1205" s="20"/>
      <c r="G1205" s="18"/>
      <c r="H1205" s="25"/>
      <c r="I1205" s="15">
        <v>1205</v>
      </c>
      <c r="J1205" s="15" t="b">
        <f xml:space="preserve"> IF(AND([Relationship Date (UTC)] &gt;= Misc!$M$3, [Relationship Date (UTC)] &lt;= Misc!$N$3,TRUE), TRUE, FALSE)</f>
        <v>1</v>
      </c>
      <c r="K1205" s="16"/>
      <c r="L1205" s="72" t="s">
        <v>922</v>
      </c>
      <c r="M1205" s="75">
        <v>40523.680902777778</v>
      </c>
    </row>
    <row r="1206" spans="1:13">
      <c r="A1206" s="69" t="s">
        <v>616</v>
      </c>
      <c r="B1206" s="69" t="s">
        <v>677</v>
      </c>
      <c r="C1206" s="18"/>
      <c r="D1206" s="19"/>
      <c r="E1206" s="60"/>
      <c r="F1206" s="20"/>
      <c r="G1206" s="18"/>
      <c r="H1206" s="25"/>
      <c r="I1206" s="15">
        <v>1206</v>
      </c>
      <c r="J1206" s="15" t="b">
        <f xml:space="preserve"> IF(AND([Relationship Date (UTC)] &gt;= Misc!$M$3, [Relationship Date (UTC)] &lt;= Misc!$N$3,TRUE), TRUE, FALSE)</f>
        <v>1</v>
      </c>
      <c r="K1206" s="16"/>
      <c r="L1206" s="72" t="s">
        <v>922</v>
      </c>
      <c r="M1206" s="75">
        <v>40523.680902777778</v>
      </c>
    </row>
    <row r="1207" spans="1:13">
      <c r="A1207" s="69" t="s">
        <v>617</v>
      </c>
      <c r="B1207" s="69" t="s">
        <v>916</v>
      </c>
      <c r="C1207" s="18"/>
      <c r="D1207" s="19"/>
      <c r="E1207" s="60"/>
      <c r="F1207" s="20"/>
      <c r="G1207" s="18"/>
      <c r="H1207" s="25"/>
      <c r="I1207" s="15">
        <v>1207</v>
      </c>
      <c r="J1207" s="15" t="b">
        <f xml:space="preserve"> IF(AND([Relationship Date (UTC)] &gt;= Misc!$M$3, [Relationship Date (UTC)] &lt;= Misc!$N$3,TRUE), TRUE, FALSE)</f>
        <v>1</v>
      </c>
      <c r="K1207" s="16"/>
      <c r="L1207" s="72" t="s">
        <v>921</v>
      </c>
      <c r="M1207" s="75">
        <v>40523.675891203704</v>
      </c>
    </row>
    <row r="1208" spans="1:13">
      <c r="A1208" s="69" t="s">
        <v>617</v>
      </c>
      <c r="B1208" s="69" t="s">
        <v>913</v>
      </c>
      <c r="C1208" s="18"/>
      <c r="D1208" s="19"/>
      <c r="E1208" s="60"/>
      <c r="F1208" s="20"/>
      <c r="G1208" s="18"/>
      <c r="H1208" s="25"/>
      <c r="I1208" s="15">
        <v>1208</v>
      </c>
      <c r="J1208" s="15" t="b">
        <f xml:space="preserve"> IF(AND([Relationship Date (UTC)] &gt;= Misc!$M$3, [Relationship Date (UTC)] &lt;= Misc!$N$3,TRUE), TRUE, FALSE)</f>
        <v>1</v>
      </c>
      <c r="K1208" s="16"/>
      <c r="L1208" s="72" t="s">
        <v>922</v>
      </c>
      <c r="M1208" s="75">
        <v>40523.680902777778</v>
      </c>
    </row>
    <row r="1209" spans="1:13">
      <c r="A1209" s="69" t="s">
        <v>617</v>
      </c>
      <c r="B1209" s="69" t="s">
        <v>916</v>
      </c>
      <c r="C1209" s="18"/>
      <c r="D1209" s="19"/>
      <c r="E1209" s="60"/>
      <c r="F1209" s="20"/>
      <c r="G1209" s="18"/>
      <c r="H1209" s="25"/>
      <c r="I1209" s="15">
        <v>1209</v>
      </c>
      <c r="J1209" s="15" t="b">
        <f xml:space="preserve"> IF(AND([Relationship Date (UTC)] &gt;= Misc!$M$3, [Relationship Date (UTC)] &lt;= Misc!$N$3,TRUE), TRUE, FALSE)</f>
        <v>1</v>
      </c>
      <c r="K1209" s="16"/>
      <c r="L1209" s="72" t="s">
        <v>922</v>
      </c>
      <c r="M1209" s="75">
        <v>40523.680902777778</v>
      </c>
    </row>
    <row r="1210" spans="1:13">
      <c r="A1210" s="69" t="s">
        <v>470</v>
      </c>
      <c r="B1210" s="69" t="s">
        <v>916</v>
      </c>
      <c r="C1210" s="18"/>
      <c r="D1210" s="19"/>
      <c r="E1210" s="60"/>
      <c r="F1210" s="20"/>
      <c r="G1210" s="18"/>
      <c r="H1210" s="25"/>
      <c r="I1210" s="15">
        <v>1210</v>
      </c>
      <c r="J1210" s="15" t="b">
        <f xml:space="preserve"> IF(AND([Relationship Date (UTC)] &gt;= Misc!$M$3, [Relationship Date (UTC)] &lt;= Misc!$N$3,TRUE), TRUE, FALSE)</f>
        <v>1</v>
      </c>
      <c r="K1210" s="16"/>
      <c r="L1210" s="72" t="s">
        <v>921</v>
      </c>
      <c r="M1210" s="75">
        <v>40523.671736111108</v>
      </c>
    </row>
    <row r="1211" spans="1:13">
      <c r="A1211" s="69" t="s">
        <v>618</v>
      </c>
      <c r="B1211" s="69" t="s">
        <v>470</v>
      </c>
      <c r="C1211" s="18"/>
      <c r="D1211" s="19"/>
      <c r="E1211" s="60"/>
      <c r="F1211" s="20"/>
      <c r="G1211" s="18"/>
      <c r="H1211" s="25"/>
      <c r="I1211" s="15">
        <v>1211</v>
      </c>
      <c r="J1211" s="15" t="b">
        <f xml:space="preserve"> IF(AND([Relationship Date (UTC)] &gt;= Misc!$M$3, [Relationship Date (UTC)] &lt;= Misc!$N$3,TRUE), TRUE, FALSE)</f>
        <v>1</v>
      </c>
      <c r="K1211" s="16"/>
      <c r="L1211" s="72" t="s">
        <v>922</v>
      </c>
      <c r="M1211" s="75">
        <v>40523.680902777778</v>
      </c>
    </row>
    <row r="1212" spans="1:13">
      <c r="A1212" s="69" t="s">
        <v>470</v>
      </c>
      <c r="B1212" s="69" t="s">
        <v>618</v>
      </c>
      <c r="C1212" s="18"/>
      <c r="D1212" s="19"/>
      <c r="E1212" s="60"/>
      <c r="F1212" s="20"/>
      <c r="G1212" s="18"/>
      <c r="H1212" s="25"/>
      <c r="I1212" s="15">
        <v>1212</v>
      </c>
      <c r="J1212" s="15" t="b">
        <f xml:space="preserve"> IF(AND([Relationship Date (UTC)] &gt;= Misc!$M$3, [Relationship Date (UTC)] &lt;= Misc!$N$3,TRUE), TRUE, FALSE)</f>
        <v>1</v>
      </c>
      <c r="K1212" s="16"/>
      <c r="L1212" s="72" t="s">
        <v>922</v>
      </c>
      <c r="M1212" s="75">
        <v>40523.680902777778</v>
      </c>
    </row>
    <row r="1213" spans="1:13">
      <c r="A1213" s="69" t="s">
        <v>470</v>
      </c>
      <c r="B1213" s="69" t="s">
        <v>773</v>
      </c>
      <c r="C1213" s="18"/>
      <c r="D1213" s="19"/>
      <c r="E1213" s="60"/>
      <c r="F1213" s="20"/>
      <c r="G1213" s="18"/>
      <c r="H1213" s="25"/>
      <c r="I1213" s="15">
        <v>1213</v>
      </c>
      <c r="J1213" s="15" t="b">
        <f xml:space="preserve"> IF(AND([Relationship Date (UTC)] &gt;= Misc!$M$3, [Relationship Date (UTC)] &lt;= Misc!$N$3,TRUE), TRUE, FALSE)</f>
        <v>1</v>
      </c>
      <c r="K1213" s="16"/>
      <c r="L1213" s="72" t="s">
        <v>922</v>
      </c>
      <c r="M1213" s="75">
        <v>40523.680902777778</v>
      </c>
    </row>
    <row r="1214" spans="1:13">
      <c r="A1214" s="69" t="s">
        <v>470</v>
      </c>
      <c r="B1214" s="69" t="s">
        <v>774</v>
      </c>
      <c r="C1214" s="18"/>
      <c r="D1214" s="19"/>
      <c r="E1214" s="60"/>
      <c r="F1214" s="20"/>
      <c r="G1214" s="18"/>
      <c r="H1214" s="25"/>
      <c r="I1214" s="15">
        <v>1214</v>
      </c>
      <c r="J1214" s="15" t="b">
        <f xml:space="preserve"> IF(AND([Relationship Date (UTC)] &gt;= Misc!$M$3, [Relationship Date (UTC)] &lt;= Misc!$N$3,TRUE), TRUE, FALSE)</f>
        <v>1</v>
      </c>
      <c r="K1214" s="16"/>
      <c r="L1214" s="72" t="s">
        <v>922</v>
      </c>
      <c r="M1214" s="75">
        <v>40523.680902777778</v>
      </c>
    </row>
    <row r="1215" spans="1:13">
      <c r="A1215" s="69" t="s">
        <v>470</v>
      </c>
      <c r="B1215" s="69" t="s">
        <v>619</v>
      </c>
      <c r="C1215" s="18"/>
      <c r="D1215" s="19"/>
      <c r="E1215" s="60"/>
      <c r="F1215" s="20"/>
      <c r="G1215" s="18"/>
      <c r="H1215" s="25"/>
      <c r="I1215" s="15">
        <v>1215</v>
      </c>
      <c r="J1215" s="15" t="b">
        <f xml:space="preserve"> IF(AND([Relationship Date (UTC)] &gt;= Misc!$M$3, [Relationship Date (UTC)] &lt;= Misc!$N$3,TRUE), TRUE, FALSE)</f>
        <v>1</v>
      </c>
      <c r="K1215" s="16"/>
      <c r="L1215" s="72" t="s">
        <v>922</v>
      </c>
      <c r="M1215" s="75">
        <v>40523.680902777778</v>
      </c>
    </row>
    <row r="1216" spans="1:13">
      <c r="A1216" s="69" t="s">
        <v>470</v>
      </c>
      <c r="B1216" s="69" t="s">
        <v>730</v>
      </c>
      <c r="C1216" s="18"/>
      <c r="D1216" s="19"/>
      <c r="E1216" s="60"/>
      <c r="F1216" s="20"/>
      <c r="G1216" s="18"/>
      <c r="H1216" s="25"/>
      <c r="I1216" s="15">
        <v>1216</v>
      </c>
      <c r="J1216" s="15" t="b">
        <f xml:space="preserve"> IF(AND([Relationship Date (UTC)] &gt;= Misc!$M$3, [Relationship Date (UTC)] &lt;= Misc!$N$3,TRUE), TRUE, FALSE)</f>
        <v>1</v>
      </c>
      <c r="K1216" s="16"/>
      <c r="L1216" s="72" t="s">
        <v>922</v>
      </c>
      <c r="M1216" s="75">
        <v>40523.680902777778</v>
      </c>
    </row>
    <row r="1217" spans="1:13">
      <c r="A1217" s="69" t="s">
        <v>470</v>
      </c>
      <c r="B1217" s="69" t="s">
        <v>916</v>
      </c>
      <c r="C1217" s="18"/>
      <c r="D1217" s="19"/>
      <c r="E1217" s="60"/>
      <c r="F1217" s="20"/>
      <c r="G1217" s="18"/>
      <c r="H1217" s="25"/>
      <c r="I1217" s="15">
        <v>1217</v>
      </c>
      <c r="J1217" s="15" t="b">
        <f xml:space="preserve"> IF(AND([Relationship Date (UTC)] &gt;= Misc!$M$3, [Relationship Date (UTC)] &lt;= Misc!$N$3,TRUE), TRUE, FALSE)</f>
        <v>1</v>
      </c>
      <c r="K1217" s="16"/>
      <c r="L1217" s="72" t="s">
        <v>922</v>
      </c>
      <c r="M1217" s="75">
        <v>40523.680902777778</v>
      </c>
    </row>
    <row r="1218" spans="1:13">
      <c r="A1218" s="69" t="s">
        <v>619</v>
      </c>
      <c r="B1218" s="69" t="s">
        <v>470</v>
      </c>
      <c r="C1218" s="18"/>
      <c r="D1218" s="19"/>
      <c r="E1218" s="60"/>
      <c r="F1218" s="20"/>
      <c r="G1218" s="18"/>
      <c r="H1218" s="25"/>
      <c r="I1218" s="15">
        <v>1218</v>
      </c>
      <c r="J1218" s="15" t="b">
        <f xml:space="preserve"> IF(AND([Relationship Date (UTC)] &gt;= Misc!$M$3, [Relationship Date (UTC)] &lt;= Misc!$N$3,TRUE), TRUE, FALSE)</f>
        <v>1</v>
      </c>
      <c r="K1218" s="16"/>
      <c r="L1218" s="72" t="s">
        <v>922</v>
      </c>
      <c r="M1218" s="75">
        <v>40523.680902777778</v>
      </c>
    </row>
    <row r="1219" spans="1:13">
      <c r="A1219" s="69" t="s">
        <v>619</v>
      </c>
      <c r="B1219" s="69" t="s">
        <v>916</v>
      </c>
      <c r="C1219" s="18"/>
      <c r="D1219" s="19"/>
      <c r="E1219" s="60"/>
      <c r="F1219" s="20"/>
      <c r="G1219" s="18"/>
      <c r="H1219" s="25"/>
      <c r="I1219" s="15">
        <v>1219</v>
      </c>
      <c r="J1219" s="15" t="b">
        <f xml:space="preserve"> IF(AND([Relationship Date (UTC)] &gt;= Misc!$M$3, [Relationship Date (UTC)] &lt;= Misc!$N$3,TRUE), TRUE, FALSE)</f>
        <v>1</v>
      </c>
      <c r="K1219" s="16"/>
      <c r="L1219" s="72" t="s">
        <v>921</v>
      </c>
      <c r="M1219" s="75">
        <v>40523.675925925927</v>
      </c>
    </row>
    <row r="1220" spans="1:13">
      <c r="A1220" s="69" t="s">
        <v>620</v>
      </c>
      <c r="B1220" s="69" t="s">
        <v>916</v>
      </c>
      <c r="C1220" s="18"/>
      <c r="D1220" s="19"/>
      <c r="E1220" s="60"/>
      <c r="F1220" s="20"/>
      <c r="G1220" s="18"/>
      <c r="H1220" s="25"/>
      <c r="I1220" s="15">
        <v>1220</v>
      </c>
      <c r="J1220" s="15" t="b">
        <f xml:space="preserve"> IF(AND([Relationship Date (UTC)] &gt;= Misc!$M$3, [Relationship Date (UTC)] &lt;= Misc!$N$3,TRUE), TRUE, FALSE)</f>
        <v>1</v>
      </c>
      <c r="K1220" s="16"/>
      <c r="L1220" s="72" t="s">
        <v>921</v>
      </c>
      <c r="M1220" s="75">
        <v>40523.672812500001</v>
      </c>
    </row>
    <row r="1221" spans="1:13">
      <c r="A1221" s="69" t="s">
        <v>620</v>
      </c>
      <c r="B1221" s="69" t="s">
        <v>916</v>
      </c>
      <c r="C1221" s="18"/>
      <c r="D1221" s="19"/>
      <c r="E1221" s="60"/>
      <c r="F1221" s="20"/>
      <c r="G1221" s="18"/>
      <c r="H1221" s="25"/>
      <c r="I1221" s="15">
        <v>1221</v>
      </c>
      <c r="J1221" s="15" t="b">
        <f xml:space="preserve"> IF(AND([Relationship Date (UTC)] &gt;= Misc!$M$3, [Relationship Date (UTC)] &lt;= Misc!$N$3,TRUE), TRUE, FALSE)</f>
        <v>1</v>
      </c>
      <c r="K1221" s="16"/>
      <c r="L1221" s="72" t="s">
        <v>922</v>
      </c>
      <c r="M1221" s="75">
        <v>40523.680902777778</v>
      </c>
    </row>
    <row r="1222" spans="1:13">
      <c r="A1222" s="69" t="s">
        <v>620</v>
      </c>
      <c r="B1222" s="69" t="s">
        <v>621</v>
      </c>
      <c r="C1222" s="18"/>
      <c r="D1222" s="19"/>
      <c r="E1222" s="60"/>
      <c r="F1222" s="20"/>
      <c r="G1222" s="18"/>
      <c r="H1222" s="25"/>
      <c r="I1222" s="15">
        <v>1222</v>
      </c>
      <c r="J1222" s="15" t="b">
        <f xml:space="preserve"> IF(AND([Relationship Date (UTC)] &gt;= Misc!$M$3, [Relationship Date (UTC)] &lt;= Misc!$N$3,TRUE), TRUE, FALSE)</f>
        <v>1</v>
      </c>
      <c r="K1222" s="16"/>
      <c r="L1222" s="72" t="s">
        <v>922</v>
      </c>
      <c r="M1222" s="75">
        <v>40523.680902777778</v>
      </c>
    </row>
    <row r="1223" spans="1:13">
      <c r="A1223" s="69" t="s">
        <v>621</v>
      </c>
      <c r="B1223" s="69" t="s">
        <v>620</v>
      </c>
      <c r="C1223" s="18"/>
      <c r="D1223" s="19"/>
      <c r="E1223" s="60"/>
      <c r="F1223" s="20"/>
      <c r="G1223" s="18"/>
      <c r="H1223" s="25"/>
      <c r="I1223" s="15">
        <v>1223</v>
      </c>
      <c r="J1223" s="15" t="b">
        <f xml:space="preserve"> IF(AND([Relationship Date (UTC)] &gt;= Misc!$M$3, [Relationship Date (UTC)] &lt;= Misc!$N$3,TRUE), TRUE, FALSE)</f>
        <v>1</v>
      </c>
      <c r="K1223" s="16"/>
      <c r="L1223" s="72" t="s">
        <v>922</v>
      </c>
      <c r="M1223" s="75">
        <v>40523.680902777778</v>
      </c>
    </row>
    <row r="1224" spans="1:13">
      <c r="A1224" s="69" t="s">
        <v>621</v>
      </c>
      <c r="B1224" s="69" t="s">
        <v>916</v>
      </c>
      <c r="C1224" s="18"/>
      <c r="D1224" s="19"/>
      <c r="E1224" s="60"/>
      <c r="F1224" s="20"/>
      <c r="G1224" s="18"/>
      <c r="H1224" s="25"/>
      <c r="I1224" s="15">
        <v>1224</v>
      </c>
      <c r="J1224" s="15" t="b">
        <f xml:space="preserve"> IF(AND([Relationship Date (UTC)] &gt;= Misc!$M$3, [Relationship Date (UTC)] &lt;= Misc!$N$3,TRUE), TRUE, FALSE)</f>
        <v>1</v>
      </c>
      <c r="K1224" s="16"/>
      <c r="L1224" s="72" t="s">
        <v>921</v>
      </c>
      <c r="M1224" s="75">
        <v>40523.675949074073</v>
      </c>
    </row>
    <row r="1225" spans="1:13">
      <c r="A1225" s="69" t="s">
        <v>622</v>
      </c>
      <c r="B1225" s="69" t="s">
        <v>621</v>
      </c>
      <c r="C1225" s="18"/>
      <c r="D1225" s="19"/>
      <c r="E1225" s="60"/>
      <c r="F1225" s="20"/>
      <c r="G1225" s="18"/>
      <c r="H1225" s="25"/>
      <c r="I1225" s="15">
        <v>1225</v>
      </c>
      <c r="J1225" s="15" t="b">
        <f xml:space="preserve"> IF(AND([Relationship Date (UTC)] &gt;= Misc!$M$3, [Relationship Date (UTC)] &lt;= Misc!$N$3,TRUE), TRUE, FALSE)</f>
        <v>1</v>
      </c>
      <c r="K1225" s="16"/>
      <c r="L1225" s="72" t="s">
        <v>922</v>
      </c>
      <c r="M1225" s="75">
        <v>40523.680902777778</v>
      </c>
    </row>
    <row r="1226" spans="1:13">
      <c r="A1226" s="69" t="s">
        <v>459</v>
      </c>
      <c r="B1226" s="69" t="s">
        <v>623</v>
      </c>
      <c r="C1226" s="18"/>
      <c r="D1226" s="19"/>
      <c r="E1226" s="60"/>
      <c r="F1226" s="20"/>
      <c r="G1226" s="18"/>
      <c r="H1226" s="25"/>
      <c r="I1226" s="15">
        <v>1226</v>
      </c>
      <c r="J1226" s="15" t="b">
        <f xml:space="preserve"> IF(AND([Relationship Date (UTC)] &gt;= Misc!$M$3, [Relationship Date (UTC)] &lt;= Misc!$N$3,TRUE), TRUE, FALSE)</f>
        <v>1</v>
      </c>
      <c r="K1226" s="16"/>
      <c r="L1226" s="72" t="s">
        <v>922</v>
      </c>
      <c r="M1226" s="75">
        <v>40523.680902777778</v>
      </c>
    </row>
    <row r="1227" spans="1:13">
      <c r="A1227" s="69" t="s">
        <v>623</v>
      </c>
      <c r="B1227" s="69" t="s">
        <v>459</v>
      </c>
      <c r="C1227" s="18"/>
      <c r="D1227" s="19"/>
      <c r="E1227" s="60"/>
      <c r="F1227" s="20"/>
      <c r="G1227" s="18"/>
      <c r="H1227" s="25"/>
      <c r="I1227" s="15">
        <v>1227</v>
      </c>
      <c r="J1227" s="15" t="b">
        <f xml:space="preserve"> IF(AND([Relationship Date (UTC)] &gt;= Misc!$M$3, [Relationship Date (UTC)] &lt;= Misc!$N$3,TRUE), TRUE, FALSE)</f>
        <v>1</v>
      </c>
      <c r="K1227" s="16"/>
      <c r="L1227" s="72" t="s">
        <v>922</v>
      </c>
      <c r="M1227" s="75">
        <v>40523.680902777778</v>
      </c>
    </row>
    <row r="1228" spans="1:13">
      <c r="A1228" s="69" t="s">
        <v>624</v>
      </c>
      <c r="B1228" s="69" t="s">
        <v>625</v>
      </c>
      <c r="C1228" s="18"/>
      <c r="D1228" s="19"/>
      <c r="E1228" s="60"/>
      <c r="F1228" s="20"/>
      <c r="G1228" s="18"/>
      <c r="H1228" s="25"/>
      <c r="I1228" s="15">
        <v>1228</v>
      </c>
      <c r="J1228" s="15" t="b">
        <f xml:space="preserve"> IF(AND([Relationship Date (UTC)] &gt;= Misc!$M$3, [Relationship Date (UTC)] &lt;= Misc!$N$3,TRUE), TRUE, FALSE)</f>
        <v>1</v>
      </c>
      <c r="K1228" s="16"/>
      <c r="L1228" s="72" t="s">
        <v>922</v>
      </c>
      <c r="M1228" s="75">
        <v>40523.680902777778</v>
      </c>
    </row>
    <row r="1229" spans="1:13">
      <c r="A1229" s="69" t="s">
        <v>625</v>
      </c>
      <c r="B1229" s="69" t="s">
        <v>624</v>
      </c>
      <c r="C1229" s="18"/>
      <c r="D1229" s="19"/>
      <c r="E1229" s="60"/>
      <c r="F1229" s="20"/>
      <c r="G1229" s="18"/>
      <c r="H1229" s="25"/>
      <c r="I1229" s="15">
        <v>1229</v>
      </c>
      <c r="J1229" s="15" t="b">
        <f xml:space="preserve"> IF(AND([Relationship Date (UTC)] &gt;= Misc!$M$3, [Relationship Date (UTC)] &lt;= Misc!$N$3,TRUE), TRUE, FALSE)</f>
        <v>1</v>
      </c>
      <c r="K1229" s="16"/>
      <c r="L1229" s="72" t="s">
        <v>922</v>
      </c>
      <c r="M1229" s="75">
        <v>40523.680902777778</v>
      </c>
    </row>
    <row r="1230" spans="1:13">
      <c r="A1230" s="69" t="s">
        <v>625</v>
      </c>
      <c r="B1230" s="69" t="s">
        <v>730</v>
      </c>
      <c r="C1230" s="18"/>
      <c r="D1230" s="19"/>
      <c r="E1230" s="60"/>
      <c r="F1230" s="20"/>
      <c r="G1230" s="18"/>
      <c r="H1230" s="25"/>
      <c r="I1230" s="15">
        <v>1230</v>
      </c>
      <c r="J1230" s="15" t="b">
        <f xml:space="preserve"> IF(AND([Relationship Date (UTC)] &gt;= Misc!$M$3, [Relationship Date (UTC)] &lt;= Misc!$N$3,TRUE), TRUE, FALSE)</f>
        <v>1</v>
      </c>
      <c r="K1230" s="16"/>
      <c r="L1230" s="72" t="s">
        <v>922</v>
      </c>
      <c r="M1230" s="75">
        <v>40523.680902777778</v>
      </c>
    </row>
    <row r="1231" spans="1:13">
      <c r="A1231" s="69" t="s">
        <v>625</v>
      </c>
      <c r="B1231" s="69" t="s">
        <v>916</v>
      </c>
      <c r="C1231" s="18"/>
      <c r="D1231" s="19"/>
      <c r="E1231" s="60"/>
      <c r="F1231" s="20"/>
      <c r="G1231" s="18"/>
      <c r="H1231" s="25"/>
      <c r="I1231" s="15">
        <v>1231</v>
      </c>
      <c r="J1231" s="15" t="b">
        <f xml:space="preserve"> IF(AND([Relationship Date (UTC)] &gt;= Misc!$M$3, [Relationship Date (UTC)] &lt;= Misc!$N$3,TRUE), TRUE, FALSE)</f>
        <v>1</v>
      </c>
      <c r="K1231" s="16"/>
      <c r="L1231" s="72" t="s">
        <v>922</v>
      </c>
      <c r="M1231" s="75">
        <v>40523.680902777778</v>
      </c>
    </row>
    <row r="1232" spans="1:13">
      <c r="A1232" s="69" t="s">
        <v>626</v>
      </c>
      <c r="B1232" s="69" t="s">
        <v>658</v>
      </c>
      <c r="C1232" s="18"/>
      <c r="D1232" s="19"/>
      <c r="E1232" s="60"/>
      <c r="F1232" s="20"/>
      <c r="G1232" s="18"/>
      <c r="H1232" s="25"/>
      <c r="I1232" s="15">
        <v>1232</v>
      </c>
      <c r="J1232" s="15" t="b">
        <f xml:space="preserve"> IF(AND([Relationship Date (UTC)] &gt;= Misc!$M$3, [Relationship Date (UTC)] &lt;= Misc!$N$3,TRUE), TRUE, FALSE)</f>
        <v>1</v>
      </c>
      <c r="K1232" s="16"/>
      <c r="L1232" s="72" t="s">
        <v>921</v>
      </c>
      <c r="M1232" s="75">
        <v>40523.676018518519</v>
      </c>
    </row>
    <row r="1233" spans="1:13">
      <c r="A1233" s="69" t="s">
        <v>626</v>
      </c>
      <c r="B1233" s="69" t="s">
        <v>916</v>
      </c>
      <c r="C1233" s="18"/>
      <c r="D1233" s="19"/>
      <c r="E1233" s="60"/>
      <c r="F1233" s="20"/>
      <c r="G1233" s="18"/>
      <c r="H1233" s="25"/>
      <c r="I1233" s="15">
        <v>1233</v>
      </c>
      <c r="J1233" s="15" t="b">
        <f xml:space="preserve"> IF(AND([Relationship Date (UTC)] &gt;= Misc!$M$3, [Relationship Date (UTC)] &lt;= Misc!$N$3,TRUE), TRUE, FALSE)</f>
        <v>1</v>
      </c>
      <c r="K1233" s="16"/>
      <c r="L1233" s="72" t="s">
        <v>922</v>
      </c>
      <c r="M1233" s="75">
        <v>40523.680902777778</v>
      </c>
    </row>
    <row r="1234" spans="1:13">
      <c r="A1234" s="69" t="s">
        <v>626</v>
      </c>
      <c r="B1234" s="69" t="s">
        <v>866</v>
      </c>
      <c r="C1234" s="18"/>
      <c r="D1234" s="19"/>
      <c r="E1234" s="60"/>
      <c r="F1234" s="20"/>
      <c r="G1234" s="18"/>
      <c r="H1234" s="25"/>
      <c r="I1234" s="15">
        <v>1234</v>
      </c>
      <c r="J1234" s="15" t="b">
        <f xml:space="preserve"> IF(AND([Relationship Date (UTC)] &gt;= Misc!$M$3, [Relationship Date (UTC)] &lt;= Misc!$N$3,TRUE), TRUE, FALSE)</f>
        <v>1</v>
      </c>
      <c r="K1234" s="16"/>
      <c r="L1234" s="72" t="s">
        <v>922</v>
      </c>
      <c r="M1234" s="75">
        <v>40523.680902777778</v>
      </c>
    </row>
    <row r="1235" spans="1:13">
      <c r="A1235" s="69" t="s">
        <v>627</v>
      </c>
      <c r="B1235" s="69" t="s">
        <v>916</v>
      </c>
      <c r="C1235" s="18"/>
      <c r="D1235" s="19"/>
      <c r="E1235" s="60"/>
      <c r="F1235" s="20"/>
      <c r="G1235" s="18"/>
      <c r="H1235" s="25"/>
      <c r="I1235" s="15">
        <v>1235</v>
      </c>
      <c r="J1235" s="15" t="b">
        <f xml:space="preserve"> IF(AND([Relationship Date (UTC)] &gt;= Misc!$M$3, [Relationship Date (UTC)] &lt;= Misc!$N$3,TRUE), TRUE, FALSE)</f>
        <v>1</v>
      </c>
      <c r="K1235" s="16"/>
      <c r="L1235" s="72" t="s">
        <v>922</v>
      </c>
      <c r="M1235" s="75">
        <v>40523.680902777778</v>
      </c>
    </row>
    <row r="1236" spans="1:13">
      <c r="A1236" s="69" t="s">
        <v>628</v>
      </c>
      <c r="B1236" s="69" t="s">
        <v>916</v>
      </c>
      <c r="C1236" s="18"/>
      <c r="D1236" s="19"/>
      <c r="E1236" s="60"/>
      <c r="F1236" s="20"/>
      <c r="G1236" s="18"/>
      <c r="H1236" s="25"/>
      <c r="I1236" s="15">
        <v>1236</v>
      </c>
      <c r="J1236" s="15" t="b">
        <f xml:space="preserve"> IF(AND([Relationship Date (UTC)] &gt;= Misc!$M$3, [Relationship Date (UTC)] &lt;= Misc!$N$3,TRUE), TRUE, FALSE)</f>
        <v>1</v>
      </c>
      <c r="K1236" s="16"/>
      <c r="L1236" s="72" t="s">
        <v>921</v>
      </c>
      <c r="M1236" s="75">
        <v>40523.676064814812</v>
      </c>
    </row>
    <row r="1237" spans="1:13">
      <c r="A1237" s="69" t="s">
        <v>628</v>
      </c>
      <c r="B1237" s="69" t="s">
        <v>916</v>
      </c>
      <c r="C1237" s="18"/>
      <c r="D1237" s="19"/>
      <c r="E1237" s="60"/>
      <c r="F1237" s="20"/>
      <c r="G1237" s="18"/>
      <c r="H1237" s="25"/>
      <c r="I1237" s="15">
        <v>1237</v>
      </c>
      <c r="J1237" s="15" t="b">
        <f xml:space="preserve"> IF(AND([Relationship Date (UTC)] &gt;= Misc!$M$3, [Relationship Date (UTC)] &lt;= Misc!$N$3,TRUE), TRUE, FALSE)</f>
        <v>1</v>
      </c>
      <c r="K1237" s="16"/>
      <c r="L1237" s="72" t="s">
        <v>922</v>
      </c>
      <c r="M1237" s="75">
        <v>40523.680902777778</v>
      </c>
    </row>
    <row r="1238" spans="1:13">
      <c r="A1238" s="69" t="s">
        <v>629</v>
      </c>
      <c r="B1238" s="69" t="s">
        <v>916</v>
      </c>
      <c r="C1238" s="18"/>
      <c r="D1238" s="19"/>
      <c r="E1238" s="60"/>
      <c r="F1238" s="20"/>
      <c r="G1238" s="18"/>
      <c r="H1238" s="25"/>
      <c r="I1238" s="15">
        <v>1238</v>
      </c>
      <c r="J1238" s="15" t="b">
        <f xml:space="preserve"> IF(AND([Relationship Date (UTC)] &gt;= Misc!$M$3, [Relationship Date (UTC)] &lt;= Misc!$N$3,TRUE), TRUE, FALSE)</f>
        <v>1</v>
      </c>
      <c r="K1238" s="16"/>
      <c r="L1238" s="72" t="s">
        <v>921</v>
      </c>
      <c r="M1238" s="75">
        <v>40523.676076388889</v>
      </c>
    </row>
    <row r="1239" spans="1:13">
      <c r="A1239" s="69" t="s">
        <v>629</v>
      </c>
      <c r="B1239" s="69" t="s">
        <v>916</v>
      </c>
      <c r="C1239" s="18"/>
      <c r="D1239" s="19"/>
      <c r="E1239" s="60"/>
      <c r="F1239" s="20"/>
      <c r="G1239" s="18"/>
      <c r="H1239" s="25"/>
      <c r="I1239" s="15">
        <v>1239</v>
      </c>
      <c r="J1239" s="15" t="b">
        <f xml:space="preserve"> IF(AND([Relationship Date (UTC)] &gt;= Misc!$M$3, [Relationship Date (UTC)] &lt;= Misc!$N$3,TRUE), TRUE, FALSE)</f>
        <v>1</v>
      </c>
      <c r="K1239" s="16"/>
      <c r="L1239" s="72" t="s">
        <v>922</v>
      </c>
      <c r="M1239" s="75">
        <v>40523.680902777778</v>
      </c>
    </row>
    <row r="1240" spans="1:13">
      <c r="A1240" s="69" t="s">
        <v>630</v>
      </c>
      <c r="B1240" s="69" t="s">
        <v>916</v>
      </c>
      <c r="C1240" s="18"/>
      <c r="D1240" s="19"/>
      <c r="E1240" s="60"/>
      <c r="F1240" s="20"/>
      <c r="G1240" s="18"/>
      <c r="H1240" s="25"/>
      <c r="I1240" s="15">
        <v>1240</v>
      </c>
      <c r="J1240" s="15" t="b">
        <f xml:space="preserve"> IF(AND([Relationship Date (UTC)] &gt;= Misc!$M$3, [Relationship Date (UTC)] &lt;= Misc!$N$3,TRUE), TRUE, FALSE)</f>
        <v>1</v>
      </c>
      <c r="K1240" s="16"/>
      <c r="L1240" s="72" t="s">
        <v>922</v>
      </c>
      <c r="M1240" s="75">
        <v>40523.680902777778</v>
      </c>
    </row>
    <row r="1241" spans="1:13">
      <c r="A1241" s="69" t="s">
        <v>630</v>
      </c>
      <c r="B1241" s="69" t="s">
        <v>879</v>
      </c>
      <c r="C1241" s="18"/>
      <c r="D1241" s="19"/>
      <c r="E1241" s="60"/>
      <c r="F1241" s="20"/>
      <c r="G1241" s="18"/>
      <c r="H1241" s="25"/>
      <c r="I1241" s="15">
        <v>1241</v>
      </c>
      <c r="J1241" s="15" t="b">
        <f xml:space="preserve"> IF(AND([Relationship Date (UTC)] &gt;= Misc!$M$3, [Relationship Date (UTC)] &lt;= Misc!$N$3,TRUE), TRUE, FALSE)</f>
        <v>1</v>
      </c>
      <c r="K1241" s="16"/>
      <c r="L1241" s="72" t="s">
        <v>922</v>
      </c>
      <c r="M1241" s="75">
        <v>40523.680902777778</v>
      </c>
    </row>
    <row r="1242" spans="1:13">
      <c r="A1242" s="69" t="s">
        <v>630</v>
      </c>
      <c r="B1242" s="69" t="s">
        <v>913</v>
      </c>
      <c r="C1242" s="18"/>
      <c r="D1242" s="19"/>
      <c r="E1242" s="60"/>
      <c r="F1242" s="20"/>
      <c r="G1242" s="18"/>
      <c r="H1242" s="25"/>
      <c r="I1242" s="15">
        <v>1242</v>
      </c>
      <c r="J1242" s="15" t="b">
        <f xml:space="preserve"> IF(AND([Relationship Date (UTC)] &gt;= Misc!$M$3, [Relationship Date (UTC)] &lt;= Misc!$N$3,TRUE), TRUE, FALSE)</f>
        <v>1</v>
      </c>
      <c r="K1242" s="16"/>
      <c r="L1242" s="72" t="s">
        <v>922</v>
      </c>
      <c r="M1242" s="75">
        <v>40523.680902777778</v>
      </c>
    </row>
    <row r="1243" spans="1:13">
      <c r="A1243" s="69" t="s">
        <v>631</v>
      </c>
      <c r="B1243" s="69" t="s">
        <v>916</v>
      </c>
      <c r="C1243" s="18"/>
      <c r="D1243" s="19"/>
      <c r="E1243" s="60"/>
      <c r="F1243" s="20"/>
      <c r="G1243" s="18"/>
      <c r="H1243" s="25"/>
      <c r="I1243" s="15">
        <v>1243</v>
      </c>
      <c r="J1243" s="15" t="b">
        <f xml:space="preserve"> IF(AND([Relationship Date (UTC)] &gt;= Misc!$M$3, [Relationship Date (UTC)] &lt;= Misc!$N$3,TRUE), TRUE, FALSE)</f>
        <v>1</v>
      </c>
      <c r="K1243" s="16"/>
      <c r="L1243" s="72" t="s">
        <v>921</v>
      </c>
      <c r="M1243" s="75">
        <v>40523.676099537035</v>
      </c>
    </row>
    <row r="1244" spans="1:13">
      <c r="A1244" s="69" t="s">
        <v>631</v>
      </c>
      <c r="B1244" s="69" t="s">
        <v>916</v>
      </c>
      <c r="C1244" s="18"/>
      <c r="D1244" s="19"/>
      <c r="E1244" s="60"/>
      <c r="F1244" s="20"/>
      <c r="G1244" s="18"/>
      <c r="H1244" s="25"/>
      <c r="I1244" s="15">
        <v>1244</v>
      </c>
      <c r="J1244" s="15" t="b">
        <f xml:space="preserve"> IF(AND([Relationship Date (UTC)] &gt;= Misc!$M$3, [Relationship Date (UTC)] &lt;= Misc!$N$3,TRUE), TRUE, FALSE)</f>
        <v>1</v>
      </c>
      <c r="K1244" s="16"/>
      <c r="L1244" s="72" t="s">
        <v>922</v>
      </c>
      <c r="M1244" s="75">
        <v>40523.680902777778</v>
      </c>
    </row>
    <row r="1245" spans="1:13">
      <c r="A1245" s="69" t="s">
        <v>632</v>
      </c>
      <c r="B1245" s="69" t="s">
        <v>751</v>
      </c>
      <c r="C1245" s="18"/>
      <c r="D1245" s="19"/>
      <c r="E1245" s="60"/>
      <c r="F1245" s="20"/>
      <c r="G1245" s="18"/>
      <c r="H1245" s="25"/>
      <c r="I1245" s="15">
        <v>1245</v>
      </c>
      <c r="J1245" s="15" t="b">
        <f xml:space="preserve"> IF(AND([Relationship Date (UTC)] &gt;= Misc!$M$3, [Relationship Date (UTC)] &lt;= Misc!$N$3,TRUE), TRUE, FALSE)</f>
        <v>1</v>
      </c>
      <c r="K1245" s="16"/>
      <c r="L1245" s="72" t="s">
        <v>921</v>
      </c>
      <c r="M1245" s="75">
        <v>40523.676064814812</v>
      </c>
    </row>
    <row r="1246" spans="1:13">
      <c r="A1246" s="69" t="s">
        <v>632</v>
      </c>
      <c r="B1246" s="69" t="s">
        <v>751</v>
      </c>
      <c r="C1246" s="18"/>
      <c r="D1246" s="19"/>
      <c r="E1246" s="60"/>
      <c r="F1246" s="20"/>
      <c r="G1246" s="18"/>
      <c r="H1246" s="25"/>
      <c r="I1246" s="15">
        <v>1246</v>
      </c>
      <c r="J1246" s="15" t="b">
        <f xml:space="preserve"> IF(AND([Relationship Date (UTC)] &gt;= Misc!$M$3, [Relationship Date (UTC)] &lt;= Misc!$N$3,TRUE), TRUE, FALSE)</f>
        <v>1</v>
      </c>
      <c r="K1246" s="16"/>
      <c r="L1246" s="72" t="s">
        <v>922</v>
      </c>
      <c r="M1246" s="75">
        <v>40523.680902777778</v>
      </c>
    </row>
    <row r="1247" spans="1:13">
      <c r="A1247" s="69" t="s">
        <v>632</v>
      </c>
      <c r="B1247" s="69" t="s">
        <v>916</v>
      </c>
      <c r="C1247" s="18"/>
      <c r="D1247" s="19"/>
      <c r="E1247" s="60"/>
      <c r="F1247" s="20"/>
      <c r="G1247" s="18"/>
      <c r="H1247" s="25"/>
      <c r="I1247" s="15">
        <v>1247</v>
      </c>
      <c r="J1247" s="15" t="b">
        <f xml:space="preserve"> IF(AND([Relationship Date (UTC)] &gt;= Misc!$M$3, [Relationship Date (UTC)] &lt;= Misc!$N$3,TRUE), TRUE, FALSE)</f>
        <v>1</v>
      </c>
      <c r="K1247" s="16"/>
      <c r="L1247" s="72" t="s">
        <v>922</v>
      </c>
      <c r="M1247" s="75">
        <v>40523.680902777778</v>
      </c>
    </row>
    <row r="1248" spans="1:13">
      <c r="A1248" s="69" t="s">
        <v>633</v>
      </c>
      <c r="B1248" s="69" t="s">
        <v>632</v>
      </c>
      <c r="C1248" s="18"/>
      <c r="D1248" s="19"/>
      <c r="E1248" s="60"/>
      <c r="F1248" s="20"/>
      <c r="G1248" s="18"/>
      <c r="H1248" s="25"/>
      <c r="I1248" s="15">
        <v>1248</v>
      </c>
      <c r="J1248" s="15" t="b">
        <f xml:space="preserve"> IF(AND([Relationship Date (UTC)] &gt;= Misc!$M$3, [Relationship Date (UTC)] &lt;= Misc!$N$3,TRUE), TRUE, FALSE)</f>
        <v>1</v>
      </c>
      <c r="K1248" s="16"/>
      <c r="L1248" s="72" t="s">
        <v>922</v>
      </c>
      <c r="M1248" s="75">
        <v>40523.680902777778</v>
      </c>
    </row>
    <row r="1249" spans="1:13">
      <c r="A1249" s="69" t="s">
        <v>634</v>
      </c>
      <c r="B1249" s="69" t="s">
        <v>913</v>
      </c>
      <c r="C1249" s="18"/>
      <c r="D1249" s="19"/>
      <c r="E1249" s="60"/>
      <c r="F1249" s="20"/>
      <c r="G1249" s="18"/>
      <c r="H1249" s="25"/>
      <c r="I1249" s="15">
        <v>1249</v>
      </c>
      <c r="J1249" s="15" t="b">
        <f xml:space="preserve"> IF(AND([Relationship Date (UTC)] &gt;= Misc!$M$3, [Relationship Date (UTC)] &lt;= Misc!$N$3,TRUE), TRUE, FALSE)</f>
        <v>1</v>
      </c>
      <c r="K1249" s="16"/>
      <c r="L1249" s="72" t="s">
        <v>922</v>
      </c>
      <c r="M1249" s="75">
        <v>40523.680902777778</v>
      </c>
    </row>
    <row r="1250" spans="1:13">
      <c r="A1250" s="69" t="s">
        <v>635</v>
      </c>
      <c r="B1250" s="69" t="s">
        <v>916</v>
      </c>
      <c r="C1250" s="18"/>
      <c r="D1250" s="19"/>
      <c r="E1250" s="60"/>
      <c r="F1250" s="20"/>
      <c r="G1250" s="18"/>
      <c r="H1250" s="25"/>
      <c r="I1250" s="15">
        <v>1250</v>
      </c>
      <c r="J1250" s="15" t="b">
        <f xml:space="preserve"> IF(AND([Relationship Date (UTC)] &gt;= Misc!$M$3, [Relationship Date (UTC)] &lt;= Misc!$N$3,TRUE), TRUE, FALSE)</f>
        <v>1</v>
      </c>
      <c r="K1250" s="16"/>
      <c r="L1250" s="72" t="s">
        <v>921</v>
      </c>
      <c r="M1250" s="75">
        <v>40523.676354166666</v>
      </c>
    </row>
    <row r="1251" spans="1:13">
      <c r="A1251" s="69" t="s">
        <v>635</v>
      </c>
      <c r="B1251" s="69" t="s">
        <v>916</v>
      </c>
      <c r="C1251" s="18"/>
      <c r="D1251" s="19"/>
      <c r="E1251" s="60"/>
      <c r="F1251" s="20"/>
      <c r="G1251" s="18"/>
      <c r="H1251" s="25"/>
      <c r="I1251" s="15">
        <v>1251</v>
      </c>
      <c r="J1251" s="15" t="b">
        <f xml:space="preserve"> IF(AND([Relationship Date (UTC)] &gt;= Misc!$M$3, [Relationship Date (UTC)] &lt;= Misc!$N$3,TRUE), TRUE, FALSE)</f>
        <v>1</v>
      </c>
      <c r="K1251" s="16"/>
      <c r="L1251" s="72" t="s">
        <v>922</v>
      </c>
      <c r="M1251" s="75">
        <v>40523.680902777778</v>
      </c>
    </row>
    <row r="1252" spans="1:13">
      <c r="A1252" s="69" t="s">
        <v>607</v>
      </c>
      <c r="B1252" s="69" t="s">
        <v>636</v>
      </c>
      <c r="C1252" s="18"/>
      <c r="D1252" s="19"/>
      <c r="E1252" s="60"/>
      <c r="F1252" s="20"/>
      <c r="G1252" s="18"/>
      <c r="H1252" s="25"/>
      <c r="I1252" s="15">
        <v>1252</v>
      </c>
      <c r="J1252" s="15" t="b">
        <f xml:space="preserve"> IF(AND([Relationship Date (UTC)] &gt;= Misc!$M$3, [Relationship Date (UTC)] &lt;= Misc!$N$3,TRUE), TRUE, FALSE)</f>
        <v>1</v>
      </c>
      <c r="K1252" s="16"/>
      <c r="L1252" s="72" t="s">
        <v>922</v>
      </c>
      <c r="M1252" s="75">
        <v>40523.680902777778</v>
      </c>
    </row>
    <row r="1253" spans="1:13">
      <c r="A1253" s="69" t="s">
        <v>636</v>
      </c>
      <c r="B1253" s="69" t="s">
        <v>607</v>
      </c>
      <c r="C1253" s="18"/>
      <c r="D1253" s="19"/>
      <c r="E1253" s="60"/>
      <c r="F1253" s="20"/>
      <c r="G1253" s="18"/>
      <c r="H1253" s="25"/>
      <c r="I1253" s="15">
        <v>1253</v>
      </c>
      <c r="J1253" s="15" t="b">
        <f xml:space="preserve"> IF(AND([Relationship Date (UTC)] &gt;= Misc!$M$3, [Relationship Date (UTC)] &lt;= Misc!$N$3,TRUE), TRUE, FALSE)</f>
        <v>1</v>
      </c>
      <c r="K1253" s="16"/>
      <c r="L1253" s="72" t="s">
        <v>922</v>
      </c>
      <c r="M1253" s="75">
        <v>40523.680902777778</v>
      </c>
    </row>
    <row r="1254" spans="1:13">
      <c r="A1254" s="69" t="s">
        <v>637</v>
      </c>
      <c r="B1254" s="69" t="s">
        <v>894</v>
      </c>
      <c r="C1254" s="18"/>
      <c r="D1254" s="19"/>
      <c r="E1254" s="60"/>
      <c r="F1254" s="20"/>
      <c r="G1254" s="18"/>
      <c r="H1254" s="25"/>
      <c r="I1254" s="15">
        <v>1254</v>
      </c>
      <c r="J1254" s="15" t="b">
        <f xml:space="preserve"> IF(AND([Relationship Date (UTC)] &gt;= Misc!$M$3, [Relationship Date (UTC)] &lt;= Misc!$N$3,TRUE), TRUE, FALSE)</f>
        <v>1</v>
      </c>
      <c r="K1254" s="16"/>
      <c r="L1254" s="72" t="s">
        <v>921</v>
      </c>
      <c r="M1254" s="75">
        <v>40523.660891203705</v>
      </c>
    </row>
    <row r="1255" spans="1:13">
      <c r="A1255" s="69" t="s">
        <v>638</v>
      </c>
      <c r="B1255" s="69" t="s">
        <v>637</v>
      </c>
      <c r="C1255" s="18"/>
      <c r="D1255" s="19"/>
      <c r="E1255" s="60"/>
      <c r="F1255" s="20"/>
      <c r="G1255" s="18"/>
      <c r="H1255" s="25"/>
      <c r="I1255" s="15">
        <v>1255</v>
      </c>
      <c r="J1255" s="15" t="b">
        <f xml:space="preserve"> IF(AND([Relationship Date (UTC)] &gt;= Misc!$M$3, [Relationship Date (UTC)] &lt;= Misc!$N$3,TRUE), TRUE, FALSE)</f>
        <v>1</v>
      </c>
      <c r="K1255" s="16"/>
      <c r="L1255" s="72" t="s">
        <v>922</v>
      </c>
      <c r="M1255" s="75">
        <v>40523.680902777778</v>
      </c>
    </row>
    <row r="1256" spans="1:13">
      <c r="A1256" s="69" t="s">
        <v>637</v>
      </c>
      <c r="B1256" s="69" t="s">
        <v>409</v>
      </c>
      <c r="C1256" s="18"/>
      <c r="D1256" s="19"/>
      <c r="E1256" s="60"/>
      <c r="F1256" s="20"/>
      <c r="G1256" s="18"/>
      <c r="H1256" s="25"/>
      <c r="I1256" s="15">
        <v>1256</v>
      </c>
      <c r="J1256" s="15" t="b">
        <f xml:space="preserve"> IF(AND([Relationship Date (UTC)] &gt;= Misc!$M$3, [Relationship Date (UTC)] &lt;= Misc!$N$3,TRUE), TRUE, FALSE)</f>
        <v>1</v>
      </c>
      <c r="K1256" s="16"/>
      <c r="L1256" s="72" t="s">
        <v>922</v>
      </c>
      <c r="M1256" s="75">
        <v>40523.680902777778</v>
      </c>
    </row>
    <row r="1257" spans="1:13">
      <c r="A1257" s="69" t="s">
        <v>637</v>
      </c>
      <c r="B1257" s="69" t="s">
        <v>730</v>
      </c>
      <c r="C1257" s="18"/>
      <c r="D1257" s="19"/>
      <c r="E1257" s="60"/>
      <c r="F1257" s="20"/>
      <c r="G1257" s="18"/>
      <c r="H1257" s="25"/>
      <c r="I1257" s="15">
        <v>1257</v>
      </c>
      <c r="J1257" s="15" t="b">
        <f xml:space="preserve"> IF(AND([Relationship Date (UTC)] &gt;= Misc!$M$3, [Relationship Date (UTC)] &lt;= Misc!$N$3,TRUE), TRUE, FALSE)</f>
        <v>1</v>
      </c>
      <c r="K1257" s="16"/>
      <c r="L1257" s="72" t="s">
        <v>922</v>
      </c>
      <c r="M1257" s="75">
        <v>40523.680902777778</v>
      </c>
    </row>
    <row r="1258" spans="1:13">
      <c r="A1258" s="69" t="s">
        <v>637</v>
      </c>
      <c r="B1258" s="69" t="s">
        <v>916</v>
      </c>
      <c r="C1258" s="18"/>
      <c r="D1258" s="19"/>
      <c r="E1258" s="60"/>
      <c r="F1258" s="20"/>
      <c r="G1258" s="18"/>
      <c r="H1258" s="25"/>
      <c r="I1258" s="15">
        <v>1258</v>
      </c>
      <c r="J1258" s="15" t="b">
        <f xml:space="preserve"> IF(AND([Relationship Date (UTC)] &gt;= Misc!$M$3, [Relationship Date (UTC)] &lt;= Misc!$N$3,TRUE), TRUE, FALSE)</f>
        <v>1</v>
      </c>
      <c r="K1258" s="16"/>
      <c r="L1258" s="72" t="s">
        <v>922</v>
      </c>
      <c r="M1258" s="75">
        <v>40523.680902777778</v>
      </c>
    </row>
    <row r="1259" spans="1:13">
      <c r="A1259" s="69" t="s">
        <v>637</v>
      </c>
      <c r="B1259" s="69" t="s">
        <v>892</v>
      </c>
      <c r="C1259" s="18"/>
      <c r="D1259" s="19"/>
      <c r="E1259" s="60"/>
      <c r="F1259" s="20"/>
      <c r="G1259" s="18"/>
      <c r="H1259" s="25"/>
      <c r="I1259" s="15">
        <v>1259</v>
      </c>
      <c r="J1259" s="15" t="b">
        <f xml:space="preserve"> IF(AND([Relationship Date (UTC)] &gt;= Misc!$M$3, [Relationship Date (UTC)] &lt;= Misc!$N$3,TRUE), TRUE, FALSE)</f>
        <v>1</v>
      </c>
      <c r="K1259" s="16"/>
      <c r="L1259" s="72" t="s">
        <v>922</v>
      </c>
      <c r="M1259" s="75">
        <v>40523.680902777778</v>
      </c>
    </row>
    <row r="1260" spans="1:13">
      <c r="A1260" s="69" t="s">
        <v>637</v>
      </c>
      <c r="B1260" s="69" t="s">
        <v>847</v>
      </c>
      <c r="C1260" s="18"/>
      <c r="D1260" s="19"/>
      <c r="E1260" s="60"/>
      <c r="F1260" s="20"/>
      <c r="G1260" s="18"/>
      <c r="H1260" s="25"/>
      <c r="I1260" s="15">
        <v>1260</v>
      </c>
      <c r="J1260" s="15" t="b">
        <f xml:space="preserve"> IF(AND([Relationship Date (UTC)] &gt;= Misc!$M$3, [Relationship Date (UTC)] &lt;= Misc!$N$3,TRUE), TRUE, FALSE)</f>
        <v>1</v>
      </c>
      <c r="K1260" s="16"/>
      <c r="L1260" s="72" t="s">
        <v>922</v>
      </c>
      <c r="M1260" s="75">
        <v>40523.680902777778</v>
      </c>
    </row>
    <row r="1261" spans="1:13">
      <c r="A1261" s="69" t="s">
        <v>637</v>
      </c>
      <c r="B1261" s="69" t="s">
        <v>636</v>
      </c>
      <c r="C1261" s="18"/>
      <c r="D1261" s="19"/>
      <c r="E1261" s="60"/>
      <c r="F1261" s="20"/>
      <c r="G1261" s="18"/>
      <c r="H1261" s="25"/>
      <c r="I1261" s="15">
        <v>1261</v>
      </c>
      <c r="J1261" s="15" t="b">
        <f xml:space="preserve"> IF(AND([Relationship Date (UTC)] &gt;= Misc!$M$3, [Relationship Date (UTC)] &lt;= Misc!$N$3,TRUE), TRUE, FALSE)</f>
        <v>1</v>
      </c>
      <c r="K1261" s="16"/>
      <c r="L1261" s="72" t="s">
        <v>922</v>
      </c>
      <c r="M1261" s="75">
        <v>40523.680902777778</v>
      </c>
    </row>
    <row r="1262" spans="1:13">
      <c r="A1262" s="69" t="s">
        <v>637</v>
      </c>
      <c r="B1262" s="69" t="s">
        <v>624</v>
      </c>
      <c r="C1262" s="18"/>
      <c r="D1262" s="19"/>
      <c r="E1262" s="60"/>
      <c r="F1262" s="20"/>
      <c r="G1262" s="18"/>
      <c r="H1262" s="25"/>
      <c r="I1262" s="15">
        <v>1262</v>
      </c>
      <c r="J1262" s="15" t="b">
        <f xml:space="preserve"> IF(AND([Relationship Date (UTC)] &gt;= Misc!$M$3, [Relationship Date (UTC)] &lt;= Misc!$N$3,TRUE), TRUE, FALSE)</f>
        <v>1</v>
      </c>
      <c r="K1262" s="16"/>
      <c r="L1262" s="72" t="s">
        <v>922</v>
      </c>
      <c r="M1262" s="75">
        <v>40523.680902777778</v>
      </c>
    </row>
    <row r="1263" spans="1:13">
      <c r="A1263" s="69" t="s">
        <v>637</v>
      </c>
      <c r="B1263" s="69" t="s">
        <v>845</v>
      </c>
      <c r="C1263" s="18"/>
      <c r="D1263" s="19"/>
      <c r="E1263" s="60"/>
      <c r="F1263" s="20"/>
      <c r="G1263" s="18"/>
      <c r="H1263" s="25"/>
      <c r="I1263" s="15">
        <v>1263</v>
      </c>
      <c r="J1263" s="15" t="b">
        <f xml:space="preserve"> IF(AND([Relationship Date (UTC)] &gt;= Misc!$M$3, [Relationship Date (UTC)] &lt;= Misc!$N$3,TRUE), TRUE, FALSE)</f>
        <v>1</v>
      </c>
      <c r="K1263" s="16"/>
      <c r="L1263" s="72" t="s">
        <v>922</v>
      </c>
      <c r="M1263" s="75">
        <v>40523.680902777778</v>
      </c>
    </row>
    <row r="1264" spans="1:13">
      <c r="A1264" s="69" t="s">
        <v>637</v>
      </c>
      <c r="B1264" s="69" t="s">
        <v>638</v>
      </c>
      <c r="C1264" s="18"/>
      <c r="D1264" s="19"/>
      <c r="E1264" s="60"/>
      <c r="F1264" s="20"/>
      <c r="G1264" s="18"/>
      <c r="H1264" s="25"/>
      <c r="I1264" s="15">
        <v>1264</v>
      </c>
      <c r="J1264" s="15" t="b">
        <f xml:space="preserve"> IF(AND([Relationship Date (UTC)] &gt;= Misc!$M$3, [Relationship Date (UTC)] &lt;= Misc!$N$3,TRUE), TRUE, FALSE)</f>
        <v>1</v>
      </c>
      <c r="K1264" s="16"/>
      <c r="L1264" s="72" t="s">
        <v>922</v>
      </c>
      <c r="M1264" s="75">
        <v>40523.680902777778</v>
      </c>
    </row>
    <row r="1265" spans="1:13">
      <c r="A1265" s="69" t="s">
        <v>489</v>
      </c>
      <c r="B1265" s="69" t="s">
        <v>637</v>
      </c>
      <c r="C1265" s="18"/>
      <c r="D1265" s="19"/>
      <c r="E1265" s="60"/>
      <c r="F1265" s="20"/>
      <c r="G1265" s="18"/>
      <c r="H1265" s="25"/>
      <c r="I1265" s="15">
        <v>1265</v>
      </c>
      <c r="J1265" s="15" t="b">
        <f xml:space="preserve"> IF(AND([Relationship Date (UTC)] &gt;= Misc!$M$3, [Relationship Date (UTC)] &lt;= Misc!$N$3,TRUE), TRUE, FALSE)</f>
        <v>1</v>
      </c>
      <c r="K1265" s="16"/>
      <c r="L1265" s="72" t="s">
        <v>922</v>
      </c>
      <c r="M1265" s="75">
        <v>40523.680902777778</v>
      </c>
    </row>
    <row r="1266" spans="1:13">
      <c r="A1266" s="69" t="s">
        <v>636</v>
      </c>
      <c r="B1266" s="69" t="s">
        <v>637</v>
      </c>
      <c r="C1266" s="18"/>
      <c r="D1266" s="19"/>
      <c r="E1266" s="60"/>
      <c r="F1266" s="20"/>
      <c r="G1266" s="18"/>
      <c r="H1266" s="25"/>
      <c r="I1266" s="15">
        <v>1266</v>
      </c>
      <c r="J1266" s="15" t="b">
        <f xml:space="preserve"> IF(AND([Relationship Date (UTC)] &gt;= Misc!$M$3, [Relationship Date (UTC)] &lt;= Misc!$N$3,TRUE), TRUE, FALSE)</f>
        <v>1</v>
      </c>
      <c r="K1266" s="16"/>
      <c r="L1266" s="72" t="s">
        <v>922</v>
      </c>
      <c r="M1266" s="75">
        <v>40523.680902777778</v>
      </c>
    </row>
    <row r="1267" spans="1:13">
      <c r="A1267" s="69" t="s">
        <v>229</v>
      </c>
      <c r="B1267" s="69" t="s">
        <v>919</v>
      </c>
      <c r="C1267" s="18"/>
      <c r="D1267" s="19"/>
      <c r="E1267" s="60"/>
      <c r="F1267" s="20"/>
      <c r="G1267" s="18"/>
      <c r="H1267" s="25"/>
      <c r="I1267" s="15">
        <v>1267</v>
      </c>
      <c r="J1267" s="15" t="b">
        <f xml:space="preserve"> IF(AND([Relationship Date (UTC)] &gt;= Misc!$M$3, [Relationship Date (UTC)] &lt;= Misc!$N$3,TRUE), TRUE, FALSE)</f>
        <v>1</v>
      </c>
      <c r="K1267" s="16"/>
      <c r="L1267" s="72" t="s">
        <v>922</v>
      </c>
      <c r="M1267" s="75">
        <v>40523.680902777778</v>
      </c>
    </row>
    <row r="1268" spans="1:13">
      <c r="A1268" s="69" t="s">
        <v>321</v>
      </c>
      <c r="B1268" s="69" t="s">
        <v>919</v>
      </c>
      <c r="C1268" s="18"/>
      <c r="D1268" s="19"/>
      <c r="E1268" s="60"/>
      <c r="F1268" s="20"/>
      <c r="G1268" s="18"/>
      <c r="H1268" s="25"/>
      <c r="I1268" s="15">
        <v>1268</v>
      </c>
      <c r="J1268" s="15" t="b">
        <f xml:space="preserve"> IF(AND([Relationship Date (UTC)] &gt;= Misc!$M$3, [Relationship Date (UTC)] &lt;= Misc!$N$3,TRUE), TRUE, FALSE)</f>
        <v>1</v>
      </c>
      <c r="K1268" s="16"/>
      <c r="L1268" s="72" t="s">
        <v>922</v>
      </c>
      <c r="M1268" s="75">
        <v>40523.680902777778</v>
      </c>
    </row>
    <row r="1269" spans="1:13">
      <c r="A1269" s="69" t="s">
        <v>636</v>
      </c>
      <c r="B1269" s="69" t="s">
        <v>919</v>
      </c>
      <c r="C1269" s="18"/>
      <c r="D1269" s="19"/>
      <c r="E1269" s="60"/>
      <c r="F1269" s="20"/>
      <c r="G1269" s="18"/>
      <c r="H1269" s="25"/>
      <c r="I1269" s="15">
        <v>1269</v>
      </c>
      <c r="J1269" s="15" t="b">
        <f xml:space="preserve"> IF(AND([Relationship Date (UTC)] &gt;= Misc!$M$3, [Relationship Date (UTC)] &lt;= Misc!$N$3,TRUE), TRUE, FALSE)</f>
        <v>1</v>
      </c>
      <c r="K1269" s="16"/>
      <c r="L1269" s="72" t="s">
        <v>922</v>
      </c>
      <c r="M1269" s="75">
        <v>40523.680902777778</v>
      </c>
    </row>
    <row r="1270" spans="1:13">
      <c r="A1270" s="69" t="s">
        <v>639</v>
      </c>
      <c r="B1270" s="69" t="s">
        <v>730</v>
      </c>
      <c r="C1270" s="18"/>
      <c r="D1270" s="19"/>
      <c r="E1270" s="60"/>
      <c r="F1270" s="20"/>
      <c r="G1270" s="18"/>
      <c r="H1270" s="25"/>
      <c r="I1270" s="15">
        <v>1270</v>
      </c>
      <c r="J1270" s="15" t="b">
        <f xml:space="preserve"> IF(AND([Relationship Date (UTC)] &gt;= Misc!$M$3, [Relationship Date (UTC)] &lt;= Misc!$N$3,TRUE), TRUE, FALSE)</f>
        <v>1</v>
      </c>
      <c r="K1270" s="16"/>
      <c r="L1270" s="72" t="s">
        <v>922</v>
      </c>
      <c r="M1270" s="75">
        <v>40523.680902777778</v>
      </c>
    </row>
    <row r="1271" spans="1:13">
      <c r="A1271" s="69" t="s">
        <v>636</v>
      </c>
      <c r="B1271" s="69" t="s">
        <v>639</v>
      </c>
      <c r="C1271" s="18"/>
      <c r="D1271" s="19"/>
      <c r="E1271" s="60"/>
      <c r="F1271" s="20"/>
      <c r="G1271" s="18"/>
      <c r="H1271" s="25"/>
      <c r="I1271" s="15">
        <v>1271</v>
      </c>
      <c r="J1271" s="15" t="b">
        <f xml:space="preserve"> IF(AND([Relationship Date (UTC)] &gt;= Misc!$M$3, [Relationship Date (UTC)] &lt;= Misc!$N$3,TRUE), TRUE, FALSE)</f>
        <v>1</v>
      </c>
      <c r="K1271" s="16"/>
      <c r="L1271" s="72" t="s">
        <v>922</v>
      </c>
      <c r="M1271" s="75">
        <v>40523.680902777778</v>
      </c>
    </row>
    <row r="1272" spans="1:13">
      <c r="A1272" s="69" t="s">
        <v>640</v>
      </c>
      <c r="B1272" s="69" t="s">
        <v>916</v>
      </c>
      <c r="C1272" s="18"/>
      <c r="D1272" s="19"/>
      <c r="E1272" s="60"/>
      <c r="F1272" s="20"/>
      <c r="G1272" s="18"/>
      <c r="H1272" s="25"/>
      <c r="I1272" s="15">
        <v>1272</v>
      </c>
      <c r="J1272" s="15" t="b">
        <f xml:space="preserve"> IF(AND([Relationship Date (UTC)] &gt;= Misc!$M$3, [Relationship Date (UTC)] &lt;= Misc!$N$3,TRUE), TRUE, FALSE)</f>
        <v>1</v>
      </c>
      <c r="K1272" s="16"/>
      <c r="L1272" s="72" t="s">
        <v>921</v>
      </c>
      <c r="M1272" s="75">
        <v>40523.676435185182</v>
      </c>
    </row>
    <row r="1273" spans="1:13">
      <c r="A1273" s="69" t="s">
        <v>640</v>
      </c>
      <c r="B1273" s="69" t="s">
        <v>916</v>
      </c>
      <c r="C1273" s="18"/>
      <c r="D1273" s="19"/>
      <c r="E1273" s="60"/>
      <c r="F1273" s="20"/>
      <c r="G1273" s="18"/>
      <c r="H1273" s="25"/>
      <c r="I1273" s="15">
        <v>1273</v>
      </c>
      <c r="J1273" s="15" t="b">
        <f xml:space="preserve"> IF(AND([Relationship Date (UTC)] &gt;= Misc!$M$3, [Relationship Date (UTC)] &lt;= Misc!$N$3,TRUE), TRUE, FALSE)</f>
        <v>1</v>
      </c>
      <c r="K1273" s="16"/>
      <c r="L1273" s="72" t="s">
        <v>922</v>
      </c>
      <c r="M1273" s="75">
        <v>40523.680902777778</v>
      </c>
    </row>
    <row r="1274" spans="1:13">
      <c r="A1274" s="69" t="s">
        <v>614</v>
      </c>
      <c r="B1274" s="69" t="s">
        <v>916</v>
      </c>
      <c r="C1274" s="18"/>
      <c r="D1274" s="19"/>
      <c r="E1274" s="60"/>
      <c r="F1274" s="20"/>
      <c r="G1274" s="18"/>
      <c r="H1274" s="25"/>
      <c r="I1274" s="15">
        <v>1274</v>
      </c>
      <c r="J1274" s="15" t="b">
        <f xml:space="preserve"> IF(AND([Relationship Date (UTC)] &gt;= Misc!$M$3, [Relationship Date (UTC)] &lt;= Misc!$N$3,TRUE), TRUE, FALSE)</f>
        <v>1</v>
      </c>
      <c r="K1274" s="16"/>
      <c r="L1274" s="72" t="s">
        <v>922</v>
      </c>
      <c r="M1274" s="75">
        <v>40523.680902777778</v>
      </c>
    </row>
    <row r="1275" spans="1:13">
      <c r="A1275" s="69" t="s">
        <v>614</v>
      </c>
      <c r="B1275" s="69" t="s">
        <v>530</v>
      </c>
      <c r="C1275" s="18"/>
      <c r="D1275" s="19"/>
      <c r="E1275" s="60"/>
      <c r="F1275" s="20"/>
      <c r="G1275" s="18"/>
      <c r="H1275" s="25"/>
      <c r="I1275" s="15">
        <v>1275</v>
      </c>
      <c r="J1275" s="15" t="b">
        <f xml:space="preserve"> IF(AND([Relationship Date (UTC)] &gt;= Misc!$M$3, [Relationship Date (UTC)] &lt;= Misc!$N$3,TRUE), TRUE, FALSE)</f>
        <v>1</v>
      </c>
      <c r="K1275" s="16"/>
      <c r="L1275" s="72" t="s">
        <v>922</v>
      </c>
      <c r="M1275" s="75">
        <v>40523.680902777778</v>
      </c>
    </row>
    <row r="1276" spans="1:13">
      <c r="A1276" s="69" t="s">
        <v>641</v>
      </c>
      <c r="B1276" s="69" t="s">
        <v>916</v>
      </c>
      <c r="C1276" s="18"/>
      <c r="D1276" s="19"/>
      <c r="E1276" s="60"/>
      <c r="F1276" s="20"/>
      <c r="G1276" s="18"/>
      <c r="H1276" s="25"/>
      <c r="I1276" s="15">
        <v>1276</v>
      </c>
      <c r="J1276" s="15" t="b">
        <f xml:space="preserve"> IF(AND([Relationship Date (UTC)] &gt;= Misc!$M$3, [Relationship Date (UTC)] &lt;= Misc!$N$3,TRUE), TRUE, FALSE)</f>
        <v>1</v>
      </c>
      <c r="K1276" s="16"/>
      <c r="L1276" s="72" t="s">
        <v>922</v>
      </c>
      <c r="M1276" s="75">
        <v>40523.680902777778</v>
      </c>
    </row>
    <row r="1277" spans="1:13">
      <c r="A1277" s="69" t="s">
        <v>641</v>
      </c>
      <c r="B1277" s="69" t="s">
        <v>817</v>
      </c>
      <c r="C1277" s="18"/>
      <c r="D1277" s="19"/>
      <c r="E1277" s="60"/>
      <c r="F1277" s="20"/>
      <c r="G1277" s="18"/>
      <c r="H1277" s="25"/>
      <c r="I1277" s="15">
        <v>1277</v>
      </c>
      <c r="J1277" s="15" t="b">
        <f xml:space="preserve"> IF(AND([Relationship Date (UTC)] &gt;= Misc!$M$3, [Relationship Date (UTC)] &lt;= Misc!$N$3,TRUE), TRUE, FALSE)</f>
        <v>1</v>
      </c>
      <c r="K1277" s="16"/>
      <c r="L1277" s="72" t="s">
        <v>922</v>
      </c>
      <c r="M1277" s="75">
        <v>40523.680902777778</v>
      </c>
    </row>
    <row r="1278" spans="1:13">
      <c r="A1278" s="69" t="s">
        <v>642</v>
      </c>
      <c r="B1278" s="69" t="s">
        <v>916</v>
      </c>
      <c r="C1278" s="18"/>
      <c r="D1278" s="19"/>
      <c r="E1278" s="60"/>
      <c r="F1278" s="20"/>
      <c r="G1278" s="18"/>
      <c r="H1278" s="25"/>
      <c r="I1278" s="15">
        <v>1278</v>
      </c>
      <c r="J1278" s="15" t="b">
        <f xml:space="preserve"> IF(AND([Relationship Date (UTC)] &gt;= Misc!$M$3, [Relationship Date (UTC)] &lt;= Misc!$N$3,TRUE), TRUE, FALSE)</f>
        <v>1</v>
      </c>
      <c r="K1278" s="16"/>
      <c r="L1278" s="72" t="s">
        <v>921</v>
      </c>
      <c r="M1278" s="75">
        <v>40523.676516203705</v>
      </c>
    </row>
    <row r="1279" spans="1:13">
      <c r="A1279" s="69" t="s">
        <v>642</v>
      </c>
      <c r="B1279" s="69" t="s">
        <v>916</v>
      </c>
      <c r="C1279" s="18"/>
      <c r="D1279" s="19"/>
      <c r="E1279" s="60"/>
      <c r="F1279" s="20"/>
      <c r="G1279" s="18"/>
      <c r="H1279" s="25"/>
      <c r="I1279" s="15">
        <v>1279</v>
      </c>
      <c r="J1279" s="15" t="b">
        <f xml:space="preserve"> IF(AND([Relationship Date (UTC)] &gt;= Misc!$M$3, [Relationship Date (UTC)] &lt;= Misc!$N$3,TRUE), TRUE, FALSE)</f>
        <v>1</v>
      </c>
      <c r="K1279" s="16"/>
      <c r="L1279" s="72" t="s">
        <v>922</v>
      </c>
      <c r="M1279" s="75">
        <v>40523.680902777778</v>
      </c>
    </row>
    <row r="1280" spans="1:13">
      <c r="A1280" s="69" t="s">
        <v>643</v>
      </c>
      <c r="B1280" s="69" t="s">
        <v>916</v>
      </c>
      <c r="C1280" s="18"/>
      <c r="D1280" s="19"/>
      <c r="E1280" s="60"/>
      <c r="F1280" s="20"/>
      <c r="G1280" s="18"/>
      <c r="H1280" s="25"/>
      <c r="I1280" s="15">
        <v>1280</v>
      </c>
      <c r="J1280" s="15" t="b">
        <f xml:space="preserve"> IF(AND([Relationship Date (UTC)] &gt;= Misc!$M$3, [Relationship Date (UTC)] &lt;= Misc!$N$3,TRUE), TRUE, FALSE)</f>
        <v>1</v>
      </c>
      <c r="K1280" s="16"/>
      <c r="L1280" s="72" t="s">
        <v>921</v>
      </c>
      <c r="M1280" s="75">
        <v>40523.676585648151</v>
      </c>
    </row>
    <row r="1281" spans="1:13">
      <c r="A1281" s="69" t="s">
        <v>643</v>
      </c>
      <c r="B1281" s="69" t="s">
        <v>916</v>
      </c>
      <c r="C1281" s="18"/>
      <c r="D1281" s="19"/>
      <c r="E1281" s="60"/>
      <c r="F1281" s="20"/>
      <c r="G1281" s="18"/>
      <c r="H1281" s="25"/>
      <c r="I1281" s="15">
        <v>1281</v>
      </c>
      <c r="J1281" s="15" t="b">
        <f xml:space="preserve"> IF(AND([Relationship Date (UTC)] &gt;= Misc!$M$3, [Relationship Date (UTC)] &lt;= Misc!$N$3,TRUE), TRUE, FALSE)</f>
        <v>1</v>
      </c>
      <c r="K1281" s="16"/>
      <c r="L1281" s="72" t="s">
        <v>922</v>
      </c>
      <c r="M1281" s="75">
        <v>40523.680902777778</v>
      </c>
    </row>
    <row r="1282" spans="1:13">
      <c r="A1282" s="69" t="s">
        <v>644</v>
      </c>
      <c r="B1282" s="69" t="s">
        <v>916</v>
      </c>
      <c r="C1282" s="18"/>
      <c r="D1282" s="19"/>
      <c r="E1282" s="60"/>
      <c r="F1282" s="20"/>
      <c r="G1282" s="18"/>
      <c r="H1282" s="25"/>
      <c r="I1282" s="15">
        <v>1282</v>
      </c>
      <c r="J1282" s="15" t="b">
        <f xml:space="preserve"> IF(AND([Relationship Date (UTC)] &gt;= Misc!$M$3, [Relationship Date (UTC)] &lt;= Misc!$N$3,TRUE), TRUE, FALSE)</f>
        <v>1</v>
      </c>
      <c r="K1282" s="16"/>
      <c r="L1282" s="72" t="s">
        <v>921</v>
      </c>
      <c r="M1282" s="75">
        <v>40523.676747685182</v>
      </c>
    </row>
    <row r="1283" spans="1:13">
      <c r="A1283" s="69" t="s">
        <v>644</v>
      </c>
      <c r="B1283" s="69" t="s">
        <v>916</v>
      </c>
      <c r="C1283" s="18"/>
      <c r="D1283" s="19"/>
      <c r="E1283" s="60"/>
      <c r="F1283" s="20"/>
      <c r="G1283" s="18"/>
      <c r="H1283" s="25"/>
      <c r="I1283" s="15">
        <v>1283</v>
      </c>
      <c r="J1283" s="15" t="b">
        <f xml:space="preserve"> IF(AND([Relationship Date (UTC)] &gt;= Misc!$M$3, [Relationship Date (UTC)] &lt;= Misc!$N$3,TRUE), TRUE, FALSE)</f>
        <v>1</v>
      </c>
      <c r="K1283" s="16"/>
      <c r="L1283" s="72" t="s">
        <v>922</v>
      </c>
      <c r="M1283" s="75">
        <v>40523.680902777778</v>
      </c>
    </row>
    <row r="1284" spans="1:13">
      <c r="A1284" s="69" t="s">
        <v>645</v>
      </c>
      <c r="B1284" s="69" t="s">
        <v>916</v>
      </c>
      <c r="C1284" s="18"/>
      <c r="D1284" s="19"/>
      <c r="E1284" s="60"/>
      <c r="F1284" s="20"/>
      <c r="G1284" s="18"/>
      <c r="H1284" s="25"/>
      <c r="I1284" s="15">
        <v>1284</v>
      </c>
      <c r="J1284" s="15" t="b">
        <f xml:space="preserve"> IF(AND([Relationship Date (UTC)] &gt;= Misc!$M$3, [Relationship Date (UTC)] &lt;= Misc!$N$3,TRUE), TRUE, FALSE)</f>
        <v>1</v>
      </c>
      <c r="K1284" s="16"/>
      <c r="L1284" s="72" t="s">
        <v>922</v>
      </c>
      <c r="M1284" s="75">
        <v>40523.680902777778</v>
      </c>
    </row>
    <row r="1285" spans="1:13">
      <c r="A1285" s="69" t="s">
        <v>646</v>
      </c>
      <c r="B1285" s="69" t="s">
        <v>623</v>
      </c>
      <c r="C1285" s="18"/>
      <c r="D1285" s="19"/>
      <c r="E1285" s="60"/>
      <c r="F1285" s="20"/>
      <c r="G1285" s="18"/>
      <c r="H1285" s="25"/>
      <c r="I1285" s="15">
        <v>1285</v>
      </c>
      <c r="J1285" s="15" t="b">
        <f xml:space="preserve"> IF(AND([Relationship Date (UTC)] &gt;= Misc!$M$3, [Relationship Date (UTC)] &lt;= Misc!$N$3,TRUE), TRUE, FALSE)</f>
        <v>1</v>
      </c>
      <c r="K1285" s="16"/>
      <c r="L1285" s="72" t="s">
        <v>921</v>
      </c>
      <c r="M1285" s="75">
        <v>40523.676747685182</v>
      </c>
    </row>
    <row r="1286" spans="1:13">
      <c r="A1286" s="69" t="s">
        <v>647</v>
      </c>
      <c r="B1286" s="69" t="s">
        <v>646</v>
      </c>
      <c r="C1286" s="18"/>
      <c r="D1286" s="19"/>
      <c r="E1286" s="60"/>
      <c r="F1286" s="20"/>
      <c r="G1286" s="18"/>
      <c r="H1286" s="25"/>
      <c r="I1286" s="15">
        <v>1286</v>
      </c>
      <c r="J1286" s="15" t="b">
        <f xml:space="preserve"> IF(AND([Relationship Date (UTC)] &gt;= Misc!$M$3, [Relationship Date (UTC)] &lt;= Misc!$N$3,TRUE), TRUE, FALSE)</f>
        <v>1</v>
      </c>
      <c r="K1286" s="16"/>
      <c r="L1286" s="72" t="s">
        <v>922</v>
      </c>
      <c r="M1286" s="75">
        <v>40523.680902777778</v>
      </c>
    </row>
    <row r="1287" spans="1:13">
      <c r="A1287" s="69" t="s">
        <v>646</v>
      </c>
      <c r="B1287" s="69" t="s">
        <v>916</v>
      </c>
      <c r="C1287" s="18"/>
      <c r="D1287" s="19"/>
      <c r="E1287" s="60"/>
      <c r="F1287" s="20"/>
      <c r="G1287" s="18"/>
      <c r="H1287" s="25"/>
      <c r="I1287" s="15">
        <v>1287</v>
      </c>
      <c r="J1287" s="15" t="b">
        <f xml:space="preserve"> IF(AND([Relationship Date (UTC)] &gt;= Misc!$M$3, [Relationship Date (UTC)] &lt;= Misc!$N$3,TRUE), TRUE, FALSE)</f>
        <v>1</v>
      </c>
      <c r="K1287" s="16"/>
      <c r="L1287" s="72" t="s">
        <v>922</v>
      </c>
      <c r="M1287" s="75">
        <v>40523.680902777778</v>
      </c>
    </row>
    <row r="1288" spans="1:13">
      <c r="A1288" s="69" t="s">
        <v>646</v>
      </c>
      <c r="B1288" s="69" t="s">
        <v>733</v>
      </c>
      <c r="C1288" s="18"/>
      <c r="D1288" s="19"/>
      <c r="E1288" s="60"/>
      <c r="F1288" s="20"/>
      <c r="G1288" s="18"/>
      <c r="H1288" s="25"/>
      <c r="I1288" s="15">
        <v>1288</v>
      </c>
      <c r="J1288" s="15" t="b">
        <f xml:space="preserve"> IF(AND([Relationship Date (UTC)] &gt;= Misc!$M$3, [Relationship Date (UTC)] &lt;= Misc!$N$3,TRUE), TRUE, FALSE)</f>
        <v>1</v>
      </c>
      <c r="K1288" s="16"/>
      <c r="L1288" s="72" t="s">
        <v>922</v>
      </c>
      <c r="M1288" s="75">
        <v>40523.680902777778</v>
      </c>
    </row>
    <row r="1289" spans="1:13">
      <c r="A1289" s="69" t="s">
        <v>646</v>
      </c>
      <c r="B1289" s="69" t="s">
        <v>647</v>
      </c>
      <c r="C1289" s="18"/>
      <c r="D1289" s="19"/>
      <c r="E1289" s="60"/>
      <c r="F1289" s="20"/>
      <c r="G1289" s="18"/>
      <c r="H1289" s="25"/>
      <c r="I1289" s="15">
        <v>1289</v>
      </c>
      <c r="J1289" s="15" t="b">
        <f xml:space="preserve"> IF(AND([Relationship Date (UTC)] &gt;= Misc!$M$3, [Relationship Date (UTC)] &lt;= Misc!$N$3,TRUE), TRUE, FALSE)</f>
        <v>1</v>
      </c>
      <c r="K1289" s="16"/>
      <c r="L1289" s="72" t="s">
        <v>922</v>
      </c>
      <c r="M1289" s="75">
        <v>40523.680902777778</v>
      </c>
    </row>
    <row r="1290" spans="1:13">
      <c r="A1290" s="69" t="s">
        <v>648</v>
      </c>
      <c r="B1290" s="69" t="s">
        <v>913</v>
      </c>
      <c r="C1290" s="18"/>
      <c r="D1290" s="19"/>
      <c r="E1290" s="60"/>
      <c r="F1290" s="20"/>
      <c r="G1290" s="18"/>
      <c r="H1290" s="25"/>
      <c r="I1290" s="15">
        <v>1290</v>
      </c>
      <c r="J1290" s="15" t="b">
        <f xml:space="preserve"> IF(AND([Relationship Date (UTC)] &gt;= Misc!$M$3, [Relationship Date (UTC)] &lt;= Misc!$N$3,TRUE), TRUE, FALSE)</f>
        <v>1</v>
      </c>
      <c r="K1290" s="16"/>
      <c r="L1290" s="72" t="s">
        <v>921</v>
      </c>
      <c r="M1290" s="75">
        <v>40523.676759259259</v>
      </c>
    </row>
    <row r="1291" spans="1:13">
      <c r="A1291" s="69" t="s">
        <v>648</v>
      </c>
      <c r="B1291" s="69" t="s">
        <v>916</v>
      </c>
      <c r="C1291" s="18"/>
      <c r="D1291" s="19"/>
      <c r="E1291" s="60"/>
      <c r="F1291" s="20"/>
      <c r="G1291" s="18"/>
      <c r="H1291" s="25"/>
      <c r="I1291" s="15">
        <v>1291</v>
      </c>
      <c r="J1291" s="15" t="b">
        <f xml:space="preserve"> IF(AND([Relationship Date (UTC)] &gt;= Misc!$M$3, [Relationship Date (UTC)] &lt;= Misc!$N$3,TRUE), TRUE, FALSE)</f>
        <v>1</v>
      </c>
      <c r="K1291" s="16"/>
      <c r="L1291" s="72" t="s">
        <v>922</v>
      </c>
      <c r="M1291" s="75">
        <v>40523.680902777778</v>
      </c>
    </row>
    <row r="1292" spans="1:13">
      <c r="A1292" s="69" t="s">
        <v>648</v>
      </c>
      <c r="B1292" s="69" t="s">
        <v>913</v>
      </c>
      <c r="C1292" s="18"/>
      <c r="D1292" s="19"/>
      <c r="E1292" s="60"/>
      <c r="F1292" s="20"/>
      <c r="G1292" s="18"/>
      <c r="H1292" s="25"/>
      <c r="I1292" s="15">
        <v>1292</v>
      </c>
      <c r="J1292" s="15" t="b">
        <f xml:space="preserve"> IF(AND([Relationship Date (UTC)] &gt;= Misc!$M$3, [Relationship Date (UTC)] &lt;= Misc!$N$3,TRUE), TRUE, FALSE)</f>
        <v>1</v>
      </c>
      <c r="K1292" s="16"/>
      <c r="L1292" s="72" t="s">
        <v>922</v>
      </c>
      <c r="M1292" s="75">
        <v>40523.680902777778</v>
      </c>
    </row>
    <row r="1293" spans="1:13">
      <c r="A1293" s="69" t="s">
        <v>649</v>
      </c>
      <c r="B1293" s="69" t="s">
        <v>650</v>
      </c>
      <c r="C1293" s="18"/>
      <c r="D1293" s="19"/>
      <c r="E1293" s="60"/>
      <c r="F1293" s="20"/>
      <c r="G1293" s="18"/>
      <c r="H1293" s="25"/>
      <c r="I1293" s="15">
        <v>1293</v>
      </c>
      <c r="J1293" s="15" t="b">
        <f xml:space="preserve"> IF(AND([Relationship Date (UTC)] &gt;= Misc!$M$3, [Relationship Date (UTC)] &lt;= Misc!$N$3,TRUE), TRUE, FALSE)</f>
        <v>1</v>
      </c>
      <c r="K1293" s="16"/>
      <c r="L1293" s="72" t="s">
        <v>921</v>
      </c>
      <c r="M1293" s="75">
        <v>40523.669803240744</v>
      </c>
    </row>
    <row r="1294" spans="1:13">
      <c r="A1294" s="69" t="s">
        <v>649</v>
      </c>
      <c r="B1294" s="69" t="s">
        <v>696</v>
      </c>
      <c r="C1294" s="18"/>
      <c r="D1294" s="19"/>
      <c r="E1294" s="60"/>
      <c r="F1294" s="20"/>
      <c r="G1294" s="18"/>
      <c r="H1294" s="25"/>
      <c r="I1294" s="15">
        <v>1294</v>
      </c>
      <c r="J1294" s="15" t="b">
        <f xml:space="preserve"> IF(AND([Relationship Date (UTC)] &gt;= Misc!$M$3, [Relationship Date (UTC)] &lt;= Misc!$N$3,TRUE), TRUE, FALSE)</f>
        <v>1</v>
      </c>
      <c r="K1294" s="16"/>
      <c r="L1294" s="72" t="s">
        <v>922</v>
      </c>
      <c r="M1294" s="75">
        <v>40523.680902777778</v>
      </c>
    </row>
    <row r="1295" spans="1:13">
      <c r="A1295" s="69" t="s">
        <v>649</v>
      </c>
      <c r="B1295" s="69" t="s">
        <v>671</v>
      </c>
      <c r="C1295" s="18"/>
      <c r="D1295" s="19"/>
      <c r="E1295" s="60"/>
      <c r="F1295" s="20"/>
      <c r="G1295" s="18"/>
      <c r="H1295" s="25"/>
      <c r="I1295" s="15">
        <v>1295</v>
      </c>
      <c r="J1295" s="15" t="b">
        <f xml:space="preserve"> IF(AND([Relationship Date (UTC)] &gt;= Misc!$M$3, [Relationship Date (UTC)] &lt;= Misc!$N$3,TRUE), TRUE, FALSE)</f>
        <v>1</v>
      </c>
      <c r="K1295" s="16"/>
      <c r="L1295" s="72" t="s">
        <v>922</v>
      </c>
      <c r="M1295" s="75">
        <v>40523.680902777778</v>
      </c>
    </row>
    <row r="1296" spans="1:13">
      <c r="A1296" s="69" t="s">
        <v>649</v>
      </c>
      <c r="B1296" s="69" t="s">
        <v>650</v>
      </c>
      <c r="C1296" s="18"/>
      <c r="D1296" s="19"/>
      <c r="E1296" s="60"/>
      <c r="F1296" s="20"/>
      <c r="G1296" s="18"/>
      <c r="H1296" s="25"/>
      <c r="I1296" s="15">
        <v>1296</v>
      </c>
      <c r="J1296" s="15" t="b">
        <f xml:space="preserve"> IF(AND([Relationship Date (UTC)] &gt;= Misc!$M$3, [Relationship Date (UTC)] &lt;= Misc!$N$3,TRUE), TRUE, FALSE)</f>
        <v>1</v>
      </c>
      <c r="K1296" s="16"/>
      <c r="L1296" s="72" t="s">
        <v>922</v>
      </c>
      <c r="M1296" s="75">
        <v>40523.680902777778</v>
      </c>
    </row>
    <row r="1297" spans="1:13">
      <c r="A1297" s="69" t="s">
        <v>650</v>
      </c>
      <c r="B1297" s="69" t="s">
        <v>649</v>
      </c>
      <c r="C1297" s="18"/>
      <c r="D1297" s="19"/>
      <c r="E1297" s="60"/>
      <c r="F1297" s="20"/>
      <c r="G1297" s="18"/>
      <c r="H1297" s="25"/>
      <c r="I1297" s="15">
        <v>1297</v>
      </c>
      <c r="J1297" s="15" t="b">
        <f xml:space="preserve"> IF(AND([Relationship Date (UTC)] &gt;= Misc!$M$3, [Relationship Date (UTC)] &lt;= Misc!$N$3,TRUE), TRUE, FALSE)</f>
        <v>1</v>
      </c>
      <c r="K1297" s="16"/>
      <c r="L1297" s="72" t="s">
        <v>922</v>
      </c>
      <c r="M1297" s="75">
        <v>40523.680902777778</v>
      </c>
    </row>
    <row r="1298" spans="1:13">
      <c r="A1298" s="69" t="s">
        <v>651</v>
      </c>
      <c r="B1298" s="69" t="s">
        <v>650</v>
      </c>
      <c r="C1298" s="18"/>
      <c r="D1298" s="19"/>
      <c r="E1298" s="60"/>
      <c r="F1298" s="20"/>
      <c r="G1298" s="18"/>
      <c r="H1298" s="25"/>
      <c r="I1298" s="15">
        <v>1298</v>
      </c>
      <c r="J1298" s="15" t="b">
        <f xml:space="preserve"> IF(AND([Relationship Date (UTC)] &gt;= Misc!$M$3, [Relationship Date (UTC)] &lt;= Misc!$N$3,TRUE), TRUE, FALSE)</f>
        <v>1</v>
      </c>
      <c r="K1298" s="16"/>
      <c r="L1298" s="72" t="s">
        <v>921</v>
      </c>
      <c r="M1298" s="75">
        <v>40523.678935185184</v>
      </c>
    </row>
    <row r="1299" spans="1:13">
      <c r="A1299" s="69" t="s">
        <v>565</v>
      </c>
      <c r="B1299" s="69" t="s">
        <v>650</v>
      </c>
      <c r="C1299" s="18"/>
      <c r="D1299" s="19"/>
      <c r="E1299" s="60"/>
      <c r="F1299" s="20"/>
      <c r="G1299" s="18"/>
      <c r="H1299" s="25"/>
      <c r="I1299" s="15">
        <v>1299</v>
      </c>
      <c r="J1299" s="15" t="b">
        <f xml:space="preserve"> IF(AND([Relationship Date (UTC)] &gt;= Misc!$M$3, [Relationship Date (UTC)] &lt;= Misc!$N$3,TRUE), TRUE, FALSE)</f>
        <v>1</v>
      </c>
      <c r="K1299" s="16"/>
      <c r="L1299" s="72" t="s">
        <v>922</v>
      </c>
      <c r="M1299" s="75">
        <v>40523.680902777778</v>
      </c>
    </row>
    <row r="1300" spans="1:13">
      <c r="A1300" s="69" t="s">
        <v>652</v>
      </c>
      <c r="B1300" s="69" t="s">
        <v>916</v>
      </c>
      <c r="C1300" s="18"/>
      <c r="D1300" s="19"/>
      <c r="E1300" s="60"/>
      <c r="F1300" s="20"/>
      <c r="G1300" s="18"/>
      <c r="H1300" s="25"/>
      <c r="I1300" s="15">
        <v>1300</v>
      </c>
      <c r="J1300" s="15" t="b">
        <f xml:space="preserve"> IF(AND([Relationship Date (UTC)] &gt;= Misc!$M$3, [Relationship Date (UTC)] &lt;= Misc!$N$3,TRUE), TRUE, FALSE)</f>
        <v>1</v>
      </c>
      <c r="K1300" s="16"/>
      <c r="L1300" s="72" t="s">
        <v>921</v>
      </c>
      <c r="M1300" s="75">
        <v>40523.67696759259</v>
      </c>
    </row>
    <row r="1301" spans="1:13">
      <c r="A1301" s="69" t="s">
        <v>652</v>
      </c>
      <c r="B1301" s="69" t="s">
        <v>795</v>
      </c>
      <c r="C1301" s="18"/>
      <c r="D1301" s="19"/>
      <c r="E1301" s="60"/>
      <c r="F1301" s="20"/>
      <c r="G1301" s="18"/>
      <c r="H1301" s="25"/>
      <c r="I1301" s="15">
        <v>1301</v>
      </c>
      <c r="J1301" s="15" t="b">
        <f xml:space="preserve"> IF(AND([Relationship Date (UTC)] &gt;= Misc!$M$3, [Relationship Date (UTC)] &lt;= Misc!$N$3,TRUE), TRUE, FALSE)</f>
        <v>1</v>
      </c>
      <c r="K1301" s="16"/>
      <c r="L1301" s="72" t="s">
        <v>922</v>
      </c>
      <c r="M1301" s="75">
        <v>40523.680902777778</v>
      </c>
    </row>
    <row r="1302" spans="1:13">
      <c r="A1302" s="69" t="s">
        <v>652</v>
      </c>
      <c r="B1302" s="69" t="s">
        <v>916</v>
      </c>
      <c r="C1302" s="18"/>
      <c r="D1302" s="19"/>
      <c r="E1302" s="60"/>
      <c r="F1302" s="20"/>
      <c r="G1302" s="18"/>
      <c r="H1302" s="25"/>
      <c r="I1302" s="15">
        <v>1302</v>
      </c>
      <c r="J1302" s="15" t="b">
        <f xml:space="preserve"> IF(AND([Relationship Date (UTC)] &gt;= Misc!$M$3, [Relationship Date (UTC)] &lt;= Misc!$N$3,TRUE), TRUE, FALSE)</f>
        <v>1</v>
      </c>
      <c r="K1302" s="16"/>
      <c r="L1302" s="72" t="s">
        <v>922</v>
      </c>
      <c r="M1302" s="75">
        <v>40523.680902777778</v>
      </c>
    </row>
    <row r="1303" spans="1:13">
      <c r="A1303" s="69" t="s">
        <v>653</v>
      </c>
      <c r="B1303" s="69" t="s">
        <v>837</v>
      </c>
      <c r="C1303" s="18"/>
      <c r="D1303" s="19"/>
      <c r="E1303" s="60"/>
      <c r="F1303" s="20"/>
      <c r="G1303" s="18"/>
      <c r="H1303" s="25"/>
      <c r="I1303" s="15">
        <v>1303</v>
      </c>
      <c r="J1303" s="15" t="b">
        <f xml:space="preserve"> IF(AND([Relationship Date (UTC)] &gt;= Misc!$M$3, [Relationship Date (UTC)] &lt;= Misc!$N$3,TRUE), TRUE, FALSE)</f>
        <v>1</v>
      </c>
      <c r="K1303" s="16"/>
      <c r="L1303" s="72" t="s">
        <v>921</v>
      </c>
      <c r="M1303" s="75">
        <v>40523.677002314813</v>
      </c>
    </row>
    <row r="1304" spans="1:13">
      <c r="A1304" s="69" t="s">
        <v>653</v>
      </c>
      <c r="B1304" s="69" t="s">
        <v>818</v>
      </c>
      <c r="C1304" s="18"/>
      <c r="D1304" s="19"/>
      <c r="E1304" s="60"/>
      <c r="F1304" s="20"/>
      <c r="G1304" s="18"/>
      <c r="H1304" s="25"/>
      <c r="I1304" s="15">
        <v>1304</v>
      </c>
      <c r="J1304" s="15" t="b">
        <f xml:space="preserve"> IF(AND([Relationship Date (UTC)] &gt;= Misc!$M$3, [Relationship Date (UTC)] &lt;= Misc!$N$3,TRUE), TRUE, FALSE)</f>
        <v>1</v>
      </c>
      <c r="K1304" s="16"/>
      <c r="L1304" s="72" t="s">
        <v>922</v>
      </c>
      <c r="M1304" s="75">
        <v>40523.680902777778</v>
      </c>
    </row>
    <row r="1305" spans="1:13">
      <c r="A1305" s="69" t="s">
        <v>653</v>
      </c>
      <c r="B1305" s="69" t="s">
        <v>730</v>
      </c>
      <c r="C1305" s="18"/>
      <c r="D1305" s="19"/>
      <c r="E1305" s="60"/>
      <c r="F1305" s="20"/>
      <c r="G1305" s="18"/>
      <c r="H1305" s="25"/>
      <c r="I1305" s="15">
        <v>1305</v>
      </c>
      <c r="J1305" s="15" t="b">
        <f xml:space="preserve"> IF(AND([Relationship Date (UTC)] &gt;= Misc!$M$3, [Relationship Date (UTC)] &lt;= Misc!$N$3,TRUE), TRUE, FALSE)</f>
        <v>1</v>
      </c>
      <c r="K1305" s="16"/>
      <c r="L1305" s="72" t="s">
        <v>922</v>
      </c>
      <c r="M1305" s="75">
        <v>40523.680902777778</v>
      </c>
    </row>
    <row r="1306" spans="1:13">
      <c r="A1306" s="69" t="s">
        <v>653</v>
      </c>
      <c r="B1306" s="69" t="s">
        <v>916</v>
      </c>
      <c r="C1306" s="18"/>
      <c r="D1306" s="19"/>
      <c r="E1306" s="60"/>
      <c r="F1306" s="20"/>
      <c r="G1306" s="18"/>
      <c r="H1306" s="25"/>
      <c r="I1306" s="15">
        <v>1306</v>
      </c>
      <c r="J1306" s="15" t="b">
        <f xml:space="preserve"> IF(AND([Relationship Date (UTC)] &gt;= Misc!$M$3, [Relationship Date (UTC)] &lt;= Misc!$N$3,TRUE), TRUE, FALSE)</f>
        <v>1</v>
      </c>
      <c r="K1306" s="16"/>
      <c r="L1306" s="72" t="s">
        <v>922</v>
      </c>
      <c r="M1306" s="75">
        <v>40523.680902777778</v>
      </c>
    </row>
    <row r="1307" spans="1:13">
      <c r="A1307" s="69" t="s">
        <v>653</v>
      </c>
      <c r="B1307" s="69" t="s">
        <v>505</v>
      </c>
      <c r="C1307" s="18"/>
      <c r="D1307" s="19"/>
      <c r="E1307" s="60"/>
      <c r="F1307" s="20"/>
      <c r="G1307" s="18"/>
      <c r="H1307" s="25"/>
      <c r="I1307" s="15">
        <v>1307</v>
      </c>
      <c r="J1307" s="15" t="b">
        <f xml:space="preserve"> IF(AND([Relationship Date (UTC)] &gt;= Misc!$M$3, [Relationship Date (UTC)] &lt;= Misc!$N$3,TRUE), TRUE, FALSE)</f>
        <v>1</v>
      </c>
      <c r="K1307" s="16"/>
      <c r="L1307" s="72" t="s">
        <v>922</v>
      </c>
      <c r="M1307" s="75">
        <v>40523.680902777778</v>
      </c>
    </row>
    <row r="1308" spans="1:13">
      <c r="A1308" s="69" t="s">
        <v>654</v>
      </c>
      <c r="B1308" s="69" t="s">
        <v>916</v>
      </c>
      <c r="C1308" s="18"/>
      <c r="D1308" s="19"/>
      <c r="E1308" s="60"/>
      <c r="F1308" s="20"/>
      <c r="G1308" s="18"/>
      <c r="H1308" s="25"/>
      <c r="I1308" s="15">
        <v>1308</v>
      </c>
      <c r="J1308" s="15" t="b">
        <f xml:space="preserve"> IF(AND([Relationship Date (UTC)] &gt;= Misc!$M$3, [Relationship Date (UTC)] &lt;= Misc!$N$3,TRUE), TRUE, FALSE)</f>
        <v>1</v>
      </c>
      <c r="K1308" s="16"/>
      <c r="L1308" s="72" t="s">
        <v>921</v>
      </c>
      <c r="M1308" s="75">
        <v>40523.677002314813</v>
      </c>
    </row>
    <row r="1309" spans="1:13">
      <c r="A1309" s="69" t="s">
        <v>654</v>
      </c>
      <c r="B1309" s="69" t="s">
        <v>916</v>
      </c>
      <c r="C1309" s="18"/>
      <c r="D1309" s="19"/>
      <c r="E1309" s="60"/>
      <c r="F1309" s="20"/>
      <c r="G1309" s="18"/>
      <c r="H1309" s="25"/>
      <c r="I1309" s="15">
        <v>1309</v>
      </c>
      <c r="J1309" s="15" t="b">
        <f xml:space="preserve"> IF(AND([Relationship Date (UTC)] &gt;= Misc!$M$3, [Relationship Date (UTC)] &lt;= Misc!$N$3,TRUE), TRUE, FALSE)</f>
        <v>1</v>
      </c>
      <c r="K1309" s="16"/>
      <c r="L1309" s="72" t="s">
        <v>922</v>
      </c>
      <c r="M1309" s="75">
        <v>40523.680902777778</v>
      </c>
    </row>
    <row r="1310" spans="1:13">
      <c r="A1310" s="69" t="s">
        <v>655</v>
      </c>
      <c r="B1310" s="69" t="s">
        <v>673</v>
      </c>
      <c r="C1310" s="18"/>
      <c r="D1310" s="19"/>
      <c r="E1310" s="60"/>
      <c r="F1310" s="20"/>
      <c r="G1310" s="18"/>
      <c r="H1310" s="25"/>
      <c r="I1310" s="15">
        <v>1310</v>
      </c>
      <c r="J1310" s="15" t="b">
        <f xml:space="preserve"> IF(AND([Relationship Date (UTC)] &gt;= Misc!$M$3, [Relationship Date (UTC)] &lt;= Misc!$N$3,TRUE), TRUE, FALSE)</f>
        <v>1</v>
      </c>
      <c r="K1310" s="16"/>
      <c r="L1310" s="72" t="s">
        <v>921</v>
      </c>
      <c r="M1310" s="75">
        <v>40523.666296296295</v>
      </c>
    </row>
    <row r="1311" spans="1:13">
      <c r="A1311" s="69" t="s">
        <v>464</v>
      </c>
      <c r="B1311" s="69" t="s">
        <v>655</v>
      </c>
      <c r="C1311" s="18"/>
      <c r="D1311" s="19"/>
      <c r="E1311" s="60"/>
      <c r="F1311" s="20"/>
      <c r="G1311" s="18"/>
      <c r="H1311" s="25"/>
      <c r="I1311" s="15">
        <v>1311</v>
      </c>
      <c r="J1311" s="15" t="b">
        <f xml:space="preserve"> IF(AND([Relationship Date (UTC)] &gt;= Misc!$M$3, [Relationship Date (UTC)] &lt;= Misc!$N$3,TRUE), TRUE, FALSE)</f>
        <v>1</v>
      </c>
      <c r="K1311" s="16"/>
      <c r="L1311" s="72" t="s">
        <v>922</v>
      </c>
      <c r="M1311" s="75">
        <v>40523.680902777778</v>
      </c>
    </row>
    <row r="1312" spans="1:13">
      <c r="A1312" s="69" t="s">
        <v>229</v>
      </c>
      <c r="B1312" s="69" t="s">
        <v>655</v>
      </c>
      <c r="C1312" s="18"/>
      <c r="D1312" s="19"/>
      <c r="E1312" s="60"/>
      <c r="F1312" s="20"/>
      <c r="G1312" s="18"/>
      <c r="H1312" s="25"/>
      <c r="I1312" s="15">
        <v>1312</v>
      </c>
      <c r="J1312" s="15" t="b">
        <f xml:space="preserve"> IF(AND([Relationship Date (UTC)] &gt;= Misc!$M$3, [Relationship Date (UTC)] &lt;= Misc!$N$3,TRUE), TRUE, FALSE)</f>
        <v>1</v>
      </c>
      <c r="K1312" s="16"/>
      <c r="L1312" s="72" t="s">
        <v>922</v>
      </c>
      <c r="M1312" s="75">
        <v>40523.680902777778</v>
      </c>
    </row>
    <row r="1313" spans="1:13">
      <c r="A1313" s="69" t="s">
        <v>655</v>
      </c>
      <c r="B1313" s="69" t="s">
        <v>899</v>
      </c>
      <c r="C1313" s="18"/>
      <c r="D1313" s="19"/>
      <c r="E1313" s="60"/>
      <c r="F1313" s="20"/>
      <c r="G1313" s="18"/>
      <c r="H1313" s="25"/>
      <c r="I1313" s="15">
        <v>1313</v>
      </c>
      <c r="J1313" s="15" t="b">
        <f xml:space="preserve"> IF(AND([Relationship Date (UTC)] &gt;= Misc!$M$3, [Relationship Date (UTC)] &lt;= Misc!$N$3,TRUE), TRUE, FALSE)</f>
        <v>1</v>
      </c>
      <c r="K1313" s="16"/>
      <c r="L1313" s="72" t="s">
        <v>922</v>
      </c>
      <c r="M1313" s="75">
        <v>40523.680902777778</v>
      </c>
    </row>
    <row r="1314" spans="1:13">
      <c r="A1314" s="69" t="s">
        <v>655</v>
      </c>
      <c r="B1314" s="69" t="s">
        <v>229</v>
      </c>
      <c r="C1314" s="18"/>
      <c r="D1314" s="19"/>
      <c r="E1314" s="60"/>
      <c r="F1314" s="20"/>
      <c r="G1314" s="18"/>
      <c r="H1314" s="25"/>
      <c r="I1314" s="15">
        <v>1314</v>
      </c>
      <c r="J1314" s="15" t="b">
        <f xml:space="preserve"> IF(AND([Relationship Date (UTC)] &gt;= Misc!$M$3, [Relationship Date (UTC)] &lt;= Misc!$N$3,TRUE), TRUE, FALSE)</f>
        <v>1</v>
      </c>
      <c r="K1314" s="16"/>
      <c r="L1314" s="72" t="s">
        <v>922</v>
      </c>
      <c r="M1314" s="75">
        <v>40523.680902777778</v>
      </c>
    </row>
    <row r="1315" spans="1:13">
      <c r="A1315" s="69" t="s">
        <v>655</v>
      </c>
      <c r="B1315" s="69" t="s">
        <v>673</v>
      </c>
      <c r="C1315" s="18"/>
      <c r="D1315" s="19"/>
      <c r="E1315" s="60"/>
      <c r="F1315" s="20"/>
      <c r="G1315" s="18"/>
      <c r="H1315" s="25"/>
      <c r="I1315" s="15">
        <v>1315</v>
      </c>
      <c r="J1315" s="15" t="b">
        <f xml:space="preserve"> IF(AND([Relationship Date (UTC)] &gt;= Misc!$M$3, [Relationship Date (UTC)] &lt;= Misc!$N$3,TRUE), TRUE, FALSE)</f>
        <v>1</v>
      </c>
      <c r="K1315" s="16"/>
      <c r="L1315" s="72" t="s">
        <v>922</v>
      </c>
      <c r="M1315" s="75">
        <v>40523.680902777778</v>
      </c>
    </row>
    <row r="1316" spans="1:13">
      <c r="A1316" s="69" t="s">
        <v>655</v>
      </c>
      <c r="B1316" s="69" t="s">
        <v>413</v>
      </c>
      <c r="C1316" s="18"/>
      <c r="D1316" s="19"/>
      <c r="E1316" s="60"/>
      <c r="F1316" s="20"/>
      <c r="G1316" s="18"/>
      <c r="H1316" s="25"/>
      <c r="I1316" s="15">
        <v>1316</v>
      </c>
      <c r="J1316" s="15" t="b">
        <f xml:space="preserve"> IF(AND([Relationship Date (UTC)] &gt;= Misc!$M$3, [Relationship Date (UTC)] &lt;= Misc!$N$3,TRUE), TRUE, FALSE)</f>
        <v>1</v>
      </c>
      <c r="K1316" s="16"/>
      <c r="L1316" s="72" t="s">
        <v>922</v>
      </c>
      <c r="M1316" s="75">
        <v>40523.680902777778</v>
      </c>
    </row>
    <row r="1317" spans="1:13">
      <c r="A1317" s="69" t="s">
        <v>413</v>
      </c>
      <c r="B1317" s="69" t="s">
        <v>655</v>
      </c>
      <c r="C1317" s="18"/>
      <c r="D1317" s="19"/>
      <c r="E1317" s="60"/>
      <c r="F1317" s="20"/>
      <c r="G1317" s="18"/>
      <c r="H1317" s="25"/>
      <c r="I1317" s="15">
        <v>1317</v>
      </c>
      <c r="J1317" s="15" t="b">
        <f xml:space="preserve"> IF(AND([Relationship Date (UTC)] &gt;= Misc!$M$3, [Relationship Date (UTC)] &lt;= Misc!$N$3,TRUE), TRUE, FALSE)</f>
        <v>1</v>
      </c>
      <c r="K1317" s="16"/>
      <c r="L1317" s="72" t="s">
        <v>922</v>
      </c>
      <c r="M1317" s="75">
        <v>40523.680902777778</v>
      </c>
    </row>
    <row r="1318" spans="1:13">
      <c r="A1318" s="69" t="s">
        <v>565</v>
      </c>
      <c r="B1318" s="69" t="s">
        <v>655</v>
      </c>
      <c r="C1318" s="18"/>
      <c r="D1318" s="19"/>
      <c r="E1318" s="60"/>
      <c r="F1318" s="20"/>
      <c r="G1318" s="18"/>
      <c r="H1318" s="25"/>
      <c r="I1318" s="15">
        <v>1318</v>
      </c>
      <c r="J1318" s="15" t="b">
        <f xml:space="preserve"> IF(AND([Relationship Date (UTC)] &gt;= Misc!$M$3, [Relationship Date (UTC)] &lt;= Misc!$N$3,TRUE), TRUE, FALSE)</f>
        <v>1</v>
      </c>
      <c r="K1318" s="16"/>
      <c r="L1318" s="72" t="s">
        <v>922</v>
      </c>
      <c r="M1318" s="75">
        <v>40523.680902777778</v>
      </c>
    </row>
    <row r="1319" spans="1:13">
      <c r="A1319" s="69" t="s">
        <v>656</v>
      </c>
      <c r="B1319" s="69" t="s">
        <v>655</v>
      </c>
      <c r="C1319" s="18"/>
      <c r="D1319" s="19"/>
      <c r="E1319" s="60"/>
      <c r="F1319" s="20"/>
      <c r="G1319" s="18"/>
      <c r="H1319" s="25"/>
      <c r="I1319" s="15">
        <v>1319</v>
      </c>
      <c r="J1319" s="15" t="b">
        <f xml:space="preserve"> IF(AND([Relationship Date (UTC)] &gt;= Misc!$M$3, [Relationship Date (UTC)] &lt;= Misc!$N$3,TRUE), TRUE, FALSE)</f>
        <v>1</v>
      </c>
      <c r="K1319" s="16"/>
      <c r="L1319" s="72" t="s">
        <v>922</v>
      </c>
      <c r="M1319" s="75">
        <v>40523.680902777778</v>
      </c>
    </row>
    <row r="1320" spans="1:13">
      <c r="A1320" s="69" t="s">
        <v>167</v>
      </c>
      <c r="B1320" s="69" t="s">
        <v>656</v>
      </c>
      <c r="C1320" s="18"/>
      <c r="D1320" s="19"/>
      <c r="E1320" s="60"/>
      <c r="F1320" s="20"/>
      <c r="G1320" s="18"/>
      <c r="H1320" s="25"/>
      <c r="I1320" s="15">
        <v>1320</v>
      </c>
      <c r="J1320" s="15" t="b">
        <f xml:space="preserve"> IF(AND([Relationship Date (UTC)] &gt;= Misc!$M$3, [Relationship Date (UTC)] &lt;= Misc!$N$3,TRUE), TRUE, FALSE)</f>
        <v>1</v>
      </c>
      <c r="K1320" s="16"/>
      <c r="L1320" s="72" t="s">
        <v>921</v>
      </c>
      <c r="M1320" s="75">
        <v>40523.669456018521</v>
      </c>
    </row>
    <row r="1321" spans="1:13">
      <c r="A1321" s="69" t="s">
        <v>167</v>
      </c>
      <c r="B1321" s="69" t="s">
        <v>916</v>
      </c>
      <c r="C1321" s="18"/>
      <c r="D1321" s="19"/>
      <c r="E1321" s="60"/>
      <c r="F1321" s="20"/>
      <c r="G1321" s="18"/>
      <c r="H1321" s="25"/>
      <c r="I1321" s="15">
        <v>1321</v>
      </c>
      <c r="J1321" s="15" t="b">
        <f xml:space="preserve"> IF(AND([Relationship Date (UTC)] &gt;= Misc!$M$3, [Relationship Date (UTC)] &lt;= Misc!$N$3,TRUE), TRUE, FALSE)</f>
        <v>1</v>
      </c>
      <c r="K1321" s="16"/>
      <c r="L1321" s="72" t="s">
        <v>922</v>
      </c>
      <c r="M1321" s="75">
        <v>40523.680902777778</v>
      </c>
    </row>
    <row r="1322" spans="1:13">
      <c r="A1322" s="69" t="s">
        <v>167</v>
      </c>
      <c r="B1322" s="69" t="s">
        <v>656</v>
      </c>
      <c r="C1322" s="18"/>
      <c r="D1322" s="19"/>
      <c r="E1322" s="60"/>
      <c r="F1322" s="20"/>
      <c r="G1322" s="18"/>
      <c r="H1322" s="25"/>
      <c r="I1322" s="15">
        <v>1322</v>
      </c>
      <c r="J1322" s="15" t="b">
        <f xml:space="preserve"> IF(AND([Relationship Date (UTC)] &gt;= Misc!$M$3, [Relationship Date (UTC)] &lt;= Misc!$N$3,TRUE), TRUE, FALSE)</f>
        <v>1</v>
      </c>
      <c r="K1322" s="16"/>
      <c r="L1322" s="72" t="s">
        <v>922</v>
      </c>
      <c r="M1322" s="75">
        <v>40523.680902777778</v>
      </c>
    </row>
    <row r="1323" spans="1:13">
      <c r="A1323" s="69" t="s">
        <v>656</v>
      </c>
      <c r="B1323" s="69" t="s">
        <v>167</v>
      </c>
      <c r="C1323" s="18"/>
      <c r="D1323" s="19"/>
      <c r="E1323" s="60"/>
      <c r="F1323" s="20"/>
      <c r="G1323" s="18"/>
      <c r="H1323" s="25"/>
      <c r="I1323" s="15">
        <v>1323</v>
      </c>
      <c r="J1323" s="15" t="b">
        <f xml:space="preserve"> IF(AND([Relationship Date (UTC)] &gt;= Misc!$M$3, [Relationship Date (UTC)] &lt;= Misc!$N$3,TRUE), TRUE, FALSE)</f>
        <v>1</v>
      </c>
      <c r="K1323" s="16"/>
      <c r="L1323" s="72" t="s">
        <v>922</v>
      </c>
      <c r="M1323" s="75">
        <v>40523.680902777778</v>
      </c>
    </row>
    <row r="1324" spans="1:13">
      <c r="A1324" s="69" t="s">
        <v>657</v>
      </c>
      <c r="B1324" s="69" t="s">
        <v>658</v>
      </c>
      <c r="C1324" s="18"/>
      <c r="D1324" s="19"/>
      <c r="E1324" s="60"/>
      <c r="F1324" s="20"/>
      <c r="G1324" s="18"/>
      <c r="H1324" s="25"/>
      <c r="I1324" s="15">
        <v>1324</v>
      </c>
      <c r="J1324" s="15" t="b">
        <f xml:space="preserve"> IF(AND([Relationship Date (UTC)] &gt;= Misc!$M$3, [Relationship Date (UTC)] &lt;= Misc!$N$3,TRUE), TRUE, FALSE)</f>
        <v>1</v>
      </c>
      <c r="K1324" s="16"/>
      <c r="L1324" s="72" t="s">
        <v>921</v>
      </c>
      <c r="M1324" s="75">
        <v>40523.665925925925</v>
      </c>
    </row>
    <row r="1325" spans="1:13">
      <c r="A1325" s="69" t="s">
        <v>657</v>
      </c>
      <c r="B1325" s="69" t="s">
        <v>479</v>
      </c>
      <c r="C1325" s="18"/>
      <c r="D1325" s="19"/>
      <c r="E1325" s="60"/>
      <c r="F1325" s="20"/>
      <c r="G1325" s="18"/>
      <c r="H1325" s="25"/>
      <c r="I1325" s="15">
        <v>1325</v>
      </c>
      <c r="J1325" s="15" t="b">
        <f xml:space="preserve"> IF(AND([Relationship Date (UTC)] &gt;= Misc!$M$3, [Relationship Date (UTC)] &lt;= Misc!$N$3,TRUE), TRUE, FALSE)</f>
        <v>1</v>
      </c>
      <c r="K1325" s="16"/>
      <c r="L1325" s="72" t="s">
        <v>922</v>
      </c>
      <c r="M1325" s="75">
        <v>40523.680902777778</v>
      </c>
    </row>
    <row r="1326" spans="1:13">
      <c r="A1326" s="69" t="s">
        <v>657</v>
      </c>
      <c r="B1326" s="69" t="s">
        <v>671</v>
      </c>
      <c r="C1326" s="18"/>
      <c r="D1326" s="19"/>
      <c r="E1326" s="60"/>
      <c r="F1326" s="20"/>
      <c r="G1326" s="18"/>
      <c r="H1326" s="25"/>
      <c r="I1326" s="15">
        <v>1326</v>
      </c>
      <c r="J1326" s="15" t="b">
        <f xml:space="preserve"> IF(AND([Relationship Date (UTC)] &gt;= Misc!$M$3, [Relationship Date (UTC)] &lt;= Misc!$N$3,TRUE), TRUE, FALSE)</f>
        <v>1</v>
      </c>
      <c r="K1326" s="16"/>
      <c r="L1326" s="72" t="s">
        <v>922</v>
      </c>
      <c r="M1326" s="75">
        <v>40523.680902777778</v>
      </c>
    </row>
    <row r="1327" spans="1:13">
      <c r="A1327" s="69" t="s">
        <v>657</v>
      </c>
      <c r="B1327" s="69" t="s">
        <v>659</v>
      </c>
      <c r="C1327" s="18"/>
      <c r="D1327" s="19"/>
      <c r="E1327" s="60"/>
      <c r="F1327" s="20"/>
      <c r="G1327" s="18"/>
      <c r="H1327" s="25"/>
      <c r="I1327" s="15">
        <v>1327</v>
      </c>
      <c r="J1327" s="15" t="b">
        <f xml:space="preserve"> IF(AND([Relationship Date (UTC)] &gt;= Misc!$M$3, [Relationship Date (UTC)] &lt;= Misc!$N$3,TRUE), TRUE, FALSE)</f>
        <v>1</v>
      </c>
      <c r="K1327" s="16"/>
      <c r="L1327" s="72" t="s">
        <v>922</v>
      </c>
      <c r="M1327" s="75">
        <v>40523.680902777778</v>
      </c>
    </row>
    <row r="1328" spans="1:13">
      <c r="A1328" s="69" t="s">
        <v>657</v>
      </c>
      <c r="B1328" s="69" t="s">
        <v>792</v>
      </c>
      <c r="C1328" s="18"/>
      <c r="D1328" s="19"/>
      <c r="E1328" s="60"/>
      <c r="F1328" s="20"/>
      <c r="G1328" s="18"/>
      <c r="H1328" s="25"/>
      <c r="I1328" s="15">
        <v>1328</v>
      </c>
      <c r="J1328" s="15" t="b">
        <f xml:space="preserve"> IF(AND([Relationship Date (UTC)] &gt;= Misc!$M$3, [Relationship Date (UTC)] &lt;= Misc!$N$3,TRUE), TRUE, FALSE)</f>
        <v>1</v>
      </c>
      <c r="K1328" s="16"/>
      <c r="L1328" s="72" t="s">
        <v>922</v>
      </c>
      <c r="M1328" s="75">
        <v>40523.680902777778</v>
      </c>
    </row>
    <row r="1329" spans="1:13">
      <c r="A1329" s="69" t="s">
        <v>657</v>
      </c>
      <c r="B1329" s="69" t="s">
        <v>658</v>
      </c>
      <c r="C1329" s="18"/>
      <c r="D1329" s="19"/>
      <c r="E1329" s="60"/>
      <c r="F1329" s="20"/>
      <c r="G1329" s="18"/>
      <c r="H1329" s="25"/>
      <c r="I1329" s="15">
        <v>1329</v>
      </c>
      <c r="J1329" s="15" t="b">
        <f xml:space="preserve"> IF(AND([Relationship Date (UTC)] &gt;= Misc!$M$3, [Relationship Date (UTC)] &lt;= Misc!$N$3,TRUE), TRUE, FALSE)</f>
        <v>1</v>
      </c>
      <c r="K1329" s="16"/>
      <c r="L1329" s="72" t="s">
        <v>922</v>
      </c>
      <c r="M1329" s="75">
        <v>40523.680902777778</v>
      </c>
    </row>
    <row r="1330" spans="1:13">
      <c r="A1330" s="69" t="s">
        <v>657</v>
      </c>
      <c r="B1330" s="69" t="s">
        <v>660</v>
      </c>
      <c r="C1330" s="18"/>
      <c r="D1330" s="19"/>
      <c r="E1330" s="60"/>
      <c r="F1330" s="20"/>
      <c r="G1330" s="18"/>
      <c r="H1330" s="25"/>
      <c r="I1330" s="15">
        <v>1330</v>
      </c>
      <c r="J1330" s="15" t="b">
        <f xml:space="preserve"> IF(AND([Relationship Date (UTC)] &gt;= Misc!$M$3, [Relationship Date (UTC)] &lt;= Misc!$N$3,TRUE), TRUE, FALSE)</f>
        <v>1</v>
      </c>
      <c r="K1330" s="16"/>
      <c r="L1330" s="72" t="s">
        <v>922</v>
      </c>
      <c r="M1330" s="75">
        <v>40523.680902777778</v>
      </c>
    </row>
    <row r="1331" spans="1:13">
      <c r="A1331" s="69" t="s">
        <v>658</v>
      </c>
      <c r="B1331" s="69" t="s">
        <v>657</v>
      </c>
      <c r="C1331" s="18"/>
      <c r="D1331" s="19"/>
      <c r="E1331" s="60"/>
      <c r="F1331" s="20"/>
      <c r="G1331" s="18"/>
      <c r="H1331" s="25"/>
      <c r="I1331" s="15">
        <v>1331</v>
      </c>
      <c r="J1331" s="15" t="b">
        <f xml:space="preserve"> IF(AND([Relationship Date (UTC)] &gt;= Misc!$M$3, [Relationship Date (UTC)] &lt;= Misc!$N$3,TRUE), TRUE, FALSE)</f>
        <v>1</v>
      </c>
      <c r="K1331" s="16"/>
      <c r="L1331" s="72" t="s">
        <v>922</v>
      </c>
      <c r="M1331" s="75">
        <v>40523.680902777778</v>
      </c>
    </row>
    <row r="1332" spans="1:13">
      <c r="A1332" s="69" t="s">
        <v>479</v>
      </c>
      <c r="B1332" s="69" t="s">
        <v>657</v>
      </c>
      <c r="C1332" s="18"/>
      <c r="D1332" s="19"/>
      <c r="E1332" s="60"/>
      <c r="F1332" s="20"/>
      <c r="G1332" s="18"/>
      <c r="H1332" s="25"/>
      <c r="I1332" s="15">
        <v>1332</v>
      </c>
      <c r="J1332" s="15" t="b">
        <f xml:space="preserve"> IF(AND([Relationship Date (UTC)] &gt;= Misc!$M$3, [Relationship Date (UTC)] &lt;= Misc!$N$3,TRUE), TRUE, FALSE)</f>
        <v>1</v>
      </c>
      <c r="K1332" s="16"/>
      <c r="L1332" s="72" t="s">
        <v>922</v>
      </c>
      <c r="M1332" s="75">
        <v>40523.680902777778</v>
      </c>
    </row>
    <row r="1333" spans="1:13">
      <c r="A1333" s="69" t="s">
        <v>659</v>
      </c>
      <c r="B1333" s="69" t="s">
        <v>657</v>
      </c>
      <c r="C1333" s="18"/>
      <c r="D1333" s="19"/>
      <c r="E1333" s="60"/>
      <c r="F1333" s="20"/>
      <c r="G1333" s="18"/>
      <c r="H1333" s="25"/>
      <c r="I1333" s="15">
        <v>1333</v>
      </c>
      <c r="J1333" s="15" t="b">
        <f xml:space="preserve"> IF(AND([Relationship Date (UTC)] &gt;= Misc!$M$3, [Relationship Date (UTC)] &lt;= Misc!$N$3,TRUE), TRUE, FALSE)</f>
        <v>1</v>
      </c>
      <c r="K1333" s="16"/>
      <c r="L1333" s="72" t="s">
        <v>922</v>
      </c>
      <c r="M1333" s="75">
        <v>40523.680902777778</v>
      </c>
    </row>
    <row r="1334" spans="1:13">
      <c r="A1334" s="69" t="s">
        <v>660</v>
      </c>
      <c r="B1334" s="69" t="s">
        <v>657</v>
      </c>
      <c r="C1334" s="18"/>
      <c r="D1334" s="19"/>
      <c r="E1334" s="60"/>
      <c r="F1334" s="20"/>
      <c r="G1334" s="18"/>
      <c r="H1334" s="25"/>
      <c r="I1334" s="15">
        <v>1334</v>
      </c>
      <c r="J1334" s="15" t="b">
        <f xml:space="preserve"> IF(AND([Relationship Date (UTC)] &gt;= Misc!$M$3, [Relationship Date (UTC)] &lt;= Misc!$N$3,TRUE), TRUE, FALSE)</f>
        <v>1</v>
      </c>
      <c r="K1334" s="16"/>
      <c r="L1334" s="72" t="s">
        <v>922</v>
      </c>
      <c r="M1334" s="75">
        <v>40523.680902777778</v>
      </c>
    </row>
    <row r="1335" spans="1:13">
      <c r="A1335" s="69" t="s">
        <v>661</v>
      </c>
      <c r="B1335" s="69" t="s">
        <v>916</v>
      </c>
      <c r="C1335" s="18"/>
      <c r="D1335" s="19"/>
      <c r="E1335" s="60"/>
      <c r="F1335" s="20"/>
      <c r="G1335" s="18"/>
      <c r="H1335" s="25"/>
      <c r="I1335" s="15">
        <v>1335</v>
      </c>
      <c r="J1335" s="15" t="b">
        <f xml:space="preserve"> IF(AND([Relationship Date (UTC)] &gt;= Misc!$M$3, [Relationship Date (UTC)] &lt;= Misc!$N$3,TRUE), TRUE, FALSE)</f>
        <v>1</v>
      </c>
      <c r="K1335" s="16"/>
      <c r="L1335" s="72" t="s">
        <v>922</v>
      </c>
      <c r="M1335" s="75">
        <v>40523.680902777778</v>
      </c>
    </row>
    <row r="1336" spans="1:13">
      <c r="A1336" s="69" t="s">
        <v>662</v>
      </c>
      <c r="B1336" s="69" t="s">
        <v>916</v>
      </c>
      <c r="C1336" s="18"/>
      <c r="D1336" s="19"/>
      <c r="E1336" s="60"/>
      <c r="F1336" s="20"/>
      <c r="G1336" s="18"/>
      <c r="H1336" s="25"/>
      <c r="I1336" s="15">
        <v>1336</v>
      </c>
      <c r="J1336" s="15" t="b">
        <f xml:space="preserve"> IF(AND([Relationship Date (UTC)] &gt;= Misc!$M$3, [Relationship Date (UTC)] &lt;= Misc!$N$3,TRUE), TRUE, FALSE)</f>
        <v>1</v>
      </c>
      <c r="K1336" s="16"/>
      <c r="L1336" s="72" t="s">
        <v>922</v>
      </c>
      <c r="M1336" s="75">
        <v>40523.680902777778</v>
      </c>
    </row>
    <row r="1337" spans="1:13">
      <c r="A1337" s="69" t="s">
        <v>663</v>
      </c>
      <c r="B1337" s="69" t="s">
        <v>664</v>
      </c>
      <c r="C1337" s="18"/>
      <c r="D1337" s="19"/>
      <c r="E1337" s="60"/>
      <c r="F1337" s="20"/>
      <c r="G1337" s="18"/>
      <c r="H1337" s="25"/>
      <c r="I1337" s="15">
        <v>1337</v>
      </c>
      <c r="J1337" s="15" t="b">
        <f xml:space="preserve"> IF(AND([Relationship Date (UTC)] &gt;= Misc!$M$3, [Relationship Date (UTC)] &lt;= Misc!$N$3,TRUE), TRUE, FALSE)</f>
        <v>1</v>
      </c>
      <c r="K1337" s="16"/>
      <c r="L1337" s="72" t="s">
        <v>921</v>
      </c>
      <c r="M1337" s="75">
        <v>40523.677384259259</v>
      </c>
    </row>
    <row r="1338" spans="1:13">
      <c r="A1338" s="69" t="s">
        <v>664</v>
      </c>
      <c r="B1338" s="69" t="s">
        <v>663</v>
      </c>
      <c r="C1338" s="18"/>
      <c r="D1338" s="19"/>
      <c r="E1338" s="60"/>
      <c r="F1338" s="20"/>
      <c r="G1338" s="18"/>
      <c r="H1338" s="25"/>
      <c r="I1338" s="15">
        <v>1338</v>
      </c>
      <c r="J1338" s="15" t="b">
        <f xml:space="preserve"> IF(AND([Relationship Date (UTC)] &gt;= Misc!$M$3, [Relationship Date (UTC)] &lt;= Misc!$N$3,TRUE), TRUE, FALSE)</f>
        <v>1</v>
      </c>
      <c r="K1338" s="16"/>
      <c r="L1338" s="72" t="s">
        <v>922</v>
      </c>
      <c r="M1338" s="75">
        <v>40523.680902777778</v>
      </c>
    </row>
    <row r="1339" spans="1:13">
      <c r="A1339" s="69" t="s">
        <v>665</v>
      </c>
      <c r="B1339" s="69" t="s">
        <v>663</v>
      </c>
      <c r="C1339" s="18"/>
      <c r="D1339" s="19"/>
      <c r="E1339" s="60"/>
      <c r="F1339" s="20"/>
      <c r="G1339" s="18"/>
      <c r="H1339" s="25"/>
      <c r="I1339" s="15">
        <v>1339</v>
      </c>
      <c r="J1339" s="15" t="b">
        <f xml:space="preserve"> IF(AND([Relationship Date (UTC)] &gt;= Misc!$M$3, [Relationship Date (UTC)] &lt;= Misc!$N$3,TRUE), TRUE, FALSE)</f>
        <v>1</v>
      </c>
      <c r="K1339" s="16"/>
      <c r="L1339" s="72" t="s">
        <v>922</v>
      </c>
      <c r="M1339" s="75">
        <v>40523.680902777778</v>
      </c>
    </row>
    <row r="1340" spans="1:13">
      <c r="A1340" s="69" t="s">
        <v>663</v>
      </c>
      <c r="B1340" s="69" t="s">
        <v>665</v>
      </c>
      <c r="C1340" s="18"/>
      <c r="D1340" s="19"/>
      <c r="E1340" s="60"/>
      <c r="F1340" s="20"/>
      <c r="G1340" s="18"/>
      <c r="H1340" s="25"/>
      <c r="I1340" s="15">
        <v>1340</v>
      </c>
      <c r="J1340" s="15" t="b">
        <f xml:space="preserve"> IF(AND([Relationship Date (UTC)] &gt;= Misc!$M$3, [Relationship Date (UTC)] &lt;= Misc!$N$3,TRUE), TRUE, FALSE)</f>
        <v>1</v>
      </c>
      <c r="K1340" s="16"/>
      <c r="L1340" s="72" t="s">
        <v>922</v>
      </c>
      <c r="M1340" s="75">
        <v>40523.680902777778</v>
      </c>
    </row>
    <row r="1341" spans="1:13">
      <c r="A1341" s="69" t="s">
        <v>663</v>
      </c>
      <c r="B1341" s="69" t="s">
        <v>664</v>
      </c>
      <c r="C1341" s="18"/>
      <c r="D1341" s="19"/>
      <c r="E1341" s="60"/>
      <c r="F1341" s="20"/>
      <c r="G1341" s="18"/>
      <c r="H1341" s="25"/>
      <c r="I1341" s="15">
        <v>1341</v>
      </c>
      <c r="J1341" s="15" t="b">
        <f xml:space="preserve"> IF(AND([Relationship Date (UTC)] &gt;= Misc!$M$3, [Relationship Date (UTC)] &lt;= Misc!$N$3,TRUE), TRUE, FALSE)</f>
        <v>1</v>
      </c>
      <c r="K1341" s="16"/>
      <c r="L1341" s="72" t="s">
        <v>922</v>
      </c>
      <c r="M1341" s="75">
        <v>40523.680902777778</v>
      </c>
    </row>
    <row r="1342" spans="1:13">
      <c r="A1342" s="69" t="s">
        <v>666</v>
      </c>
      <c r="B1342" s="69" t="s">
        <v>845</v>
      </c>
      <c r="C1342" s="18"/>
      <c r="D1342" s="19"/>
      <c r="E1342" s="60"/>
      <c r="F1342" s="20"/>
      <c r="G1342" s="18"/>
      <c r="H1342" s="25"/>
      <c r="I1342" s="15">
        <v>1342</v>
      </c>
      <c r="J1342" s="15" t="b">
        <f xml:space="preserve"> IF(AND([Relationship Date (UTC)] &gt;= Misc!$M$3, [Relationship Date (UTC)] &lt;= Misc!$N$3,TRUE), TRUE, FALSE)</f>
        <v>1</v>
      </c>
      <c r="K1342" s="16"/>
      <c r="L1342" s="72" t="s">
        <v>921</v>
      </c>
      <c r="M1342" s="75">
        <v>40523.65587962963</v>
      </c>
    </row>
    <row r="1343" spans="1:13">
      <c r="A1343" s="69" t="s">
        <v>666</v>
      </c>
      <c r="B1343" s="69" t="s">
        <v>850</v>
      </c>
      <c r="C1343" s="18"/>
      <c r="D1343" s="19"/>
      <c r="E1343" s="60"/>
      <c r="F1343" s="20"/>
      <c r="G1343" s="18"/>
      <c r="H1343" s="25"/>
      <c r="I1343" s="15">
        <v>1343</v>
      </c>
      <c r="J1343" s="15" t="b">
        <f xml:space="preserve"> IF(AND([Relationship Date (UTC)] &gt;= Misc!$M$3, [Relationship Date (UTC)] &lt;= Misc!$N$3,TRUE), TRUE, FALSE)</f>
        <v>1</v>
      </c>
      <c r="K1343" s="16"/>
      <c r="L1343" s="72" t="s">
        <v>921</v>
      </c>
      <c r="M1343" s="75">
        <v>40523.65587962963</v>
      </c>
    </row>
    <row r="1344" spans="1:13">
      <c r="A1344" s="69" t="s">
        <v>666</v>
      </c>
      <c r="B1344" s="69" t="s">
        <v>845</v>
      </c>
      <c r="C1344" s="18"/>
      <c r="D1344" s="19"/>
      <c r="E1344" s="60"/>
      <c r="F1344" s="20"/>
      <c r="G1344" s="18"/>
      <c r="H1344" s="25"/>
      <c r="I1344" s="15">
        <v>1344</v>
      </c>
      <c r="J1344" s="15" t="b">
        <f xml:space="preserve"> IF(AND([Relationship Date (UTC)] &gt;= Misc!$M$3, [Relationship Date (UTC)] &lt;= Misc!$N$3,TRUE), TRUE, FALSE)</f>
        <v>1</v>
      </c>
      <c r="K1344" s="16"/>
      <c r="L1344" s="72" t="s">
        <v>922</v>
      </c>
      <c r="M1344" s="75">
        <v>40523.680902777778</v>
      </c>
    </row>
    <row r="1345" spans="1:13">
      <c r="A1345" s="69" t="s">
        <v>666</v>
      </c>
      <c r="B1345" s="69" t="s">
        <v>659</v>
      </c>
      <c r="C1345" s="18"/>
      <c r="D1345" s="19"/>
      <c r="E1345" s="60"/>
      <c r="F1345" s="20"/>
      <c r="G1345" s="18"/>
      <c r="H1345" s="25"/>
      <c r="I1345" s="15">
        <v>1345</v>
      </c>
      <c r="J1345" s="15" t="b">
        <f xml:space="preserve"> IF(AND([Relationship Date (UTC)] &gt;= Misc!$M$3, [Relationship Date (UTC)] &lt;= Misc!$N$3,TRUE), TRUE, FALSE)</f>
        <v>1</v>
      </c>
      <c r="K1345" s="16"/>
      <c r="L1345" s="72" t="s">
        <v>922</v>
      </c>
      <c r="M1345" s="75">
        <v>40523.680902777778</v>
      </c>
    </row>
    <row r="1346" spans="1:13">
      <c r="A1346" s="69" t="s">
        <v>667</v>
      </c>
      <c r="B1346" s="69" t="s">
        <v>666</v>
      </c>
      <c r="C1346" s="18"/>
      <c r="D1346" s="19"/>
      <c r="E1346" s="60"/>
      <c r="F1346" s="20"/>
      <c r="G1346" s="18"/>
      <c r="H1346" s="25"/>
      <c r="I1346" s="15">
        <v>1346</v>
      </c>
      <c r="J1346" s="15" t="b">
        <f xml:space="preserve"> IF(AND([Relationship Date (UTC)] &gt;= Misc!$M$3, [Relationship Date (UTC)] &lt;= Misc!$N$3,TRUE), TRUE, FALSE)</f>
        <v>1</v>
      </c>
      <c r="K1346" s="16"/>
      <c r="L1346" s="72" t="s">
        <v>922</v>
      </c>
      <c r="M1346" s="75">
        <v>40523.680902777778</v>
      </c>
    </row>
    <row r="1347" spans="1:13">
      <c r="A1347" s="69" t="s">
        <v>638</v>
      </c>
      <c r="B1347" s="69" t="s">
        <v>666</v>
      </c>
      <c r="C1347" s="18"/>
      <c r="D1347" s="19"/>
      <c r="E1347" s="60"/>
      <c r="F1347" s="20"/>
      <c r="G1347" s="18"/>
      <c r="H1347" s="25"/>
      <c r="I1347" s="15">
        <v>1347</v>
      </c>
      <c r="J1347" s="15" t="b">
        <f xml:space="preserve"> IF(AND([Relationship Date (UTC)] &gt;= Misc!$M$3, [Relationship Date (UTC)] &lt;= Misc!$N$3,TRUE), TRUE, FALSE)</f>
        <v>1</v>
      </c>
      <c r="K1347" s="16"/>
      <c r="L1347" s="72" t="s">
        <v>922</v>
      </c>
      <c r="M1347" s="75">
        <v>40523.680902777778</v>
      </c>
    </row>
    <row r="1348" spans="1:13">
      <c r="A1348" s="69" t="s">
        <v>668</v>
      </c>
      <c r="B1348" s="69" t="s">
        <v>666</v>
      </c>
      <c r="C1348" s="18"/>
      <c r="D1348" s="19"/>
      <c r="E1348" s="60"/>
      <c r="F1348" s="20"/>
      <c r="G1348" s="18"/>
      <c r="H1348" s="25"/>
      <c r="I1348" s="15">
        <v>1348</v>
      </c>
      <c r="J1348" s="15" t="b">
        <f xml:space="preserve"> IF(AND([Relationship Date (UTC)] &gt;= Misc!$M$3, [Relationship Date (UTC)] &lt;= Misc!$N$3,TRUE), TRUE, FALSE)</f>
        <v>1</v>
      </c>
      <c r="K1348" s="16"/>
      <c r="L1348" s="72" t="s">
        <v>922</v>
      </c>
      <c r="M1348" s="75">
        <v>40523.680902777778</v>
      </c>
    </row>
    <row r="1349" spans="1:13">
      <c r="A1349" s="69" t="s">
        <v>669</v>
      </c>
      <c r="B1349" s="69" t="s">
        <v>666</v>
      </c>
      <c r="C1349" s="18"/>
      <c r="D1349" s="19"/>
      <c r="E1349" s="60"/>
      <c r="F1349" s="20"/>
      <c r="G1349" s="18"/>
      <c r="H1349" s="25"/>
      <c r="I1349" s="15">
        <v>1349</v>
      </c>
      <c r="J1349" s="15" t="b">
        <f xml:space="preserve"> IF(AND([Relationship Date (UTC)] &gt;= Misc!$M$3, [Relationship Date (UTC)] &lt;= Misc!$N$3,TRUE), TRUE, FALSE)</f>
        <v>1</v>
      </c>
      <c r="K1349" s="16"/>
      <c r="L1349" s="72" t="s">
        <v>922</v>
      </c>
      <c r="M1349" s="75">
        <v>40523.680902777778</v>
      </c>
    </row>
    <row r="1350" spans="1:13">
      <c r="A1350" s="69" t="s">
        <v>670</v>
      </c>
      <c r="B1350" s="69" t="s">
        <v>666</v>
      </c>
      <c r="C1350" s="18"/>
      <c r="D1350" s="19"/>
      <c r="E1350" s="60"/>
      <c r="F1350" s="20"/>
      <c r="G1350" s="18"/>
      <c r="H1350" s="25"/>
      <c r="I1350" s="15">
        <v>1350</v>
      </c>
      <c r="J1350" s="15" t="b">
        <f xml:space="preserve"> IF(AND([Relationship Date (UTC)] &gt;= Misc!$M$3, [Relationship Date (UTC)] &lt;= Misc!$N$3,TRUE), TRUE, FALSE)</f>
        <v>1</v>
      </c>
      <c r="K1350" s="16"/>
      <c r="L1350" s="72" t="s">
        <v>922</v>
      </c>
      <c r="M1350" s="75">
        <v>40523.680902777778</v>
      </c>
    </row>
    <row r="1351" spans="1:13">
      <c r="A1351" s="69" t="s">
        <v>671</v>
      </c>
      <c r="B1351" s="69" t="s">
        <v>666</v>
      </c>
      <c r="C1351" s="18"/>
      <c r="D1351" s="19"/>
      <c r="E1351" s="60"/>
      <c r="F1351" s="20"/>
      <c r="G1351" s="18"/>
      <c r="H1351" s="25"/>
      <c r="I1351" s="15">
        <v>1351</v>
      </c>
      <c r="J1351" s="15" t="b">
        <f xml:space="preserve"> IF(AND([Relationship Date (UTC)] &gt;= Misc!$M$3, [Relationship Date (UTC)] &lt;= Misc!$N$3,TRUE), TRUE, FALSE)</f>
        <v>1</v>
      </c>
      <c r="K1351" s="16"/>
      <c r="L1351" s="72" t="s">
        <v>922</v>
      </c>
      <c r="M1351" s="75">
        <v>40523.680902777778</v>
      </c>
    </row>
    <row r="1352" spans="1:13">
      <c r="A1352" s="69" t="s">
        <v>672</v>
      </c>
      <c r="B1352" s="69" t="s">
        <v>916</v>
      </c>
      <c r="C1352" s="18"/>
      <c r="D1352" s="19"/>
      <c r="E1352" s="60"/>
      <c r="F1352" s="20"/>
      <c r="G1352" s="18"/>
      <c r="H1352" s="25"/>
      <c r="I1352" s="15">
        <v>1352</v>
      </c>
      <c r="J1352" s="15" t="b">
        <f xml:space="preserve"> IF(AND([Relationship Date (UTC)] &gt;= Misc!$M$3, [Relationship Date (UTC)] &lt;= Misc!$N$3,TRUE), TRUE, FALSE)</f>
        <v>1</v>
      </c>
      <c r="K1352" s="16"/>
      <c r="L1352" s="72" t="s">
        <v>921</v>
      </c>
      <c r="M1352" s="75">
        <v>40523.664027777777</v>
      </c>
    </row>
    <row r="1353" spans="1:13">
      <c r="A1353" s="69" t="s">
        <v>672</v>
      </c>
      <c r="B1353" s="69" t="s">
        <v>671</v>
      </c>
      <c r="C1353" s="18"/>
      <c r="D1353" s="19"/>
      <c r="E1353" s="60"/>
      <c r="F1353" s="20"/>
      <c r="G1353" s="18"/>
      <c r="H1353" s="25"/>
      <c r="I1353" s="15">
        <v>1353</v>
      </c>
      <c r="J1353" s="15" t="b">
        <f xml:space="preserve"> IF(AND([Relationship Date (UTC)] &gt;= Misc!$M$3, [Relationship Date (UTC)] &lt;= Misc!$N$3,TRUE), TRUE, FALSE)</f>
        <v>1</v>
      </c>
      <c r="K1353" s="16"/>
      <c r="L1353" s="72" t="s">
        <v>922</v>
      </c>
      <c r="M1353" s="75">
        <v>40523.680902777778</v>
      </c>
    </row>
    <row r="1354" spans="1:13">
      <c r="A1354" s="69" t="s">
        <v>672</v>
      </c>
      <c r="B1354" s="69" t="s">
        <v>696</v>
      </c>
      <c r="C1354" s="18"/>
      <c r="D1354" s="19"/>
      <c r="E1354" s="60"/>
      <c r="F1354" s="20"/>
      <c r="G1354" s="18"/>
      <c r="H1354" s="25"/>
      <c r="I1354" s="15">
        <v>1354</v>
      </c>
      <c r="J1354" s="15" t="b">
        <f xml:space="preserve"> IF(AND([Relationship Date (UTC)] &gt;= Misc!$M$3, [Relationship Date (UTC)] &lt;= Misc!$N$3,TRUE), TRUE, FALSE)</f>
        <v>1</v>
      </c>
      <c r="K1354" s="16"/>
      <c r="L1354" s="72" t="s">
        <v>922</v>
      </c>
      <c r="M1354" s="75">
        <v>40523.680902777778</v>
      </c>
    </row>
    <row r="1355" spans="1:13">
      <c r="A1355" s="69" t="s">
        <v>672</v>
      </c>
      <c r="B1355" s="69" t="s">
        <v>846</v>
      </c>
      <c r="C1355" s="18"/>
      <c r="D1355" s="19"/>
      <c r="E1355" s="60"/>
      <c r="F1355" s="20"/>
      <c r="G1355" s="18"/>
      <c r="H1355" s="25"/>
      <c r="I1355" s="15">
        <v>1355</v>
      </c>
      <c r="J1355" s="15" t="b">
        <f xml:space="preserve"> IF(AND([Relationship Date (UTC)] &gt;= Misc!$M$3, [Relationship Date (UTC)] &lt;= Misc!$N$3,TRUE), TRUE, FALSE)</f>
        <v>1</v>
      </c>
      <c r="K1355" s="16"/>
      <c r="L1355" s="72" t="s">
        <v>922</v>
      </c>
      <c r="M1355" s="75">
        <v>40523.680902777778</v>
      </c>
    </row>
    <row r="1356" spans="1:13">
      <c r="A1356" s="69" t="s">
        <v>672</v>
      </c>
      <c r="B1356" s="69" t="s">
        <v>658</v>
      </c>
      <c r="C1356" s="18"/>
      <c r="D1356" s="19"/>
      <c r="E1356" s="60"/>
      <c r="F1356" s="20"/>
      <c r="G1356" s="18"/>
      <c r="H1356" s="25"/>
      <c r="I1356" s="15">
        <v>1356</v>
      </c>
      <c r="J1356" s="15" t="b">
        <f xml:space="preserve"> IF(AND([Relationship Date (UTC)] &gt;= Misc!$M$3, [Relationship Date (UTC)] &lt;= Misc!$N$3,TRUE), TRUE, FALSE)</f>
        <v>1</v>
      </c>
      <c r="K1356" s="16"/>
      <c r="L1356" s="72" t="s">
        <v>922</v>
      </c>
      <c r="M1356" s="75">
        <v>40523.680902777778</v>
      </c>
    </row>
    <row r="1357" spans="1:13">
      <c r="A1357" s="69" t="s">
        <v>671</v>
      </c>
      <c r="B1357" s="69" t="s">
        <v>672</v>
      </c>
      <c r="C1357" s="18"/>
      <c r="D1357" s="19"/>
      <c r="E1357" s="60"/>
      <c r="F1357" s="20"/>
      <c r="G1357" s="18"/>
      <c r="H1357" s="25"/>
      <c r="I1357" s="15">
        <v>1357</v>
      </c>
      <c r="J1357" s="15" t="b">
        <f xml:space="preserve"> IF(AND([Relationship Date (UTC)] &gt;= Misc!$M$3, [Relationship Date (UTC)] &lt;= Misc!$N$3,TRUE), TRUE, FALSE)</f>
        <v>1</v>
      </c>
      <c r="K1357" s="16"/>
      <c r="L1357" s="72" t="s">
        <v>922</v>
      </c>
      <c r="M1357" s="75">
        <v>40523.680902777778</v>
      </c>
    </row>
    <row r="1358" spans="1:13">
      <c r="A1358" s="69" t="s">
        <v>409</v>
      </c>
      <c r="B1358" s="69" t="s">
        <v>674</v>
      </c>
      <c r="C1358" s="18"/>
      <c r="D1358" s="19"/>
      <c r="E1358" s="60"/>
      <c r="F1358" s="20"/>
      <c r="G1358" s="18"/>
      <c r="H1358" s="25"/>
      <c r="I1358" s="15">
        <v>1358</v>
      </c>
      <c r="J1358" s="15" t="b">
        <f xml:space="preserve"> IF(AND([Relationship Date (UTC)] &gt;= Misc!$M$3, [Relationship Date (UTC)] &lt;= Misc!$N$3,TRUE), TRUE, FALSE)</f>
        <v>1</v>
      </c>
      <c r="K1358" s="16"/>
      <c r="L1358" s="72" t="s">
        <v>921</v>
      </c>
      <c r="M1358" s="75">
        <v>40523.669351851851</v>
      </c>
    </row>
    <row r="1359" spans="1:13">
      <c r="A1359" s="69" t="s">
        <v>226</v>
      </c>
      <c r="B1359" s="69" t="s">
        <v>674</v>
      </c>
      <c r="C1359" s="18"/>
      <c r="D1359" s="19"/>
      <c r="E1359" s="60"/>
      <c r="F1359" s="20"/>
      <c r="G1359" s="18"/>
      <c r="H1359" s="25"/>
      <c r="I1359" s="15">
        <v>1359</v>
      </c>
      <c r="J1359" s="15" t="b">
        <f xml:space="preserve"> IF(AND([Relationship Date (UTC)] &gt;= Misc!$M$3, [Relationship Date (UTC)] &lt;= Misc!$N$3,TRUE), TRUE, FALSE)</f>
        <v>1</v>
      </c>
      <c r="K1359" s="16"/>
      <c r="L1359" s="72" t="s">
        <v>922</v>
      </c>
      <c r="M1359" s="75">
        <v>40523.680902777778</v>
      </c>
    </row>
    <row r="1360" spans="1:13">
      <c r="A1360" s="69" t="s">
        <v>673</v>
      </c>
      <c r="B1360" s="69" t="s">
        <v>674</v>
      </c>
      <c r="C1360" s="18"/>
      <c r="D1360" s="19"/>
      <c r="E1360" s="60"/>
      <c r="F1360" s="20"/>
      <c r="G1360" s="18"/>
      <c r="H1360" s="25"/>
      <c r="I1360" s="15">
        <v>1360</v>
      </c>
      <c r="J1360" s="15" t="b">
        <f xml:space="preserve"> IF(AND([Relationship Date (UTC)] &gt;= Misc!$M$3, [Relationship Date (UTC)] &lt;= Misc!$N$3,TRUE), TRUE, FALSE)</f>
        <v>1</v>
      </c>
      <c r="K1360" s="16"/>
      <c r="L1360" s="72" t="s">
        <v>922</v>
      </c>
      <c r="M1360" s="75">
        <v>40523.680902777778</v>
      </c>
    </row>
    <row r="1361" spans="1:13">
      <c r="A1361" s="69" t="s">
        <v>409</v>
      </c>
      <c r="B1361" s="69" t="s">
        <v>674</v>
      </c>
      <c r="C1361" s="18"/>
      <c r="D1361" s="19"/>
      <c r="E1361" s="60"/>
      <c r="F1361" s="20"/>
      <c r="G1361" s="18"/>
      <c r="H1361" s="25"/>
      <c r="I1361" s="15">
        <v>1361</v>
      </c>
      <c r="J1361" s="15" t="b">
        <f xml:space="preserve"> IF(AND([Relationship Date (UTC)] &gt;= Misc!$M$3, [Relationship Date (UTC)] &lt;= Misc!$N$3,TRUE), TRUE, FALSE)</f>
        <v>1</v>
      </c>
      <c r="K1361" s="16"/>
      <c r="L1361" s="72" t="s">
        <v>922</v>
      </c>
      <c r="M1361" s="75">
        <v>40523.680902777778</v>
      </c>
    </row>
    <row r="1362" spans="1:13">
      <c r="A1362" s="69" t="s">
        <v>545</v>
      </c>
      <c r="B1362" s="69" t="s">
        <v>674</v>
      </c>
      <c r="C1362" s="18"/>
      <c r="D1362" s="19"/>
      <c r="E1362" s="60"/>
      <c r="F1362" s="20"/>
      <c r="G1362" s="18"/>
      <c r="H1362" s="25"/>
      <c r="I1362" s="15">
        <v>1362</v>
      </c>
      <c r="J1362" s="15" t="b">
        <f xml:space="preserve"> IF(AND([Relationship Date (UTC)] &gt;= Misc!$M$3, [Relationship Date (UTC)] &lt;= Misc!$N$3,TRUE), TRUE, FALSE)</f>
        <v>1</v>
      </c>
      <c r="K1362" s="16"/>
      <c r="L1362" s="72" t="s">
        <v>922</v>
      </c>
      <c r="M1362" s="75">
        <v>40523.680902777778</v>
      </c>
    </row>
    <row r="1363" spans="1:13">
      <c r="A1363" s="69" t="s">
        <v>674</v>
      </c>
      <c r="B1363" s="69" t="s">
        <v>226</v>
      </c>
      <c r="C1363" s="18"/>
      <c r="D1363" s="19"/>
      <c r="E1363" s="60"/>
      <c r="F1363" s="20"/>
      <c r="G1363" s="18"/>
      <c r="H1363" s="25"/>
      <c r="I1363" s="15">
        <v>1363</v>
      </c>
      <c r="J1363" s="15" t="b">
        <f xml:space="preserve"> IF(AND([Relationship Date (UTC)] &gt;= Misc!$M$3, [Relationship Date (UTC)] &lt;= Misc!$N$3,TRUE), TRUE, FALSE)</f>
        <v>1</v>
      </c>
      <c r="K1363" s="16"/>
      <c r="L1363" s="72" t="s">
        <v>922</v>
      </c>
      <c r="M1363" s="75">
        <v>40523.680902777778</v>
      </c>
    </row>
    <row r="1364" spans="1:13">
      <c r="A1364" s="69" t="s">
        <v>674</v>
      </c>
      <c r="B1364" s="69" t="s">
        <v>545</v>
      </c>
      <c r="C1364" s="18"/>
      <c r="D1364" s="19"/>
      <c r="E1364" s="60"/>
      <c r="F1364" s="20"/>
      <c r="G1364" s="18"/>
      <c r="H1364" s="25"/>
      <c r="I1364" s="15">
        <v>1364</v>
      </c>
      <c r="J1364" s="15" t="b">
        <f xml:space="preserve"> IF(AND([Relationship Date (UTC)] &gt;= Misc!$M$3, [Relationship Date (UTC)] &lt;= Misc!$N$3,TRUE), TRUE, FALSE)</f>
        <v>1</v>
      </c>
      <c r="K1364" s="16"/>
      <c r="L1364" s="72" t="s">
        <v>922</v>
      </c>
      <c r="M1364" s="75">
        <v>40523.680902777778</v>
      </c>
    </row>
    <row r="1365" spans="1:13">
      <c r="A1365" s="69" t="s">
        <v>674</v>
      </c>
      <c r="B1365" s="69" t="s">
        <v>596</v>
      </c>
      <c r="C1365" s="18"/>
      <c r="D1365" s="19"/>
      <c r="E1365" s="60"/>
      <c r="F1365" s="20"/>
      <c r="G1365" s="18"/>
      <c r="H1365" s="25"/>
      <c r="I1365" s="15">
        <v>1365</v>
      </c>
      <c r="J1365" s="15" t="b">
        <f xml:space="preserve"> IF(AND([Relationship Date (UTC)] &gt;= Misc!$M$3, [Relationship Date (UTC)] &lt;= Misc!$N$3,TRUE), TRUE, FALSE)</f>
        <v>1</v>
      </c>
      <c r="K1365" s="16"/>
      <c r="L1365" s="72" t="s">
        <v>922</v>
      </c>
      <c r="M1365" s="75">
        <v>40523.680902777778</v>
      </c>
    </row>
    <row r="1366" spans="1:13">
      <c r="A1366" s="69" t="s">
        <v>674</v>
      </c>
      <c r="B1366" s="69" t="s">
        <v>409</v>
      </c>
      <c r="C1366" s="18"/>
      <c r="D1366" s="19"/>
      <c r="E1366" s="60"/>
      <c r="F1366" s="20"/>
      <c r="G1366" s="18"/>
      <c r="H1366" s="25"/>
      <c r="I1366" s="15">
        <v>1366</v>
      </c>
      <c r="J1366" s="15" t="b">
        <f xml:space="preserve"> IF(AND([Relationship Date (UTC)] &gt;= Misc!$M$3, [Relationship Date (UTC)] &lt;= Misc!$N$3,TRUE), TRUE, FALSE)</f>
        <v>1</v>
      </c>
      <c r="K1366" s="16"/>
      <c r="L1366" s="72" t="s">
        <v>922</v>
      </c>
      <c r="M1366" s="75">
        <v>40523.680902777778</v>
      </c>
    </row>
    <row r="1367" spans="1:13">
      <c r="A1367" s="69" t="s">
        <v>674</v>
      </c>
      <c r="B1367" s="69" t="s">
        <v>671</v>
      </c>
      <c r="C1367" s="18"/>
      <c r="D1367" s="19"/>
      <c r="E1367" s="60"/>
      <c r="F1367" s="20"/>
      <c r="G1367" s="18"/>
      <c r="H1367" s="25"/>
      <c r="I1367" s="15">
        <v>1367</v>
      </c>
      <c r="J1367" s="15" t="b">
        <f xml:space="preserve"> IF(AND([Relationship Date (UTC)] &gt;= Misc!$M$3, [Relationship Date (UTC)] &lt;= Misc!$N$3,TRUE), TRUE, FALSE)</f>
        <v>1</v>
      </c>
      <c r="K1367" s="16"/>
      <c r="L1367" s="72" t="s">
        <v>922</v>
      </c>
      <c r="M1367" s="75">
        <v>40523.680902777778</v>
      </c>
    </row>
    <row r="1368" spans="1:13">
      <c r="A1368" s="69" t="s">
        <v>674</v>
      </c>
      <c r="B1368" s="69" t="s">
        <v>505</v>
      </c>
      <c r="C1368" s="18"/>
      <c r="D1368" s="19"/>
      <c r="E1368" s="60"/>
      <c r="F1368" s="20"/>
      <c r="G1368" s="18"/>
      <c r="H1368" s="25"/>
      <c r="I1368" s="15">
        <v>1368</v>
      </c>
      <c r="J1368" s="15" t="b">
        <f xml:space="preserve"> IF(AND([Relationship Date (UTC)] &gt;= Misc!$M$3, [Relationship Date (UTC)] &lt;= Misc!$N$3,TRUE), TRUE, FALSE)</f>
        <v>1</v>
      </c>
      <c r="K1368" s="16"/>
      <c r="L1368" s="72" t="s">
        <v>922</v>
      </c>
      <c r="M1368" s="75">
        <v>40523.680902777778</v>
      </c>
    </row>
    <row r="1369" spans="1:13">
      <c r="A1369" s="69" t="s">
        <v>674</v>
      </c>
      <c r="B1369" s="69" t="s">
        <v>894</v>
      </c>
      <c r="C1369" s="18"/>
      <c r="D1369" s="19"/>
      <c r="E1369" s="60"/>
      <c r="F1369" s="20"/>
      <c r="G1369" s="18"/>
      <c r="H1369" s="25"/>
      <c r="I1369" s="15">
        <v>1369</v>
      </c>
      <c r="J1369" s="15" t="b">
        <f xml:space="preserve"> IF(AND([Relationship Date (UTC)] &gt;= Misc!$M$3, [Relationship Date (UTC)] &lt;= Misc!$N$3,TRUE), TRUE, FALSE)</f>
        <v>1</v>
      </c>
      <c r="K1369" s="16"/>
      <c r="L1369" s="72" t="s">
        <v>922</v>
      </c>
      <c r="M1369" s="75">
        <v>40523.680902777778</v>
      </c>
    </row>
    <row r="1370" spans="1:13">
      <c r="A1370" s="69" t="s">
        <v>596</v>
      </c>
      <c r="B1370" s="69" t="s">
        <v>674</v>
      </c>
      <c r="C1370" s="18"/>
      <c r="D1370" s="19"/>
      <c r="E1370" s="60"/>
      <c r="F1370" s="20"/>
      <c r="G1370" s="18"/>
      <c r="H1370" s="25"/>
      <c r="I1370" s="15">
        <v>1370</v>
      </c>
      <c r="J1370" s="15" t="b">
        <f xml:space="preserve"> IF(AND([Relationship Date (UTC)] &gt;= Misc!$M$3, [Relationship Date (UTC)] &lt;= Misc!$N$3,TRUE), TRUE, FALSE)</f>
        <v>1</v>
      </c>
      <c r="K1370" s="16"/>
      <c r="L1370" s="72" t="s">
        <v>922</v>
      </c>
      <c r="M1370" s="75">
        <v>40523.680902777778</v>
      </c>
    </row>
    <row r="1371" spans="1:13">
      <c r="A1371" s="69" t="s">
        <v>675</v>
      </c>
      <c r="B1371" s="69" t="s">
        <v>674</v>
      </c>
      <c r="C1371" s="18"/>
      <c r="D1371" s="19"/>
      <c r="E1371" s="60"/>
      <c r="F1371" s="20"/>
      <c r="G1371" s="18"/>
      <c r="H1371" s="25"/>
      <c r="I1371" s="15">
        <v>1371</v>
      </c>
      <c r="J1371" s="15" t="b">
        <f xml:space="preserve"> IF(AND([Relationship Date (UTC)] &gt;= Misc!$M$3, [Relationship Date (UTC)] &lt;= Misc!$N$3,TRUE), TRUE, FALSE)</f>
        <v>1</v>
      </c>
      <c r="K1371" s="16"/>
      <c r="L1371" s="72" t="s">
        <v>922</v>
      </c>
      <c r="M1371" s="75">
        <v>40523.680902777778</v>
      </c>
    </row>
    <row r="1372" spans="1:13">
      <c r="A1372" s="69" t="s">
        <v>671</v>
      </c>
      <c r="B1372" s="69" t="s">
        <v>674</v>
      </c>
      <c r="C1372" s="18"/>
      <c r="D1372" s="19"/>
      <c r="E1372" s="60"/>
      <c r="F1372" s="20"/>
      <c r="G1372" s="18"/>
      <c r="H1372" s="25"/>
      <c r="I1372" s="15">
        <v>1372</v>
      </c>
      <c r="J1372" s="15" t="b">
        <f xml:space="preserve"> IF(AND([Relationship Date (UTC)] &gt;= Misc!$M$3, [Relationship Date (UTC)] &lt;= Misc!$N$3,TRUE), TRUE, FALSE)</f>
        <v>1</v>
      </c>
      <c r="K1372" s="16"/>
      <c r="L1372" s="72" t="s">
        <v>922</v>
      </c>
      <c r="M1372" s="75">
        <v>40523.680902777778</v>
      </c>
    </row>
    <row r="1373" spans="1:13">
      <c r="A1373" s="69" t="s">
        <v>676</v>
      </c>
      <c r="B1373" s="69" t="s">
        <v>916</v>
      </c>
      <c r="C1373" s="18"/>
      <c r="D1373" s="19"/>
      <c r="E1373" s="60"/>
      <c r="F1373" s="20"/>
      <c r="G1373" s="18"/>
      <c r="H1373" s="25"/>
      <c r="I1373" s="15">
        <v>1373</v>
      </c>
      <c r="J1373" s="15" t="b">
        <f xml:space="preserve"> IF(AND([Relationship Date (UTC)] &gt;= Misc!$M$3, [Relationship Date (UTC)] &lt;= Misc!$N$3,TRUE), TRUE, FALSE)</f>
        <v>1</v>
      </c>
      <c r="K1373" s="16"/>
      <c r="L1373" s="72" t="s">
        <v>922</v>
      </c>
      <c r="M1373" s="75">
        <v>40523.680902777778</v>
      </c>
    </row>
    <row r="1374" spans="1:13">
      <c r="A1374" s="69" t="s">
        <v>677</v>
      </c>
      <c r="B1374" s="69" t="s">
        <v>676</v>
      </c>
      <c r="C1374" s="18"/>
      <c r="D1374" s="19"/>
      <c r="E1374" s="60"/>
      <c r="F1374" s="20"/>
      <c r="G1374" s="18"/>
      <c r="H1374" s="25"/>
      <c r="I1374" s="15">
        <v>1374</v>
      </c>
      <c r="J1374" s="15" t="b">
        <f xml:space="preserve"> IF(AND([Relationship Date (UTC)] &gt;= Misc!$M$3, [Relationship Date (UTC)] &lt;= Misc!$N$3,TRUE), TRUE, FALSE)</f>
        <v>1</v>
      </c>
      <c r="K1374" s="16"/>
      <c r="L1374" s="72" t="s">
        <v>922</v>
      </c>
      <c r="M1374" s="75">
        <v>40523.680902777778</v>
      </c>
    </row>
    <row r="1375" spans="1:13">
      <c r="A1375" s="69" t="s">
        <v>446</v>
      </c>
      <c r="B1375" s="69" t="s">
        <v>916</v>
      </c>
      <c r="C1375" s="18"/>
      <c r="D1375" s="19"/>
      <c r="E1375" s="60"/>
      <c r="F1375" s="20"/>
      <c r="G1375" s="18"/>
      <c r="H1375" s="25"/>
      <c r="I1375" s="15">
        <v>1375</v>
      </c>
      <c r="J1375" s="15" t="b">
        <f xml:space="preserve"> IF(AND([Relationship Date (UTC)] &gt;= Misc!$M$3, [Relationship Date (UTC)] &lt;= Misc!$N$3,TRUE), TRUE, FALSE)</f>
        <v>1</v>
      </c>
      <c r="K1375" s="16"/>
      <c r="L1375" s="72" t="s">
        <v>922</v>
      </c>
      <c r="M1375" s="75">
        <v>40523.680902777778</v>
      </c>
    </row>
    <row r="1376" spans="1:13">
      <c r="A1376" s="69" t="s">
        <v>446</v>
      </c>
      <c r="B1376" s="69" t="s">
        <v>913</v>
      </c>
      <c r="C1376" s="18"/>
      <c r="D1376" s="19"/>
      <c r="E1376" s="60"/>
      <c r="F1376" s="20"/>
      <c r="G1376" s="18"/>
      <c r="H1376" s="25"/>
      <c r="I1376" s="15">
        <v>1376</v>
      </c>
      <c r="J1376" s="15" t="b">
        <f xml:space="preserve"> IF(AND([Relationship Date (UTC)] &gt;= Misc!$M$3, [Relationship Date (UTC)] &lt;= Misc!$N$3,TRUE), TRUE, FALSE)</f>
        <v>1</v>
      </c>
      <c r="K1376" s="16"/>
      <c r="L1376" s="72" t="s">
        <v>922</v>
      </c>
      <c r="M1376" s="75">
        <v>40523.680902777778</v>
      </c>
    </row>
    <row r="1377" spans="1:13">
      <c r="A1377" s="69" t="s">
        <v>446</v>
      </c>
      <c r="B1377" s="69" t="s">
        <v>677</v>
      </c>
      <c r="C1377" s="18"/>
      <c r="D1377" s="19"/>
      <c r="E1377" s="60"/>
      <c r="F1377" s="20"/>
      <c r="G1377" s="18"/>
      <c r="H1377" s="25"/>
      <c r="I1377" s="15">
        <v>1377</v>
      </c>
      <c r="J1377" s="15" t="b">
        <f xml:space="preserve"> IF(AND([Relationship Date (UTC)] &gt;= Misc!$M$3, [Relationship Date (UTC)] &lt;= Misc!$N$3,TRUE), TRUE, FALSE)</f>
        <v>1</v>
      </c>
      <c r="K1377" s="16"/>
      <c r="L1377" s="72" t="s">
        <v>922</v>
      </c>
      <c r="M1377" s="75">
        <v>40523.680902777778</v>
      </c>
    </row>
    <row r="1378" spans="1:13">
      <c r="A1378" s="69" t="s">
        <v>677</v>
      </c>
      <c r="B1378" s="69" t="s">
        <v>446</v>
      </c>
      <c r="C1378" s="18"/>
      <c r="D1378" s="19"/>
      <c r="E1378" s="60"/>
      <c r="F1378" s="20"/>
      <c r="G1378" s="18"/>
      <c r="H1378" s="25"/>
      <c r="I1378" s="15">
        <v>1378</v>
      </c>
      <c r="J1378" s="15" t="b">
        <f xml:space="preserve"> IF(AND([Relationship Date (UTC)] &gt;= Misc!$M$3, [Relationship Date (UTC)] &lt;= Misc!$N$3,TRUE), TRUE, FALSE)</f>
        <v>1</v>
      </c>
      <c r="K1378" s="16"/>
      <c r="L1378" s="72" t="s">
        <v>922</v>
      </c>
      <c r="M1378" s="75">
        <v>40523.680902777778</v>
      </c>
    </row>
    <row r="1379" spans="1:13">
      <c r="A1379" s="69" t="s">
        <v>678</v>
      </c>
      <c r="B1379" s="69" t="s">
        <v>916</v>
      </c>
      <c r="C1379" s="18"/>
      <c r="D1379" s="19"/>
      <c r="E1379" s="60"/>
      <c r="F1379" s="20"/>
      <c r="G1379" s="18"/>
      <c r="H1379" s="25"/>
      <c r="I1379" s="15">
        <v>1379</v>
      </c>
      <c r="J1379" s="15" t="b">
        <f xml:space="preserve"> IF(AND([Relationship Date (UTC)] &gt;= Misc!$M$3, [Relationship Date (UTC)] &lt;= Misc!$N$3,TRUE), TRUE, FALSE)</f>
        <v>1</v>
      </c>
      <c r="K1379" s="16"/>
      <c r="L1379" s="72" t="s">
        <v>921</v>
      </c>
      <c r="M1379" s="75">
        <v>40523.669432870367</v>
      </c>
    </row>
    <row r="1380" spans="1:13">
      <c r="A1380" s="69" t="s">
        <v>678</v>
      </c>
      <c r="B1380" s="69" t="s">
        <v>916</v>
      </c>
      <c r="C1380" s="18"/>
      <c r="D1380" s="19"/>
      <c r="E1380" s="60"/>
      <c r="F1380" s="20"/>
      <c r="G1380" s="18"/>
      <c r="H1380" s="25"/>
      <c r="I1380" s="15">
        <v>1380</v>
      </c>
      <c r="J1380" s="15" t="b">
        <f xml:space="preserve"> IF(AND([Relationship Date (UTC)] &gt;= Misc!$M$3, [Relationship Date (UTC)] &lt;= Misc!$N$3,TRUE), TRUE, FALSE)</f>
        <v>1</v>
      </c>
      <c r="K1380" s="16"/>
      <c r="L1380" s="72" t="s">
        <v>922</v>
      </c>
      <c r="M1380" s="75">
        <v>40523.680902777778</v>
      </c>
    </row>
    <row r="1381" spans="1:13">
      <c r="A1381" s="69" t="s">
        <v>678</v>
      </c>
      <c r="B1381" s="69" t="s">
        <v>913</v>
      </c>
      <c r="C1381" s="18"/>
      <c r="D1381" s="19"/>
      <c r="E1381" s="60"/>
      <c r="F1381" s="20"/>
      <c r="G1381" s="18"/>
      <c r="H1381" s="25"/>
      <c r="I1381" s="15">
        <v>1381</v>
      </c>
      <c r="J1381" s="15" t="b">
        <f xml:space="preserve"> IF(AND([Relationship Date (UTC)] &gt;= Misc!$M$3, [Relationship Date (UTC)] &lt;= Misc!$N$3,TRUE), TRUE, FALSE)</f>
        <v>1</v>
      </c>
      <c r="K1381" s="16"/>
      <c r="L1381" s="72" t="s">
        <v>922</v>
      </c>
      <c r="M1381" s="75">
        <v>40523.680902777778</v>
      </c>
    </row>
    <row r="1382" spans="1:13">
      <c r="A1382" s="69" t="s">
        <v>677</v>
      </c>
      <c r="B1382" s="69" t="s">
        <v>678</v>
      </c>
      <c r="C1382" s="18"/>
      <c r="D1382" s="19"/>
      <c r="E1382" s="60"/>
      <c r="F1382" s="20"/>
      <c r="G1382" s="18"/>
      <c r="H1382" s="25"/>
      <c r="I1382" s="15">
        <v>1382</v>
      </c>
      <c r="J1382" s="15" t="b">
        <f xml:space="preserve"> IF(AND([Relationship Date (UTC)] &gt;= Misc!$M$3, [Relationship Date (UTC)] &lt;= Misc!$N$3,TRUE), TRUE, FALSE)</f>
        <v>1</v>
      </c>
      <c r="K1382" s="16"/>
      <c r="L1382" s="72" t="s">
        <v>922</v>
      </c>
      <c r="M1382" s="75">
        <v>40523.680902777778</v>
      </c>
    </row>
    <row r="1383" spans="1:13">
      <c r="A1383" s="69" t="s">
        <v>679</v>
      </c>
      <c r="B1383" s="69" t="s">
        <v>689</v>
      </c>
      <c r="C1383" s="18"/>
      <c r="D1383" s="19"/>
      <c r="E1383" s="60"/>
      <c r="F1383" s="20"/>
      <c r="G1383" s="18"/>
      <c r="H1383" s="25"/>
      <c r="I1383" s="15">
        <v>1383</v>
      </c>
      <c r="J1383" s="15" t="b">
        <f xml:space="preserve"> IF(AND([Relationship Date (UTC)] &gt;= Misc!$M$3, [Relationship Date (UTC)] &lt;= Misc!$N$3,TRUE), TRUE, FALSE)</f>
        <v>1</v>
      </c>
      <c r="K1383" s="16"/>
      <c r="L1383" s="72" t="s">
        <v>921</v>
      </c>
      <c r="M1383" s="75">
        <v>40523.677418981482</v>
      </c>
    </row>
    <row r="1384" spans="1:13">
      <c r="A1384" s="69" t="s">
        <v>679</v>
      </c>
      <c r="B1384" s="69" t="s">
        <v>847</v>
      </c>
      <c r="C1384" s="18"/>
      <c r="D1384" s="19"/>
      <c r="E1384" s="60"/>
      <c r="F1384" s="20"/>
      <c r="G1384" s="18"/>
      <c r="H1384" s="25"/>
      <c r="I1384" s="15">
        <v>1384</v>
      </c>
      <c r="J1384" s="15" t="b">
        <f xml:space="preserve"> IF(AND([Relationship Date (UTC)] &gt;= Misc!$M$3, [Relationship Date (UTC)] &lt;= Misc!$N$3,TRUE), TRUE, FALSE)</f>
        <v>1</v>
      </c>
      <c r="K1384" s="16"/>
      <c r="L1384" s="72" t="s">
        <v>922</v>
      </c>
      <c r="M1384" s="75">
        <v>40523.680902777778</v>
      </c>
    </row>
    <row r="1385" spans="1:13">
      <c r="A1385" s="69" t="s">
        <v>679</v>
      </c>
      <c r="B1385" s="69" t="s">
        <v>916</v>
      </c>
      <c r="C1385" s="18"/>
      <c r="D1385" s="19"/>
      <c r="E1385" s="60"/>
      <c r="F1385" s="20"/>
      <c r="G1385" s="18"/>
      <c r="H1385" s="25"/>
      <c r="I1385" s="15">
        <v>1385</v>
      </c>
      <c r="J1385" s="15" t="b">
        <f xml:space="preserve"> IF(AND([Relationship Date (UTC)] &gt;= Misc!$M$3, [Relationship Date (UTC)] &lt;= Misc!$N$3,TRUE), TRUE, FALSE)</f>
        <v>1</v>
      </c>
      <c r="K1385" s="16"/>
      <c r="L1385" s="72" t="s">
        <v>922</v>
      </c>
      <c r="M1385" s="75">
        <v>40523.680902777778</v>
      </c>
    </row>
    <row r="1386" spans="1:13">
      <c r="A1386" s="69" t="s">
        <v>679</v>
      </c>
      <c r="B1386" s="69" t="s">
        <v>913</v>
      </c>
      <c r="C1386" s="18"/>
      <c r="D1386" s="19"/>
      <c r="E1386" s="60"/>
      <c r="F1386" s="20"/>
      <c r="G1386" s="18"/>
      <c r="H1386" s="25"/>
      <c r="I1386" s="15">
        <v>1386</v>
      </c>
      <c r="J1386" s="15" t="b">
        <f xml:space="preserve"> IF(AND([Relationship Date (UTC)] &gt;= Misc!$M$3, [Relationship Date (UTC)] &lt;= Misc!$N$3,TRUE), TRUE, FALSE)</f>
        <v>1</v>
      </c>
      <c r="K1386" s="16"/>
      <c r="L1386" s="72" t="s">
        <v>922</v>
      </c>
      <c r="M1386" s="75">
        <v>40523.680902777778</v>
      </c>
    </row>
    <row r="1387" spans="1:13">
      <c r="A1387" s="69" t="s">
        <v>680</v>
      </c>
      <c r="B1387" s="69" t="s">
        <v>916</v>
      </c>
      <c r="C1387" s="18"/>
      <c r="D1387" s="19"/>
      <c r="E1387" s="60"/>
      <c r="F1387" s="20"/>
      <c r="G1387" s="18"/>
      <c r="H1387" s="25"/>
      <c r="I1387" s="15">
        <v>1387</v>
      </c>
      <c r="J1387" s="15" t="b">
        <f xml:space="preserve"> IF(AND([Relationship Date (UTC)] &gt;= Misc!$M$3, [Relationship Date (UTC)] &lt;= Misc!$N$3,TRUE), TRUE, FALSE)</f>
        <v>1</v>
      </c>
      <c r="K1387" s="16"/>
      <c r="L1387" s="72" t="s">
        <v>921</v>
      </c>
      <c r="M1387" s="75">
        <v>40523.677442129629</v>
      </c>
    </row>
    <row r="1388" spans="1:13">
      <c r="A1388" s="69" t="s">
        <v>680</v>
      </c>
      <c r="B1388" s="69" t="s">
        <v>916</v>
      </c>
      <c r="C1388" s="18"/>
      <c r="D1388" s="19"/>
      <c r="E1388" s="60"/>
      <c r="F1388" s="20"/>
      <c r="G1388" s="18"/>
      <c r="H1388" s="25"/>
      <c r="I1388" s="15">
        <v>1388</v>
      </c>
      <c r="J1388" s="15" t="b">
        <f xml:space="preserve"> IF(AND([Relationship Date (UTC)] &gt;= Misc!$M$3, [Relationship Date (UTC)] &lt;= Misc!$N$3,TRUE), TRUE, FALSE)</f>
        <v>1</v>
      </c>
      <c r="K1388" s="16"/>
      <c r="L1388" s="72" t="s">
        <v>922</v>
      </c>
      <c r="M1388" s="75">
        <v>40523.680902777778</v>
      </c>
    </row>
    <row r="1389" spans="1:13">
      <c r="A1389" s="69" t="s">
        <v>681</v>
      </c>
      <c r="B1389" s="69" t="s">
        <v>751</v>
      </c>
      <c r="C1389" s="18"/>
      <c r="D1389" s="19"/>
      <c r="E1389" s="60"/>
      <c r="F1389" s="20"/>
      <c r="G1389" s="18"/>
      <c r="H1389" s="25"/>
      <c r="I1389" s="15">
        <v>1389</v>
      </c>
      <c r="J1389" s="15" t="b">
        <f xml:space="preserve"> IF(AND([Relationship Date (UTC)] &gt;= Misc!$M$3, [Relationship Date (UTC)] &lt;= Misc!$N$3,TRUE), TRUE, FALSE)</f>
        <v>1</v>
      </c>
      <c r="K1389" s="16"/>
      <c r="L1389" s="72" t="s">
        <v>921</v>
      </c>
      <c r="M1389" s="75">
        <v>40523.677465277775</v>
      </c>
    </row>
    <row r="1390" spans="1:13">
      <c r="A1390" s="69" t="s">
        <v>681</v>
      </c>
      <c r="B1390" s="69" t="s">
        <v>665</v>
      </c>
      <c r="C1390" s="18"/>
      <c r="D1390" s="19"/>
      <c r="E1390" s="60"/>
      <c r="F1390" s="20"/>
      <c r="G1390" s="18"/>
      <c r="H1390" s="25"/>
      <c r="I1390" s="15">
        <v>1390</v>
      </c>
      <c r="J1390" s="15" t="b">
        <f xml:space="preserve"> IF(AND([Relationship Date (UTC)] &gt;= Misc!$M$3, [Relationship Date (UTC)] &lt;= Misc!$N$3,TRUE), TRUE, FALSE)</f>
        <v>1</v>
      </c>
      <c r="K1390" s="16"/>
      <c r="L1390" s="72" t="s">
        <v>922</v>
      </c>
      <c r="M1390" s="75">
        <v>40523.680902777778</v>
      </c>
    </row>
    <row r="1391" spans="1:13">
      <c r="A1391" s="69" t="s">
        <v>681</v>
      </c>
      <c r="B1391" s="69" t="s">
        <v>916</v>
      </c>
      <c r="C1391" s="18"/>
      <c r="D1391" s="19"/>
      <c r="E1391" s="60"/>
      <c r="F1391" s="20"/>
      <c r="G1391" s="18"/>
      <c r="H1391" s="25"/>
      <c r="I1391" s="15">
        <v>1391</v>
      </c>
      <c r="J1391" s="15" t="b">
        <f xml:space="preserve"> IF(AND([Relationship Date (UTC)] &gt;= Misc!$M$3, [Relationship Date (UTC)] &lt;= Misc!$N$3,TRUE), TRUE, FALSE)</f>
        <v>1</v>
      </c>
      <c r="K1391" s="16"/>
      <c r="L1391" s="72" t="s">
        <v>922</v>
      </c>
      <c r="M1391" s="75">
        <v>40523.680902777778</v>
      </c>
    </row>
    <row r="1392" spans="1:13">
      <c r="A1392" s="69" t="s">
        <v>682</v>
      </c>
      <c r="B1392" s="69" t="s">
        <v>916</v>
      </c>
      <c r="C1392" s="18"/>
      <c r="D1392" s="19"/>
      <c r="E1392" s="60"/>
      <c r="F1392" s="20"/>
      <c r="G1392" s="18"/>
      <c r="H1392" s="25"/>
      <c r="I1392" s="15">
        <v>1392</v>
      </c>
      <c r="J1392" s="15" t="b">
        <f xml:space="preserve"> IF(AND([Relationship Date (UTC)] &gt;= Misc!$M$3, [Relationship Date (UTC)] &lt;= Misc!$N$3,TRUE), TRUE, FALSE)</f>
        <v>1</v>
      </c>
      <c r="K1392" s="16"/>
      <c r="L1392" s="72" t="s">
        <v>921</v>
      </c>
      <c r="M1392" s="75">
        <v>40523.677488425928</v>
      </c>
    </row>
    <row r="1393" spans="1:13">
      <c r="A1393" s="69" t="s">
        <v>682</v>
      </c>
      <c r="B1393" s="69" t="s">
        <v>916</v>
      </c>
      <c r="C1393" s="18"/>
      <c r="D1393" s="19"/>
      <c r="E1393" s="60"/>
      <c r="F1393" s="20"/>
      <c r="G1393" s="18"/>
      <c r="H1393" s="25"/>
      <c r="I1393" s="15">
        <v>1393</v>
      </c>
      <c r="J1393" s="15" t="b">
        <f xml:space="preserve"> IF(AND([Relationship Date (UTC)] &gt;= Misc!$M$3, [Relationship Date (UTC)] &lt;= Misc!$N$3,TRUE), TRUE, FALSE)</f>
        <v>1</v>
      </c>
      <c r="K1393" s="16"/>
      <c r="L1393" s="72" t="s">
        <v>922</v>
      </c>
      <c r="M1393" s="75">
        <v>40523.680902777778</v>
      </c>
    </row>
    <row r="1394" spans="1:13">
      <c r="A1394" s="69" t="s">
        <v>683</v>
      </c>
      <c r="B1394" s="69" t="s">
        <v>684</v>
      </c>
      <c r="C1394" s="18"/>
      <c r="D1394" s="19"/>
      <c r="E1394" s="60"/>
      <c r="F1394" s="20"/>
      <c r="G1394" s="18"/>
      <c r="H1394" s="25"/>
      <c r="I1394" s="15">
        <v>1394</v>
      </c>
      <c r="J1394" s="15" t="b">
        <f xml:space="preserve"> IF(AND([Relationship Date (UTC)] &gt;= Misc!$M$3, [Relationship Date (UTC)] &lt;= Misc!$N$3,TRUE), TRUE, FALSE)</f>
        <v>1</v>
      </c>
      <c r="K1394" s="16"/>
      <c r="L1394" s="72" t="s">
        <v>921</v>
      </c>
      <c r="M1394" s="75">
        <v>40523.669976851852</v>
      </c>
    </row>
    <row r="1395" spans="1:13">
      <c r="A1395" s="69" t="s">
        <v>683</v>
      </c>
      <c r="B1395" s="69" t="s">
        <v>684</v>
      </c>
      <c r="C1395" s="18"/>
      <c r="D1395" s="19"/>
      <c r="E1395" s="60"/>
      <c r="F1395" s="20"/>
      <c r="G1395" s="18"/>
      <c r="H1395" s="25"/>
      <c r="I1395" s="15">
        <v>1395</v>
      </c>
      <c r="J1395" s="15" t="b">
        <f xml:space="preserve"> IF(AND([Relationship Date (UTC)] &gt;= Misc!$M$3, [Relationship Date (UTC)] &lt;= Misc!$N$3,TRUE), TRUE, FALSE)</f>
        <v>1</v>
      </c>
      <c r="K1395" s="16"/>
      <c r="L1395" s="72" t="s">
        <v>922</v>
      </c>
      <c r="M1395" s="75">
        <v>40523.680902777778</v>
      </c>
    </row>
    <row r="1396" spans="1:13">
      <c r="A1396" s="69" t="s">
        <v>684</v>
      </c>
      <c r="B1396" s="69" t="s">
        <v>683</v>
      </c>
      <c r="C1396" s="18"/>
      <c r="D1396" s="19"/>
      <c r="E1396" s="60"/>
      <c r="F1396" s="20"/>
      <c r="G1396" s="18"/>
      <c r="H1396" s="25"/>
      <c r="I1396" s="15">
        <v>1396</v>
      </c>
      <c r="J1396" s="15" t="b">
        <f xml:space="preserve"> IF(AND([Relationship Date (UTC)] &gt;= Misc!$M$3, [Relationship Date (UTC)] &lt;= Misc!$N$3,TRUE), TRUE, FALSE)</f>
        <v>1</v>
      </c>
      <c r="K1396" s="16"/>
      <c r="L1396" s="72" t="s">
        <v>922</v>
      </c>
      <c r="M1396" s="75">
        <v>40523.680902777778</v>
      </c>
    </row>
    <row r="1397" spans="1:13">
      <c r="A1397" s="69" t="s">
        <v>584</v>
      </c>
      <c r="B1397" s="69" t="s">
        <v>916</v>
      </c>
      <c r="C1397" s="18"/>
      <c r="D1397" s="19"/>
      <c r="E1397" s="60"/>
      <c r="F1397" s="20"/>
      <c r="G1397" s="18"/>
      <c r="H1397" s="25"/>
      <c r="I1397" s="15">
        <v>1397</v>
      </c>
      <c r="J1397" s="15" t="b">
        <f xml:space="preserve"> IF(AND([Relationship Date (UTC)] &gt;= Misc!$M$3, [Relationship Date (UTC)] &lt;= Misc!$N$3,TRUE), TRUE, FALSE)</f>
        <v>1</v>
      </c>
      <c r="K1397" s="16"/>
      <c r="L1397" s="72" t="s">
        <v>921</v>
      </c>
      <c r="M1397" s="75">
        <v>40523.665081018517</v>
      </c>
    </row>
    <row r="1398" spans="1:13">
      <c r="A1398" s="69" t="s">
        <v>583</v>
      </c>
      <c r="B1398" s="69" t="s">
        <v>584</v>
      </c>
      <c r="C1398" s="18"/>
      <c r="D1398" s="19"/>
      <c r="E1398" s="60"/>
      <c r="F1398" s="20"/>
      <c r="G1398" s="18"/>
      <c r="H1398" s="25"/>
      <c r="I1398" s="15">
        <v>1398</v>
      </c>
      <c r="J1398" s="15" t="b">
        <f xml:space="preserve"> IF(AND([Relationship Date (UTC)] &gt;= Misc!$M$3, [Relationship Date (UTC)] &lt;= Misc!$N$3,TRUE), TRUE, FALSE)</f>
        <v>1</v>
      </c>
      <c r="K1398" s="16"/>
      <c r="L1398" s="72" t="s">
        <v>922</v>
      </c>
      <c r="M1398" s="75">
        <v>40523.680902777778</v>
      </c>
    </row>
    <row r="1399" spans="1:13">
      <c r="A1399" s="69" t="s">
        <v>584</v>
      </c>
      <c r="B1399" s="69" t="s">
        <v>583</v>
      </c>
      <c r="C1399" s="18"/>
      <c r="D1399" s="19"/>
      <c r="E1399" s="60"/>
      <c r="F1399" s="20"/>
      <c r="G1399" s="18"/>
      <c r="H1399" s="25"/>
      <c r="I1399" s="15">
        <v>1399</v>
      </c>
      <c r="J1399" s="15" t="b">
        <f xml:space="preserve"> IF(AND([Relationship Date (UTC)] &gt;= Misc!$M$3, [Relationship Date (UTC)] &lt;= Misc!$N$3,TRUE), TRUE, FALSE)</f>
        <v>1</v>
      </c>
      <c r="K1399" s="16"/>
      <c r="L1399" s="72" t="s">
        <v>922</v>
      </c>
      <c r="M1399" s="75">
        <v>40523.680902777778</v>
      </c>
    </row>
    <row r="1400" spans="1:13">
      <c r="A1400" s="69" t="s">
        <v>584</v>
      </c>
      <c r="B1400" s="69" t="s">
        <v>685</v>
      </c>
      <c r="C1400" s="18"/>
      <c r="D1400" s="19"/>
      <c r="E1400" s="60"/>
      <c r="F1400" s="20"/>
      <c r="G1400" s="18"/>
      <c r="H1400" s="25"/>
      <c r="I1400" s="15">
        <v>1400</v>
      </c>
      <c r="J1400" s="15" t="b">
        <f xml:space="preserve"> IF(AND([Relationship Date (UTC)] &gt;= Misc!$M$3, [Relationship Date (UTC)] &lt;= Misc!$N$3,TRUE), TRUE, FALSE)</f>
        <v>1</v>
      </c>
      <c r="K1400" s="16"/>
      <c r="L1400" s="72" t="s">
        <v>922</v>
      </c>
      <c r="M1400" s="75">
        <v>40523.680902777778</v>
      </c>
    </row>
    <row r="1401" spans="1:13">
      <c r="A1401" s="69" t="s">
        <v>685</v>
      </c>
      <c r="B1401" s="69" t="s">
        <v>584</v>
      </c>
      <c r="C1401" s="18"/>
      <c r="D1401" s="19"/>
      <c r="E1401" s="60"/>
      <c r="F1401" s="20"/>
      <c r="G1401" s="18"/>
      <c r="H1401" s="25"/>
      <c r="I1401" s="15">
        <v>1401</v>
      </c>
      <c r="J1401" s="15" t="b">
        <f xml:space="preserve"> IF(AND([Relationship Date (UTC)] &gt;= Misc!$M$3, [Relationship Date (UTC)] &lt;= Misc!$N$3,TRUE), TRUE, FALSE)</f>
        <v>1</v>
      </c>
      <c r="K1401" s="16"/>
      <c r="L1401" s="72" t="s">
        <v>922</v>
      </c>
      <c r="M1401" s="75">
        <v>40523.680902777778</v>
      </c>
    </row>
    <row r="1402" spans="1:13">
      <c r="A1402" s="69" t="s">
        <v>583</v>
      </c>
      <c r="B1402" s="69" t="s">
        <v>916</v>
      </c>
      <c r="C1402" s="18"/>
      <c r="D1402" s="19"/>
      <c r="E1402" s="60"/>
      <c r="F1402" s="20"/>
      <c r="G1402" s="18"/>
      <c r="H1402" s="25"/>
      <c r="I1402" s="15">
        <v>1402</v>
      </c>
      <c r="J1402" s="15" t="b">
        <f xml:space="preserve"> IF(AND([Relationship Date (UTC)] &gt;= Misc!$M$3, [Relationship Date (UTC)] &lt;= Misc!$N$3,TRUE), TRUE, FALSE)</f>
        <v>1</v>
      </c>
      <c r="K1402" s="16"/>
      <c r="L1402" s="72" t="s">
        <v>921</v>
      </c>
      <c r="M1402" s="75">
        <v>40523.662847222222</v>
      </c>
    </row>
    <row r="1403" spans="1:13">
      <c r="A1403" s="69" t="s">
        <v>583</v>
      </c>
      <c r="B1403" s="69" t="s">
        <v>541</v>
      </c>
      <c r="C1403" s="18"/>
      <c r="D1403" s="19"/>
      <c r="E1403" s="60"/>
      <c r="F1403" s="20"/>
      <c r="G1403" s="18"/>
      <c r="H1403" s="25"/>
      <c r="I1403" s="15">
        <v>1403</v>
      </c>
      <c r="J1403" s="15" t="b">
        <f xml:space="preserve"> IF(AND([Relationship Date (UTC)] &gt;= Misc!$M$3, [Relationship Date (UTC)] &lt;= Misc!$N$3,TRUE), TRUE, FALSE)</f>
        <v>1</v>
      </c>
      <c r="K1403" s="16"/>
      <c r="L1403" s="72" t="s">
        <v>922</v>
      </c>
      <c r="M1403" s="75">
        <v>40523.680902777778</v>
      </c>
    </row>
    <row r="1404" spans="1:13">
      <c r="A1404" s="69" t="s">
        <v>583</v>
      </c>
      <c r="B1404" s="69" t="s">
        <v>586</v>
      </c>
      <c r="C1404" s="18"/>
      <c r="D1404" s="19"/>
      <c r="E1404" s="60"/>
      <c r="F1404" s="20"/>
      <c r="G1404" s="18"/>
      <c r="H1404" s="25"/>
      <c r="I1404" s="15">
        <v>1404</v>
      </c>
      <c r="J1404" s="15" t="b">
        <f xml:space="preserve"> IF(AND([Relationship Date (UTC)] &gt;= Misc!$M$3, [Relationship Date (UTC)] &lt;= Misc!$N$3,TRUE), TRUE, FALSE)</f>
        <v>1</v>
      </c>
      <c r="K1404" s="16"/>
      <c r="L1404" s="72" t="s">
        <v>922</v>
      </c>
      <c r="M1404" s="75">
        <v>40523.680902777778</v>
      </c>
    </row>
    <row r="1405" spans="1:13">
      <c r="A1405" s="69" t="s">
        <v>583</v>
      </c>
      <c r="B1405" s="69" t="s">
        <v>730</v>
      </c>
      <c r="C1405" s="18"/>
      <c r="D1405" s="19"/>
      <c r="E1405" s="60"/>
      <c r="F1405" s="20"/>
      <c r="G1405" s="18"/>
      <c r="H1405" s="25"/>
      <c r="I1405" s="15">
        <v>1405</v>
      </c>
      <c r="J1405" s="15" t="b">
        <f xml:space="preserve"> IF(AND([Relationship Date (UTC)] &gt;= Misc!$M$3, [Relationship Date (UTC)] &lt;= Misc!$N$3,TRUE), TRUE, FALSE)</f>
        <v>1</v>
      </c>
      <c r="K1405" s="16"/>
      <c r="L1405" s="72" t="s">
        <v>922</v>
      </c>
      <c r="M1405" s="75">
        <v>40523.680902777778</v>
      </c>
    </row>
    <row r="1406" spans="1:13">
      <c r="A1406" s="69" t="s">
        <v>583</v>
      </c>
      <c r="B1406" s="69" t="s">
        <v>916</v>
      </c>
      <c r="C1406" s="18"/>
      <c r="D1406" s="19"/>
      <c r="E1406" s="60"/>
      <c r="F1406" s="20"/>
      <c r="G1406" s="18"/>
      <c r="H1406" s="25"/>
      <c r="I1406" s="15">
        <v>1406</v>
      </c>
      <c r="J1406" s="15" t="b">
        <f xml:space="preserve"> IF(AND([Relationship Date (UTC)] &gt;= Misc!$M$3, [Relationship Date (UTC)] &lt;= Misc!$N$3,TRUE), TRUE, FALSE)</f>
        <v>1</v>
      </c>
      <c r="K1406" s="16"/>
      <c r="L1406" s="72" t="s">
        <v>922</v>
      </c>
      <c r="M1406" s="75">
        <v>40523.680902777778</v>
      </c>
    </row>
    <row r="1407" spans="1:13">
      <c r="A1407" s="69" t="s">
        <v>541</v>
      </c>
      <c r="B1407" s="69" t="s">
        <v>583</v>
      </c>
      <c r="C1407" s="18"/>
      <c r="D1407" s="19"/>
      <c r="E1407" s="60"/>
      <c r="F1407" s="20"/>
      <c r="G1407" s="18"/>
      <c r="H1407" s="25"/>
      <c r="I1407" s="15">
        <v>1407</v>
      </c>
      <c r="J1407" s="15" t="b">
        <f xml:space="preserve"> IF(AND([Relationship Date (UTC)] &gt;= Misc!$M$3, [Relationship Date (UTC)] &lt;= Misc!$N$3,TRUE), TRUE, FALSE)</f>
        <v>1</v>
      </c>
      <c r="K1407" s="16"/>
      <c r="L1407" s="72" t="s">
        <v>922</v>
      </c>
      <c r="M1407" s="75">
        <v>40523.680902777778</v>
      </c>
    </row>
    <row r="1408" spans="1:13">
      <c r="A1408" s="69" t="s">
        <v>685</v>
      </c>
      <c r="B1408" s="69" t="s">
        <v>583</v>
      </c>
      <c r="C1408" s="18"/>
      <c r="D1408" s="19"/>
      <c r="E1408" s="60"/>
      <c r="F1408" s="20"/>
      <c r="G1408" s="18"/>
      <c r="H1408" s="25"/>
      <c r="I1408" s="15">
        <v>1408</v>
      </c>
      <c r="J1408" s="15" t="b">
        <f xml:space="preserve"> IF(AND([Relationship Date (UTC)] &gt;= Misc!$M$3, [Relationship Date (UTC)] &lt;= Misc!$N$3,TRUE), TRUE, FALSE)</f>
        <v>1</v>
      </c>
      <c r="K1408" s="16"/>
      <c r="L1408" s="72" t="s">
        <v>922</v>
      </c>
      <c r="M1408" s="75">
        <v>40523.680902777778</v>
      </c>
    </row>
    <row r="1409" spans="1:13">
      <c r="A1409" s="69" t="s">
        <v>685</v>
      </c>
      <c r="B1409" s="69" t="s">
        <v>541</v>
      </c>
      <c r="C1409" s="18"/>
      <c r="D1409" s="19"/>
      <c r="E1409" s="60"/>
      <c r="F1409" s="20"/>
      <c r="G1409" s="18"/>
      <c r="H1409" s="25"/>
      <c r="I1409" s="15">
        <v>1409</v>
      </c>
      <c r="J1409" s="15" t="b">
        <f xml:space="preserve"> IF(AND([Relationship Date (UTC)] &gt;= Misc!$M$3, [Relationship Date (UTC)] &lt;= Misc!$N$3,TRUE), TRUE, FALSE)</f>
        <v>1</v>
      </c>
      <c r="K1409" s="16"/>
      <c r="L1409" s="72" t="s">
        <v>921</v>
      </c>
      <c r="M1409" s="75">
        <v>40523.677546296298</v>
      </c>
    </row>
    <row r="1410" spans="1:13">
      <c r="A1410" s="69" t="s">
        <v>518</v>
      </c>
      <c r="B1410" s="69" t="s">
        <v>541</v>
      </c>
      <c r="C1410" s="18"/>
      <c r="D1410" s="19"/>
      <c r="E1410" s="60"/>
      <c r="F1410" s="20"/>
      <c r="G1410" s="18"/>
      <c r="H1410" s="25"/>
      <c r="I1410" s="15">
        <v>1410</v>
      </c>
      <c r="J1410" s="15" t="b">
        <f xml:space="preserve"> IF(AND([Relationship Date (UTC)] &gt;= Misc!$M$3, [Relationship Date (UTC)] &lt;= Misc!$N$3,TRUE), TRUE, FALSE)</f>
        <v>1</v>
      </c>
      <c r="K1410" s="16"/>
      <c r="L1410" s="72" t="s">
        <v>922</v>
      </c>
      <c r="M1410" s="75">
        <v>40523.680902777778</v>
      </c>
    </row>
    <row r="1411" spans="1:13">
      <c r="A1411" s="69" t="s">
        <v>541</v>
      </c>
      <c r="B1411" s="69" t="s">
        <v>685</v>
      </c>
      <c r="C1411" s="18"/>
      <c r="D1411" s="19"/>
      <c r="E1411" s="60"/>
      <c r="F1411" s="20"/>
      <c r="G1411" s="18"/>
      <c r="H1411" s="25"/>
      <c r="I1411" s="15">
        <v>1411</v>
      </c>
      <c r="J1411" s="15" t="b">
        <f xml:space="preserve"> IF(AND([Relationship Date (UTC)] &gt;= Misc!$M$3, [Relationship Date (UTC)] &lt;= Misc!$N$3,TRUE), TRUE, FALSE)</f>
        <v>1</v>
      </c>
      <c r="K1411" s="16"/>
      <c r="L1411" s="72" t="s">
        <v>922</v>
      </c>
      <c r="M1411" s="75">
        <v>40523.680902777778</v>
      </c>
    </row>
    <row r="1412" spans="1:13">
      <c r="A1412" s="69" t="s">
        <v>541</v>
      </c>
      <c r="B1412" s="69" t="s">
        <v>729</v>
      </c>
      <c r="C1412" s="18"/>
      <c r="D1412" s="19"/>
      <c r="E1412" s="60"/>
      <c r="F1412" s="20"/>
      <c r="G1412" s="18"/>
      <c r="H1412" s="25"/>
      <c r="I1412" s="15">
        <v>1412</v>
      </c>
      <c r="J1412" s="15" t="b">
        <f xml:space="preserve"> IF(AND([Relationship Date (UTC)] &gt;= Misc!$M$3, [Relationship Date (UTC)] &lt;= Misc!$N$3,TRUE), TRUE, FALSE)</f>
        <v>1</v>
      </c>
      <c r="K1412" s="16"/>
      <c r="L1412" s="72" t="s">
        <v>922</v>
      </c>
      <c r="M1412" s="75">
        <v>40523.680902777778</v>
      </c>
    </row>
    <row r="1413" spans="1:13">
      <c r="A1413" s="69" t="s">
        <v>541</v>
      </c>
      <c r="B1413" s="69" t="s">
        <v>916</v>
      </c>
      <c r="C1413" s="18"/>
      <c r="D1413" s="19"/>
      <c r="E1413" s="60"/>
      <c r="F1413" s="20"/>
      <c r="G1413" s="18"/>
      <c r="H1413" s="25"/>
      <c r="I1413" s="15">
        <v>1413</v>
      </c>
      <c r="J1413" s="15" t="b">
        <f xml:space="preserve"> IF(AND([Relationship Date (UTC)] &gt;= Misc!$M$3, [Relationship Date (UTC)] &lt;= Misc!$N$3,TRUE), TRUE, FALSE)</f>
        <v>1</v>
      </c>
      <c r="K1413" s="16"/>
      <c r="L1413" s="72" t="s">
        <v>922</v>
      </c>
      <c r="M1413" s="75">
        <v>40523.680902777778</v>
      </c>
    </row>
    <row r="1414" spans="1:13">
      <c r="A1414" s="69" t="s">
        <v>685</v>
      </c>
      <c r="B1414" s="69" t="s">
        <v>541</v>
      </c>
      <c r="C1414" s="18"/>
      <c r="D1414" s="19"/>
      <c r="E1414" s="60"/>
      <c r="F1414" s="20"/>
      <c r="G1414" s="18"/>
      <c r="H1414" s="25"/>
      <c r="I1414" s="15">
        <v>1414</v>
      </c>
      <c r="J1414" s="15" t="b">
        <f xml:space="preserve"> IF(AND([Relationship Date (UTC)] &gt;= Misc!$M$3, [Relationship Date (UTC)] &lt;= Misc!$N$3,TRUE), TRUE, FALSE)</f>
        <v>1</v>
      </c>
      <c r="K1414" s="16"/>
      <c r="L1414" s="72" t="s">
        <v>922</v>
      </c>
      <c r="M1414" s="75">
        <v>40523.680902777778</v>
      </c>
    </row>
    <row r="1415" spans="1:13">
      <c r="A1415" s="69" t="s">
        <v>518</v>
      </c>
      <c r="B1415" s="69" t="s">
        <v>685</v>
      </c>
      <c r="C1415" s="18"/>
      <c r="D1415" s="19"/>
      <c r="E1415" s="60"/>
      <c r="F1415" s="20"/>
      <c r="G1415" s="18"/>
      <c r="H1415" s="25"/>
      <c r="I1415" s="15">
        <v>1415</v>
      </c>
      <c r="J1415" s="15" t="b">
        <f xml:space="preserve"> IF(AND([Relationship Date (UTC)] &gt;= Misc!$M$3, [Relationship Date (UTC)] &lt;= Misc!$N$3,TRUE), TRUE, FALSE)</f>
        <v>1</v>
      </c>
      <c r="K1415" s="16"/>
      <c r="L1415" s="72" t="s">
        <v>922</v>
      </c>
      <c r="M1415" s="75">
        <v>40523.680902777778</v>
      </c>
    </row>
    <row r="1416" spans="1:13">
      <c r="A1416" s="69" t="s">
        <v>510</v>
      </c>
      <c r="B1416" s="69" t="s">
        <v>685</v>
      </c>
      <c r="C1416" s="18"/>
      <c r="D1416" s="19"/>
      <c r="E1416" s="60"/>
      <c r="F1416" s="20"/>
      <c r="G1416" s="18"/>
      <c r="H1416" s="25"/>
      <c r="I1416" s="15">
        <v>1416</v>
      </c>
      <c r="J1416" s="15" t="b">
        <f xml:space="preserve"> IF(AND([Relationship Date (UTC)] &gt;= Misc!$M$3, [Relationship Date (UTC)] &lt;= Misc!$N$3,TRUE), TRUE, FALSE)</f>
        <v>1</v>
      </c>
      <c r="K1416" s="16"/>
      <c r="L1416" s="72" t="s">
        <v>922</v>
      </c>
      <c r="M1416" s="75">
        <v>40523.680902777778</v>
      </c>
    </row>
    <row r="1417" spans="1:13">
      <c r="A1417" s="69" t="s">
        <v>685</v>
      </c>
      <c r="B1417" s="69" t="s">
        <v>518</v>
      </c>
      <c r="C1417" s="18"/>
      <c r="D1417" s="19"/>
      <c r="E1417" s="60"/>
      <c r="F1417" s="20"/>
      <c r="G1417" s="18"/>
      <c r="H1417" s="25"/>
      <c r="I1417" s="15">
        <v>1417</v>
      </c>
      <c r="J1417" s="15" t="b">
        <f xml:space="preserve"> IF(AND([Relationship Date (UTC)] &gt;= Misc!$M$3, [Relationship Date (UTC)] &lt;= Misc!$N$3,TRUE), TRUE, FALSE)</f>
        <v>1</v>
      </c>
      <c r="K1417" s="16"/>
      <c r="L1417" s="72" t="s">
        <v>922</v>
      </c>
      <c r="M1417" s="75">
        <v>40523.680902777778</v>
      </c>
    </row>
    <row r="1418" spans="1:13">
      <c r="A1418" s="69" t="s">
        <v>685</v>
      </c>
      <c r="B1418" s="69" t="s">
        <v>510</v>
      </c>
      <c r="C1418" s="18"/>
      <c r="D1418" s="19"/>
      <c r="E1418" s="60"/>
      <c r="F1418" s="20"/>
      <c r="G1418" s="18"/>
      <c r="H1418" s="25"/>
      <c r="I1418" s="15">
        <v>1418</v>
      </c>
      <c r="J1418" s="15" t="b">
        <f xml:space="preserve"> IF(AND([Relationship Date (UTC)] &gt;= Misc!$M$3, [Relationship Date (UTC)] &lt;= Misc!$N$3,TRUE), TRUE, FALSE)</f>
        <v>1</v>
      </c>
      <c r="K1418" s="16"/>
      <c r="L1418" s="72" t="s">
        <v>922</v>
      </c>
      <c r="M1418" s="75">
        <v>40523.680902777778</v>
      </c>
    </row>
    <row r="1419" spans="1:13">
      <c r="A1419" s="69" t="s">
        <v>518</v>
      </c>
      <c r="B1419" s="69" t="s">
        <v>505</v>
      </c>
      <c r="C1419" s="18"/>
      <c r="D1419" s="19"/>
      <c r="E1419" s="60"/>
      <c r="F1419" s="20"/>
      <c r="G1419" s="18"/>
      <c r="H1419" s="25"/>
      <c r="I1419" s="15">
        <v>1419</v>
      </c>
      <c r="J1419" s="15" t="b">
        <f xml:space="preserve"> IF(AND([Relationship Date (UTC)] &gt;= Misc!$M$3, [Relationship Date (UTC)] &lt;= Misc!$N$3,TRUE), TRUE, FALSE)</f>
        <v>1</v>
      </c>
      <c r="K1419" s="16"/>
      <c r="L1419" s="72" t="s">
        <v>922</v>
      </c>
      <c r="M1419" s="75">
        <v>40523.680902777778</v>
      </c>
    </row>
    <row r="1420" spans="1:13">
      <c r="A1420" s="69" t="s">
        <v>518</v>
      </c>
      <c r="B1420" s="69" t="s">
        <v>686</v>
      </c>
      <c r="C1420" s="18"/>
      <c r="D1420" s="19"/>
      <c r="E1420" s="60"/>
      <c r="F1420" s="20"/>
      <c r="G1420" s="18"/>
      <c r="H1420" s="25"/>
      <c r="I1420" s="15">
        <v>1420</v>
      </c>
      <c r="J1420" s="15" t="b">
        <f xml:space="preserve"> IF(AND([Relationship Date (UTC)] &gt;= Misc!$M$3, [Relationship Date (UTC)] &lt;= Misc!$N$3,TRUE), TRUE, FALSE)</f>
        <v>1</v>
      </c>
      <c r="K1420" s="16"/>
      <c r="L1420" s="72" t="s">
        <v>922</v>
      </c>
      <c r="M1420" s="75">
        <v>40523.680902777778</v>
      </c>
    </row>
    <row r="1421" spans="1:13">
      <c r="A1421" s="69" t="s">
        <v>518</v>
      </c>
      <c r="B1421" s="69" t="s">
        <v>730</v>
      </c>
      <c r="C1421" s="18"/>
      <c r="D1421" s="19"/>
      <c r="E1421" s="60"/>
      <c r="F1421" s="20"/>
      <c r="G1421" s="18"/>
      <c r="H1421" s="25"/>
      <c r="I1421" s="15">
        <v>1421</v>
      </c>
      <c r="J1421" s="15" t="b">
        <f xml:space="preserve"> IF(AND([Relationship Date (UTC)] &gt;= Misc!$M$3, [Relationship Date (UTC)] &lt;= Misc!$N$3,TRUE), TRUE, FALSE)</f>
        <v>1</v>
      </c>
      <c r="K1421" s="16"/>
      <c r="L1421" s="72" t="s">
        <v>922</v>
      </c>
      <c r="M1421" s="75">
        <v>40523.680902777778</v>
      </c>
    </row>
    <row r="1422" spans="1:13">
      <c r="A1422" s="69" t="s">
        <v>518</v>
      </c>
      <c r="B1422" s="69" t="s">
        <v>658</v>
      </c>
      <c r="C1422" s="18"/>
      <c r="D1422" s="19"/>
      <c r="E1422" s="60"/>
      <c r="F1422" s="20"/>
      <c r="G1422" s="18"/>
      <c r="H1422" s="25"/>
      <c r="I1422" s="15">
        <v>1422</v>
      </c>
      <c r="J1422" s="15" t="b">
        <f xml:space="preserve"> IF(AND([Relationship Date (UTC)] &gt;= Misc!$M$3, [Relationship Date (UTC)] &lt;= Misc!$N$3,TRUE), TRUE, FALSE)</f>
        <v>1</v>
      </c>
      <c r="K1422" s="16"/>
      <c r="L1422" s="72" t="s">
        <v>922</v>
      </c>
      <c r="M1422" s="75">
        <v>40523.680902777778</v>
      </c>
    </row>
    <row r="1423" spans="1:13">
      <c r="A1423" s="69" t="s">
        <v>518</v>
      </c>
      <c r="B1423" s="69" t="s">
        <v>510</v>
      </c>
      <c r="C1423" s="18"/>
      <c r="D1423" s="19"/>
      <c r="E1423" s="60"/>
      <c r="F1423" s="20"/>
      <c r="G1423" s="18"/>
      <c r="H1423" s="25"/>
      <c r="I1423" s="15">
        <v>1423</v>
      </c>
      <c r="J1423" s="15" t="b">
        <f xml:space="preserve"> IF(AND([Relationship Date (UTC)] &gt;= Misc!$M$3, [Relationship Date (UTC)] &lt;= Misc!$N$3,TRUE), TRUE, FALSE)</f>
        <v>1</v>
      </c>
      <c r="K1423" s="16"/>
      <c r="L1423" s="72" t="s">
        <v>922</v>
      </c>
      <c r="M1423" s="75">
        <v>40523.680902777778</v>
      </c>
    </row>
    <row r="1424" spans="1:13">
      <c r="A1424" s="69" t="s">
        <v>518</v>
      </c>
      <c r="B1424" s="69" t="s">
        <v>696</v>
      </c>
      <c r="C1424" s="18"/>
      <c r="D1424" s="19"/>
      <c r="E1424" s="60"/>
      <c r="F1424" s="20"/>
      <c r="G1424" s="18"/>
      <c r="H1424" s="25"/>
      <c r="I1424" s="15">
        <v>1424</v>
      </c>
      <c r="J1424" s="15" t="b">
        <f xml:space="preserve"> IF(AND([Relationship Date (UTC)] &gt;= Misc!$M$3, [Relationship Date (UTC)] &lt;= Misc!$N$3,TRUE), TRUE, FALSE)</f>
        <v>1</v>
      </c>
      <c r="K1424" s="16"/>
      <c r="L1424" s="72" t="s">
        <v>922</v>
      </c>
      <c r="M1424" s="75">
        <v>40523.680902777778</v>
      </c>
    </row>
    <row r="1425" spans="1:13">
      <c r="A1425" s="69" t="s">
        <v>518</v>
      </c>
      <c r="B1425" s="69" t="s">
        <v>687</v>
      </c>
      <c r="C1425" s="18"/>
      <c r="D1425" s="19"/>
      <c r="E1425" s="60"/>
      <c r="F1425" s="20"/>
      <c r="G1425" s="18"/>
      <c r="H1425" s="25"/>
      <c r="I1425" s="15">
        <v>1425</v>
      </c>
      <c r="J1425" s="15" t="b">
        <f xml:space="preserve"> IF(AND([Relationship Date (UTC)] &gt;= Misc!$M$3, [Relationship Date (UTC)] &lt;= Misc!$N$3,TRUE), TRUE, FALSE)</f>
        <v>1</v>
      </c>
      <c r="K1425" s="16"/>
      <c r="L1425" s="72" t="s">
        <v>922</v>
      </c>
      <c r="M1425" s="75">
        <v>40523.680902777778</v>
      </c>
    </row>
    <row r="1426" spans="1:13">
      <c r="A1426" s="69" t="s">
        <v>518</v>
      </c>
      <c r="B1426" s="69" t="s">
        <v>913</v>
      </c>
      <c r="C1426" s="18"/>
      <c r="D1426" s="19"/>
      <c r="E1426" s="60"/>
      <c r="F1426" s="20"/>
      <c r="G1426" s="18"/>
      <c r="H1426" s="25"/>
      <c r="I1426" s="15">
        <v>1426</v>
      </c>
      <c r="J1426" s="15" t="b">
        <f xml:space="preserve"> IF(AND([Relationship Date (UTC)] &gt;= Misc!$M$3, [Relationship Date (UTC)] &lt;= Misc!$N$3,TRUE), TRUE, FALSE)</f>
        <v>1</v>
      </c>
      <c r="K1426" s="16"/>
      <c r="L1426" s="72" t="s">
        <v>922</v>
      </c>
      <c r="M1426" s="75">
        <v>40523.680902777778</v>
      </c>
    </row>
    <row r="1427" spans="1:13">
      <c r="A1427" s="69" t="s">
        <v>686</v>
      </c>
      <c r="B1427" s="69" t="s">
        <v>518</v>
      </c>
      <c r="C1427" s="18"/>
      <c r="D1427" s="19"/>
      <c r="E1427" s="60"/>
      <c r="F1427" s="20"/>
      <c r="G1427" s="18"/>
      <c r="H1427" s="25"/>
      <c r="I1427" s="15">
        <v>1427</v>
      </c>
      <c r="J1427" s="15" t="b">
        <f xml:space="preserve"> IF(AND([Relationship Date (UTC)] &gt;= Misc!$M$3, [Relationship Date (UTC)] &lt;= Misc!$N$3,TRUE), TRUE, FALSE)</f>
        <v>1</v>
      </c>
      <c r="K1427" s="16"/>
      <c r="L1427" s="72" t="s">
        <v>922</v>
      </c>
      <c r="M1427" s="75">
        <v>40523.680902777778</v>
      </c>
    </row>
    <row r="1428" spans="1:13">
      <c r="A1428" s="69" t="s">
        <v>510</v>
      </c>
      <c r="B1428" s="69" t="s">
        <v>518</v>
      </c>
      <c r="C1428" s="18"/>
      <c r="D1428" s="19"/>
      <c r="E1428" s="60"/>
      <c r="F1428" s="20"/>
      <c r="G1428" s="18"/>
      <c r="H1428" s="25"/>
      <c r="I1428" s="15">
        <v>1428</v>
      </c>
      <c r="J1428" s="15" t="b">
        <f xml:space="preserve"> IF(AND([Relationship Date (UTC)] &gt;= Misc!$M$3, [Relationship Date (UTC)] &lt;= Misc!$N$3,TRUE), TRUE, FALSE)</f>
        <v>1</v>
      </c>
      <c r="K1428" s="16"/>
      <c r="L1428" s="72" t="s">
        <v>922</v>
      </c>
      <c r="M1428" s="75">
        <v>40523.680902777778</v>
      </c>
    </row>
    <row r="1429" spans="1:13">
      <c r="A1429" s="69" t="s">
        <v>687</v>
      </c>
      <c r="B1429" s="69" t="s">
        <v>518</v>
      </c>
      <c r="C1429" s="18"/>
      <c r="D1429" s="19"/>
      <c r="E1429" s="60"/>
      <c r="F1429" s="20"/>
      <c r="G1429" s="18"/>
      <c r="H1429" s="25"/>
      <c r="I1429" s="15">
        <v>1429</v>
      </c>
      <c r="J1429" s="15" t="b">
        <f xml:space="preserve"> IF(AND([Relationship Date (UTC)] &gt;= Misc!$M$3, [Relationship Date (UTC)] &lt;= Misc!$N$3,TRUE), TRUE, FALSE)</f>
        <v>1</v>
      </c>
      <c r="K1429" s="16"/>
      <c r="L1429" s="72" t="s">
        <v>922</v>
      </c>
      <c r="M1429" s="75">
        <v>40523.680902777778</v>
      </c>
    </row>
    <row r="1430" spans="1:13">
      <c r="A1430" s="69" t="s">
        <v>688</v>
      </c>
      <c r="B1430" s="69" t="s">
        <v>518</v>
      </c>
      <c r="C1430" s="18"/>
      <c r="D1430" s="19"/>
      <c r="E1430" s="60"/>
      <c r="F1430" s="20"/>
      <c r="G1430" s="18"/>
      <c r="H1430" s="25"/>
      <c r="I1430" s="15">
        <v>1430</v>
      </c>
      <c r="J1430" s="15" t="b">
        <f xml:space="preserve"> IF(AND([Relationship Date (UTC)] &gt;= Misc!$M$3, [Relationship Date (UTC)] &lt;= Misc!$N$3,TRUE), TRUE, FALSE)</f>
        <v>1</v>
      </c>
      <c r="K1430" s="16"/>
      <c r="L1430" s="72" t="s">
        <v>922</v>
      </c>
      <c r="M1430" s="75">
        <v>40523.680902777778</v>
      </c>
    </row>
    <row r="1431" spans="1:13">
      <c r="A1431" s="69" t="s">
        <v>514</v>
      </c>
      <c r="B1431" s="69" t="s">
        <v>696</v>
      </c>
      <c r="C1431" s="18"/>
      <c r="D1431" s="19"/>
      <c r="E1431" s="60"/>
      <c r="F1431" s="20"/>
      <c r="G1431" s="18"/>
      <c r="H1431" s="25"/>
      <c r="I1431" s="15">
        <v>1431</v>
      </c>
      <c r="J1431" s="15" t="b">
        <f xml:space="preserve"> IF(AND([Relationship Date (UTC)] &gt;= Misc!$M$3, [Relationship Date (UTC)] &lt;= Misc!$N$3,TRUE), TRUE, FALSE)</f>
        <v>1</v>
      </c>
      <c r="K1431" s="16"/>
      <c r="L1431" s="72" t="s">
        <v>921</v>
      </c>
      <c r="M1431" s="75">
        <v>40523.661481481482</v>
      </c>
    </row>
    <row r="1432" spans="1:13">
      <c r="A1432" s="69" t="s">
        <v>514</v>
      </c>
      <c r="B1432" s="69" t="s">
        <v>916</v>
      </c>
      <c r="C1432" s="18"/>
      <c r="D1432" s="19"/>
      <c r="E1432" s="60"/>
      <c r="F1432" s="20"/>
      <c r="G1432" s="18"/>
      <c r="H1432" s="25"/>
      <c r="I1432" s="15">
        <v>1432</v>
      </c>
      <c r="J1432" s="15" t="b">
        <f xml:space="preserve"> IF(AND([Relationship Date (UTC)] &gt;= Misc!$M$3, [Relationship Date (UTC)] &lt;= Misc!$N$3,TRUE), TRUE, FALSE)</f>
        <v>1</v>
      </c>
      <c r="K1432" s="16"/>
      <c r="L1432" s="72" t="s">
        <v>922</v>
      </c>
      <c r="M1432" s="75">
        <v>40523.680902777778</v>
      </c>
    </row>
    <row r="1433" spans="1:13">
      <c r="A1433" s="69" t="s">
        <v>514</v>
      </c>
      <c r="B1433" s="69" t="s">
        <v>751</v>
      </c>
      <c r="C1433" s="18"/>
      <c r="D1433" s="19"/>
      <c r="E1433" s="60"/>
      <c r="F1433" s="20"/>
      <c r="G1433" s="18"/>
      <c r="H1433" s="25"/>
      <c r="I1433" s="15">
        <v>1433</v>
      </c>
      <c r="J1433" s="15" t="b">
        <f xml:space="preserve"> IF(AND([Relationship Date (UTC)] &gt;= Misc!$M$3, [Relationship Date (UTC)] &lt;= Misc!$N$3,TRUE), TRUE, FALSE)</f>
        <v>1</v>
      </c>
      <c r="K1433" s="16"/>
      <c r="L1433" s="72" t="s">
        <v>922</v>
      </c>
      <c r="M1433" s="75">
        <v>40523.680902777778</v>
      </c>
    </row>
    <row r="1434" spans="1:13">
      <c r="A1434" s="69" t="s">
        <v>514</v>
      </c>
      <c r="B1434" s="69" t="s">
        <v>505</v>
      </c>
      <c r="C1434" s="18"/>
      <c r="D1434" s="19"/>
      <c r="E1434" s="60"/>
      <c r="F1434" s="20"/>
      <c r="G1434" s="18"/>
      <c r="H1434" s="25"/>
      <c r="I1434" s="15">
        <v>1434</v>
      </c>
      <c r="J1434" s="15" t="b">
        <f xml:space="preserve"> IF(AND([Relationship Date (UTC)] &gt;= Misc!$M$3, [Relationship Date (UTC)] &lt;= Misc!$N$3,TRUE), TRUE, FALSE)</f>
        <v>1</v>
      </c>
      <c r="K1434" s="16"/>
      <c r="L1434" s="72" t="s">
        <v>922</v>
      </c>
      <c r="M1434" s="75">
        <v>40523.680902777778</v>
      </c>
    </row>
    <row r="1435" spans="1:13">
      <c r="A1435" s="69" t="s">
        <v>514</v>
      </c>
      <c r="B1435" s="69" t="s">
        <v>688</v>
      </c>
      <c r="C1435" s="18"/>
      <c r="D1435" s="19"/>
      <c r="E1435" s="60"/>
      <c r="F1435" s="20"/>
      <c r="G1435" s="18"/>
      <c r="H1435" s="25"/>
      <c r="I1435" s="15">
        <v>1435</v>
      </c>
      <c r="J1435" s="15" t="b">
        <f xml:space="preserve"> IF(AND([Relationship Date (UTC)] &gt;= Misc!$M$3, [Relationship Date (UTC)] &lt;= Misc!$N$3,TRUE), TRUE, FALSE)</f>
        <v>1</v>
      </c>
      <c r="K1435" s="16"/>
      <c r="L1435" s="72" t="s">
        <v>922</v>
      </c>
      <c r="M1435" s="75">
        <v>40523.680902777778</v>
      </c>
    </row>
    <row r="1436" spans="1:13">
      <c r="A1436" s="69" t="s">
        <v>688</v>
      </c>
      <c r="B1436" s="69" t="s">
        <v>514</v>
      </c>
      <c r="C1436" s="18"/>
      <c r="D1436" s="19"/>
      <c r="E1436" s="60"/>
      <c r="F1436" s="20"/>
      <c r="G1436" s="18"/>
      <c r="H1436" s="25"/>
      <c r="I1436" s="15">
        <v>1436</v>
      </c>
      <c r="J1436" s="15" t="b">
        <f xml:space="preserve"> IF(AND([Relationship Date (UTC)] &gt;= Misc!$M$3, [Relationship Date (UTC)] &lt;= Misc!$N$3,TRUE), TRUE, FALSE)</f>
        <v>1</v>
      </c>
      <c r="K1436" s="16"/>
      <c r="L1436" s="72" t="s">
        <v>922</v>
      </c>
      <c r="M1436" s="75">
        <v>40523.680902777778</v>
      </c>
    </row>
    <row r="1437" spans="1:13">
      <c r="A1437" s="69" t="s">
        <v>660</v>
      </c>
      <c r="B1437" s="69" t="s">
        <v>689</v>
      </c>
      <c r="C1437" s="18"/>
      <c r="D1437" s="19"/>
      <c r="E1437" s="60"/>
      <c r="F1437" s="20"/>
      <c r="G1437" s="18"/>
      <c r="H1437" s="25"/>
      <c r="I1437" s="15">
        <v>1437</v>
      </c>
      <c r="J1437" s="15" t="b">
        <f xml:space="preserve"> IF(AND([Relationship Date (UTC)] &gt;= Misc!$M$3, [Relationship Date (UTC)] &lt;= Misc!$N$3,TRUE), TRUE, FALSE)</f>
        <v>1</v>
      </c>
      <c r="K1437" s="16"/>
      <c r="L1437" s="72" t="s">
        <v>921</v>
      </c>
      <c r="M1437" s="75">
        <v>40523.67728009259</v>
      </c>
    </row>
    <row r="1438" spans="1:13">
      <c r="A1438" s="69" t="s">
        <v>489</v>
      </c>
      <c r="B1438" s="69" t="s">
        <v>689</v>
      </c>
      <c r="C1438" s="18"/>
      <c r="D1438" s="19"/>
      <c r="E1438" s="60"/>
      <c r="F1438" s="20"/>
      <c r="G1438" s="18"/>
      <c r="H1438" s="25"/>
      <c r="I1438" s="15">
        <v>1438</v>
      </c>
      <c r="J1438" s="15" t="b">
        <f xml:space="preserve"> IF(AND([Relationship Date (UTC)] &gt;= Misc!$M$3, [Relationship Date (UTC)] &lt;= Misc!$N$3,TRUE), TRUE, FALSE)</f>
        <v>1</v>
      </c>
      <c r="K1438" s="16"/>
      <c r="L1438" s="72" t="s">
        <v>922</v>
      </c>
      <c r="M1438" s="75">
        <v>40523.680902777778</v>
      </c>
    </row>
    <row r="1439" spans="1:13">
      <c r="A1439" s="69" t="s">
        <v>689</v>
      </c>
      <c r="B1439" s="69" t="s">
        <v>690</v>
      </c>
      <c r="C1439" s="18"/>
      <c r="D1439" s="19"/>
      <c r="E1439" s="60"/>
      <c r="F1439" s="20"/>
      <c r="G1439" s="18"/>
      <c r="H1439" s="25"/>
      <c r="I1439" s="15">
        <v>1439</v>
      </c>
      <c r="J1439" s="15" t="b">
        <f xml:space="preserve"> IF(AND([Relationship Date (UTC)] &gt;= Misc!$M$3, [Relationship Date (UTC)] &lt;= Misc!$N$3,TRUE), TRUE, FALSE)</f>
        <v>1</v>
      </c>
      <c r="K1439" s="16"/>
      <c r="L1439" s="72" t="s">
        <v>922</v>
      </c>
      <c r="M1439" s="75">
        <v>40523.680902777778</v>
      </c>
    </row>
    <row r="1440" spans="1:13">
      <c r="A1440" s="69" t="s">
        <v>690</v>
      </c>
      <c r="B1440" s="69" t="s">
        <v>689</v>
      </c>
      <c r="C1440" s="18"/>
      <c r="D1440" s="19"/>
      <c r="E1440" s="60"/>
      <c r="F1440" s="20"/>
      <c r="G1440" s="18"/>
      <c r="H1440" s="25"/>
      <c r="I1440" s="15">
        <v>1440</v>
      </c>
      <c r="J1440" s="15" t="b">
        <f xml:space="preserve"> IF(AND([Relationship Date (UTC)] &gt;= Misc!$M$3, [Relationship Date (UTC)] &lt;= Misc!$N$3,TRUE), TRUE, FALSE)</f>
        <v>1</v>
      </c>
      <c r="K1440" s="16"/>
      <c r="L1440" s="72" t="s">
        <v>922</v>
      </c>
      <c r="M1440" s="75">
        <v>40523.680902777778</v>
      </c>
    </row>
    <row r="1441" spans="1:13">
      <c r="A1441" s="69" t="s">
        <v>441</v>
      </c>
      <c r="B1441" s="69" t="s">
        <v>691</v>
      </c>
      <c r="C1441" s="18"/>
      <c r="D1441" s="19"/>
      <c r="E1441" s="60"/>
      <c r="F1441" s="20"/>
      <c r="G1441" s="18"/>
      <c r="H1441" s="25"/>
      <c r="I1441" s="15">
        <v>1441</v>
      </c>
      <c r="J1441" s="15" t="b">
        <f xml:space="preserve"> IF(AND([Relationship Date (UTC)] &gt;= Misc!$M$3, [Relationship Date (UTC)] &lt;= Misc!$N$3,TRUE), TRUE, FALSE)</f>
        <v>1</v>
      </c>
      <c r="K1441" s="16"/>
      <c r="L1441" s="72" t="s">
        <v>922</v>
      </c>
      <c r="M1441" s="75">
        <v>40523.680902777778</v>
      </c>
    </row>
    <row r="1442" spans="1:13">
      <c r="A1442" s="69" t="s">
        <v>691</v>
      </c>
      <c r="B1442" s="69" t="s">
        <v>690</v>
      </c>
      <c r="C1442" s="18"/>
      <c r="D1442" s="19"/>
      <c r="E1442" s="60"/>
      <c r="F1442" s="20"/>
      <c r="G1442" s="18"/>
      <c r="H1442" s="25"/>
      <c r="I1442" s="15">
        <v>1442</v>
      </c>
      <c r="J1442" s="15" t="b">
        <f xml:space="preserve"> IF(AND([Relationship Date (UTC)] &gt;= Misc!$M$3, [Relationship Date (UTC)] &lt;= Misc!$N$3,TRUE), TRUE, FALSE)</f>
        <v>1</v>
      </c>
      <c r="K1442" s="16"/>
      <c r="L1442" s="72" t="s">
        <v>922</v>
      </c>
      <c r="M1442" s="75">
        <v>40523.680902777778</v>
      </c>
    </row>
    <row r="1443" spans="1:13">
      <c r="A1443" s="69" t="s">
        <v>691</v>
      </c>
      <c r="B1443" s="69" t="s">
        <v>665</v>
      </c>
      <c r="C1443" s="18"/>
      <c r="D1443" s="19"/>
      <c r="E1443" s="60"/>
      <c r="F1443" s="20"/>
      <c r="G1443" s="18"/>
      <c r="H1443" s="25"/>
      <c r="I1443" s="15">
        <v>1443</v>
      </c>
      <c r="J1443" s="15" t="b">
        <f xml:space="preserve"> IF(AND([Relationship Date (UTC)] &gt;= Misc!$M$3, [Relationship Date (UTC)] &lt;= Misc!$N$3,TRUE), TRUE, FALSE)</f>
        <v>1</v>
      </c>
      <c r="K1443" s="16"/>
      <c r="L1443" s="72" t="s">
        <v>922</v>
      </c>
      <c r="M1443" s="75">
        <v>40523.680902777778</v>
      </c>
    </row>
    <row r="1444" spans="1:13">
      <c r="A1444" s="69" t="s">
        <v>690</v>
      </c>
      <c r="B1444" s="69" t="s">
        <v>691</v>
      </c>
      <c r="C1444" s="18"/>
      <c r="D1444" s="19"/>
      <c r="E1444" s="60"/>
      <c r="F1444" s="20"/>
      <c r="G1444" s="18"/>
      <c r="H1444" s="25"/>
      <c r="I1444" s="15">
        <v>1444</v>
      </c>
      <c r="J1444" s="15" t="b">
        <f xml:space="preserve"> IF(AND([Relationship Date (UTC)] &gt;= Misc!$M$3, [Relationship Date (UTC)] &lt;= Misc!$N$3,TRUE), TRUE, FALSE)</f>
        <v>1</v>
      </c>
      <c r="K1444" s="16"/>
      <c r="L1444" s="72" t="s">
        <v>922</v>
      </c>
      <c r="M1444" s="75">
        <v>40523.680902777778</v>
      </c>
    </row>
    <row r="1445" spans="1:13">
      <c r="A1445" s="69" t="s">
        <v>692</v>
      </c>
      <c r="B1445" s="69" t="s">
        <v>916</v>
      </c>
      <c r="C1445" s="18"/>
      <c r="D1445" s="19"/>
      <c r="E1445" s="60"/>
      <c r="F1445" s="20"/>
      <c r="G1445" s="18"/>
      <c r="H1445" s="25"/>
      <c r="I1445" s="15">
        <v>1445</v>
      </c>
      <c r="J1445" s="15" t="b">
        <f xml:space="preserve"> IF(AND([Relationship Date (UTC)] &gt;= Misc!$M$3, [Relationship Date (UTC)] &lt;= Misc!$N$3,TRUE), TRUE, FALSE)</f>
        <v>1</v>
      </c>
      <c r="K1445" s="16"/>
      <c r="L1445" s="72" t="s">
        <v>921</v>
      </c>
      <c r="M1445" s="75">
        <v>40523.67015046296</v>
      </c>
    </row>
    <row r="1446" spans="1:13">
      <c r="A1446" s="69" t="s">
        <v>692</v>
      </c>
      <c r="B1446" s="69" t="s">
        <v>730</v>
      </c>
      <c r="C1446" s="18"/>
      <c r="D1446" s="19"/>
      <c r="E1446" s="60"/>
      <c r="F1446" s="20"/>
      <c r="G1446" s="18"/>
      <c r="H1446" s="25"/>
      <c r="I1446" s="15">
        <v>1446</v>
      </c>
      <c r="J1446" s="15" t="b">
        <f xml:space="preserve"> IF(AND([Relationship Date (UTC)] &gt;= Misc!$M$3, [Relationship Date (UTC)] &lt;= Misc!$N$3,TRUE), TRUE, FALSE)</f>
        <v>1</v>
      </c>
      <c r="K1446" s="16"/>
      <c r="L1446" s="72" t="s">
        <v>922</v>
      </c>
      <c r="M1446" s="75">
        <v>40523.680902777778</v>
      </c>
    </row>
    <row r="1447" spans="1:13">
      <c r="A1447" s="69" t="s">
        <v>692</v>
      </c>
      <c r="B1447" s="69" t="s">
        <v>916</v>
      </c>
      <c r="C1447" s="18"/>
      <c r="D1447" s="19"/>
      <c r="E1447" s="60"/>
      <c r="F1447" s="20"/>
      <c r="G1447" s="18"/>
      <c r="H1447" s="25"/>
      <c r="I1447" s="15">
        <v>1447</v>
      </c>
      <c r="J1447" s="15" t="b">
        <f xml:space="preserve"> IF(AND([Relationship Date (UTC)] &gt;= Misc!$M$3, [Relationship Date (UTC)] &lt;= Misc!$N$3,TRUE), TRUE, FALSE)</f>
        <v>1</v>
      </c>
      <c r="K1447" s="16"/>
      <c r="L1447" s="72" t="s">
        <v>922</v>
      </c>
      <c r="M1447" s="75">
        <v>40523.680902777778</v>
      </c>
    </row>
    <row r="1448" spans="1:13">
      <c r="A1448" s="69" t="s">
        <v>690</v>
      </c>
      <c r="B1448" s="69" t="s">
        <v>692</v>
      </c>
      <c r="C1448" s="18"/>
      <c r="D1448" s="19"/>
      <c r="E1448" s="60"/>
      <c r="F1448" s="20"/>
      <c r="G1448" s="18"/>
      <c r="H1448" s="25"/>
      <c r="I1448" s="15">
        <v>1448</v>
      </c>
      <c r="J1448" s="15" t="b">
        <f xml:space="preserve"> IF(AND([Relationship Date (UTC)] &gt;= Misc!$M$3, [Relationship Date (UTC)] &lt;= Misc!$N$3,TRUE), TRUE, FALSE)</f>
        <v>1</v>
      </c>
      <c r="K1448" s="16"/>
      <c r="L1448" s="72" t="s">
        <v>922</v>
      </c>
      <c r="M1448" s="75">
        <v>40523.680902777778</v>
      </c>
    </row>
    <row r="1449" spans="1:13">
      <c r="A1449" s="69" t="s">
        <v>693</v>
      </c>
      <c r="B1449" s="69" t="s">
        <v>673</v>
      </c>
      <c r="C1449" s="18"/>
      <c r="D1449" s="19"/>
      <c r="E1449" s="60"/>
      <c r="F1449" s="20"/>
      <c r="G1449" s="18"/>
      <c r="H1449" s="25"/>
      <c r="I1449" s="15">
        <v>1449</v>
      </c>
      <c r="J1449" s="15" t="b">
        <f xml:space="preserve"> IF(AND([Relationship Date (UTC)] &gt;= Misc!$M$3, [Relationship Date (UTC)] &lt;= Misc!$N$3,TRUE), TRUE, FALSE)</f>
        <v>1</v>
      </c>
      <c r="K1449" s="16"/>
      <c r="L1449" s="72" t="s">
        <v>921</v>
      </c>
      <c r="M1449" s="75">
        <v>40523.677719907406</v>
      </c>
    </row>
    <row r="1450" spans="1:13">
      <c r="A1450" s="69" t="s">
        <v>693</v>
      </c>
      <c r="B1450" s="69" t="s">
        <v>837</v>
      </c>
      <c r="C1450" s="18"/>
      <c r="D1450" s="19"/>
      <c r="E1450" s="60"/>
      <c r="F1450" s="20"/>
      <c r="G1450" s="18"/>
      <c r="H1450" s="25"/>
      <c r="I1450" s="15">
        <v>1450</v>
      </c>
      <c r="J1450" s="15" t="b">
        <f xml:space="preserve"> IF(AND([Relationship Date (UTC)] &gt;= Misc!$M$3, [Relationship Date (UTC)] &lt;= Misc!$N$3,TRUE), TRUE, FALSE)</f>
        <v>1</v>
      </c>
      <c r="K1450" s="16"/>
      <c r="L1450" s="72" t="s">
        <v>921</v>
      </c>
      <c r="M1450" s="75">
        <v>40523.677719907406</v>
      </c>
    </row>
    <row r="1451" spans="1:13">
      <c r="A1451" s="69" t="s">
        <v>693</v>
      </c>
      <c r="B1451" s="69" t="s">
        <v>673</v>
      </c>
      <c r="C1451" s="18"/>
      <c r="D1451" s="19"/>
      <c r="E1451" s="60"/>
      <c r="F1451" s="20"/>
      <c r="G1451" s="18"/>
      <c r="H1451" s="25"/>
      <c r="I1451" s="15">
        <v>1451</v>
      </c>
      <c r="J1451" s="15" t="b">
        <f xml:space="preserve"> IF(AND([Relationship Date (UTC)] &gt;= Misc!$M$3, [Relationship Date (UTC)] &lt;= Misc!$N$3,TRUE), TRUE, FALSE)</f>
        <v>1</v>
      </c>
      <c r="K1451" s="16"/>
      <c r="L1451" s="72" t="s">
        <v>922</v>
      </c>
      <c r="M1451" s="75">
        <v>40523.680902777778</v>
      </c>
    </row>
    <row r="1452" spans="1:13">
      <c r="A1452" s="69" t="s">
        <v>694</v>
      </c>
      <c r="B1452" s="69" t="s">
        <v>578</v>
      </c>
      <c r="C1452" s="18"/>
      <c r="D1452" s="19"/>
      <c r="E1452" s="60"/>
      <c r="F1452" s="20"/>
      <c r="G1452" s="18"/>
      <c r="H1452" s="25"/>
      <c r="I1452" s="15">
        <v>1452</v>
      </c>
      <c r="J1452" s="15" t="b">
        <f xml:space="preserve"> IF(AND([Relationship Date (UTC)] &gt;= Misc!$M$3, [Relationship Date (UTC)] &lt;= Misc!$N$3,TRUE), TRUE, FALSE)</f>
        <v>1</v>
      </c>
      <c r="K1452" s="16"/>
      <c r="L1452" s="72" t="s">
        <v>922</v>
      </c>
      <c r="M1452" s="75">
        <v>40523.680902777778</v>
      </c>
    </row>
    <row r="1453" spans="1:13">
      <c r="A1453" s="69" t="s">
        <v>464</v>
      </c>
      <c r="B1453" s="69" t="s">
        <v>694</v>
      </c>
      <c r="C1453" s="18"/>
      <c r="D1453" s="19"/>
      <c r="E1453" s="60"/>
      <c r="F1453" s="20"/>
      <c r="G1453" s="18"/>
      <c r="H1453" s="25"/>
      <c r="I1453" s="15">
        <v>1453</v>
      </c>
      <c r="J1453" s="15" t="b">
        <f xml:space="preserve"> IF(AND([Relationship Date (UTC)] &gt;= Misc!$M$3, [Relationship Date (UTC)] &lt;= Misc!$N$3,TRUE), TRUE, FALSE)</f>
        <v>1</v>
      </c>
      <c r="K1453" s="16"/>
      <c r="L1453" s="72" t="s">
        <v>922</v>
      </c>
      <c r="M1453" s="75">
        <v>40523.680902777778</v>
      </c>
    </row>
    <row r="1454" spans="1:13">
      <c r="A1454" s="69" t="s">
        <v>413</v>
      </c>
      <c r="B1454" s="69" t="s">
        <v>694</v>
      </c>
      <c r="C1454" s="18"/>
      <c r="D1454" s="19"/>
      <c r="E1454" s="60"/>
      <c r="F1454" s="20"/>
      <c r="G1454" s="18"/>
      <c r="H1454" s="25"/>
      <c r="I1454" s="15">
        <v>1454</v>
      </c>
      <c r="J1454" s="15" t="b">
        <f xml:space="preserve"> IF(AND([Relationship Date (UTC)] &gt;= Misc!$M$3, [Relationship Date (UTC)] &lt;= Misc!$N$3,TRUE), TRUE, FALSE)</f>
        <v>1</v>
      </c>
      <c r="K1454" s="16"/>
      <c r="L1454" s="72" t="s">
        <v>922</v>
      </c>
      <c r="M1454" s="75">
        <v>40523.680902777778</v>
      </c>
    </row>
    <row r="1455" spans="1:13">
      <c r="A1455" s="69" t="s">
        <v>636</v>
      </c>
      <c r="B1455" s="69" t="s">
        <v>694</v>
      </c>
      <c r="C1455" s="18"/>
      <c r="D1455" s="19"/>
      <c r="E1455" s="60"/>
      <c r="F1455" s="20"/>
      <c r="G1455" s="18"/>
      <c r="H1455" s="25"/>
      <c r="I1455" s="15">
        <v>1455</v>
      </c>
      <c r="J1455" s="15" t="b">
        <f xml:space="preserve"> IF(AND([Relationship Date (UTC)] &gt;= Misc!$M$3, [Relationship Date (UTC)] &lt;= Misc!$N$3,TRUE), TRUE, FALSE)</f>
        <v>1</v>
      </c>
      <c r="K1455" s="16"/>
      <c r="L1455" s="72" t="s">
        <v>922</v>
      </c>
      <c r="M1455" s="75">
        <v>40523.680902777778</v>
      </c>
    </row>
    <row r="1456" spans="1:13">
      <c r="A1456" s="69" t="s">
        <v>694</v>
      </c>
      <c r="B1456" s="69" t="s">
        <v>788</v>
      </c>
      <c r="C1456" s="18"/>
      <c r="D1456" s="19"/>
      <c r="E1456" s="60"/>
      <c r="F1456" s="20"/>
      <c r="G1456" s="18"/>
      <c r="H1456" s="25"/>
      <c r="I1456" s="15">
        <v>1456</v>
      </c>
      <c r="J1456" s="15" t="b">
        <f xml:space="preserve"> IF(AND([Relationship Date (UTC)] &gt;= Misc!$M$3, [Relationship Date (UTC)] &lt;= Misc!$N$3,TRUE), TRUE, FALSE)</f>
        <v>1</v>
      </c>
      <c r="K1456" s="16"/>
      <c r="L1456" s="72" t="s">
        <v>922</v>
      </c>
      <c r="M1456" s="75">
        <v>40523.680902777778</v>
      </c>
    </row>
    <row r="1457" spans="1:13">
      <c r="A1457" s="69" t="s">
        <v>694</v>
      </c>
      <c r="B1457" s="69" t="s">
        <v>413</v>
      </c>
      <c r="C1457" s="18"/>
      <c r="D1457" s="19"/>
      <c r="E1457" s="60"/>
      <c r="F1457" s="20"/>
      <c r="G1457" s="18"/>
      <c r="H1457" s="25"/>
      <c r="I1457" s="15">
        <v>1457</v>
      </c>
      <c r="J1457" s="15" t="b">
        <f xml:space="preserve"> IF(AND([Relationship Date (UTC)] &gt;= Misc!$M$3, [Relationship Date (UTC)] &lt;= Misc!$N$3,TRUE), TRUE, FALSE)</f>
        <v>1</v>
      </c>
      <c r="K1457" s="16"/>
      <c r="L1457" s="72" t="s">
        <v>922</v>
      </c>
      <c r="M1457" s="75">
        <v>40523.680902777778</v>
      </c>
    </row>
    <row r="1458" spans="1:13">
      <c r="A1458" s="69" t="s">
        <v>694</v>
      </c>
      <c r="B1458" s="69" t="s">
        <v>916</v>
      </c>
      <c r="C1458" s="18"/>
      <c r="D1458" s="19"/>
      <c r="E1458" s="60"/>
      <c r="F1458" s="20"/>
      <c r="G1458" s="18"/>
      <c r="H1458" s="25"/>
      <c r="I1458" s="15">
        <v>1458</v>
      </c>
      <c r="J1458" s="15" t="b">
        <f xml:space="preserve"> IF(AND([Relationship Date (UTC)] &gt;= Misc!$M$3, [Relationship Date (UTC)] &lt;= Misc!$N$3,TRUE), TRUE, FALSE)</f>
        <v>1</v>
      </c>
      <c r="K1458" s="16"/>
      <c r="L1458" s="72" t="s">
        <v>922</v>
      </c>
      <c r="M1458" s="75">
        <v>40523.680902777778</v>
      </c>
    </row>
    <row r="1459" spans="1:13">
      <c r="A1459" s="69" t="s">
        <v>694</v>
      </c>
      <c r="B1459" s="69" t="s">
        <v>636</v>
      </c>
      <c r="C1459" s="18"/>
      <c r="D1459" s="19"/>
      <c r="E1459" s="60"/>
      <c r="F1459" s="20"/>
      <c r="G1459" s="18"/>
      <c r="H1459" s="25"/>
      <c r="I1459" s="15">
        <v>1459</v>
      </c>
      <c r="J1459" s="15" t="b">
        <f xml:space="preserve"> IF(AND([Relationship Date (UTC)] &gt;= Misc!$M$3, [Relationship Date (UTC)] &lt;= Misc!$N$3,TRUE), TRUE, FALSE)</f>
        <v>1</v>
      </c>
      <c r="K1459" s="16"/>
      <c r="L1459" s="72" t="s">
        <v>922</v>
      </c>
      <c r="M1459" s="75">
        <v>40523.680902777778</v>
      </c>
    </row>
    <row r="1460" spans="1:13">
      <c r="A1460" s="69" t="s">
        <v>694</v>
      </c>
      <c r="B1460" s="69" t="s">
        <v>845</v>
      </c>
      <c r="C1460" s="18"/>
      <c r="D1460" s="19"/>
      <c r="E1460" s="60"/>
      <c r="F1460" s="20"/>
      <c r="G1460" s="18"/>
      <c r="H1460" s="25"/>
      <c r="I1460" s="15">
        <v>1460</v>
      </c>
      <c r="J1460" s="15" t="b">
        <f xml:space="preserve"> IF(AND([Relationship Date (UTC)] &gt;= Misc!$M$3, [Relationship Date (UTC)] &lt;= Misc!$N$3,TRUE), TRUE, FALSE)</f>
        <v>1</v>
      </c>
      <c r="K1460" s="16"/>
      <c r="L1460" s="72" t="s">
        <v>922</v>
      </c>
      <c r="M1460" s="75">
        <v>40523.680902777778</v>
      </c>
    </row>
    <row r="1461" spans="1:13">
      <c r="A1461" s="69" t="s">
        <v>694</v>
      </c>
      <c r="B1461" s="69" t="s">
        <v>464</v>
      </c>
      <c r="C1461" s="18"/>
      <c r="D1461" s="19"/>
      <c r="E1461" s="60"/>
      <c r="F1461" s="20"/>
      <c r="G1461" s="18"/>
      <c r="H1461" s="25"/>
      <c r="I1461" s="15">
        <v>1461</v>
      </c>
      <c r="J1461" s="15" t="b">
        <f xml:space="preserve"> IF(AND([Relationship Date (UTC)] &gt;= Misc!$M$3, [Relationship Date (UTC)] &lt;= Misc!$N$3,TRUE), TRUE, FALSE)</f>
        <v>1</v>
      </c>
      <c r="K1461" s="16"/>
      <c r="L1461" s="72" t="s">
        <v>922</v>
      </c>
      <c r="M1461" s="75">
        <v>40523.680902777778</v>
      </c>
    </row>
    <row r="1462" spans="1:13">
      <c r="A1462" s="69" t="s">
        <v>694</v>
      </c>
      <c r="B1462" s="69" t="s">
        <v>913</v>
      </c>
      <c r="C1462" s="18"/>
      <c r="D1462" s="19"/>
      <c r="E1462" s="60"/>
      <c r="F1462" s="20"/>
      <c r="G1462" s="18"/>
      <c r="H1462" s="25"/>
      <c r="I1462" s="15">
        <v>1462</v>
      </c>
      <c r="J1462" s="15" t="b">
        <f xml:space="preserve"> IF(AND([Relationship Date (UTC)] &gt;= Misc!$M$3, [Relationship Date (UTC)] &lt;= Misc!$N$3,TRUE), TRUE, FALSE)</f>
        <v>1</v>
      </c>
      <c r="K1462" s="16"/>
      <c r="L1462" s="72" t="s">
        <v>922</v>
      </c>
      <c r="M1462" s="75">
        <v>40523.680902777778</v>
      </c>
    </row>
    <row r="1463" spans="1:13">
      <c r="A1463" s="69" t="s">
        <v>510</v>
      </c>
      <c r="B1463" s="69" t="s">
        <v>916</v>
      </c>
      <c r="C1463" s="18"/>
      <c r="D1463" s="19"/>
      <c r="E1463" s="60"/>
      <c r="F1463" s="20"/>
      <c r="G1463" s="18"/>
      <c r="H1463" s="25"/>
      <c r="I1463" s="15">
        <v>1463</v>
      </c>
      <c r="J1463" s="15" t="b">
        <f xml:space="preserve"> IF(AND([Relationship Date (UTC)] &gt;= Misc!$M$3, [Relationship Date (UTC)] &lt;= Misc!$N$3,TRUE), TRUE, FALSE)</f>
        <v>1</v>
      </c>
      <c r="K1463" s="16"/>
      <c r="L1463" s="72" t="s">
        <v>921</v>
      </c>
      <c r="M1463" s="75">
        <v>40523.67292824074</v>
      </c>
    </row>
    <row r="1464" spans="1:13">
      <c r="A1464" s="69" t="s">
        <v>510</v>
      </c>
      <c r="B1464" s="69" t="s">
        <v>845</v>
      </c>
      <c r="C1464" s="18"/>
      <c r="D1464" s="19"/>
      <c r="E1464" s="60"/>
      <c r="F1464" s="20"/>
      <c r="G1464" s="18"/>
      <c r="H1464" s="25"/>
      <c r="I1464" s="15">
        <v>1464</v>
      </c>
      <c r="J1464" s="15" t="b">
        <f xml:space="preserve"> IF(AND([Relationship Date (UTC)] &gt;= Misc!$M$3, [Relationship Date (UTC)] &lt;= Misc!$N$3,TRUE), TRUE, FALSE)</f>
        <v>1</v>
      </c>
      <c r="K1464" s="16"/>
      <c r="L1464" s="72" t="s">
        <v>921</v>
      </c>
      <c r="M1464" s="75">
        <v>40523.67292824074</v>
      </c>
    </row>
    <row r="1465" spans="1:13">
      <c r="A1465" s="69" t="s">
        <v>695</v>
      </c>
      <c r="B1465" s="69" t="s">
        <v>510</v>
      </c>
      <c r="C1465" s="18"/>
      <c r="D1465" s="19"/>
      <c r="E1465" s="60"/>
      <c r="F1465" s="20"/>
      <c r="G1465" s="18"/>
      <c r="H1465" s="25"/>
      <c r="I1465" s="15">
        <v>1465</v>
      </c>
      <c r="J1465" s="15" t="b">
        <f xml:space="preserve"> IF(AND([Relationship Date (UTC)] &gt;= Misc!$M$3, [Relationship Date (UTC)] &lt;= Misc!$N$3,TRUE), TRUE, FALSE)</f>
        <v>1</v>
      </c>
      <c r="K1465" s="16"/>
      <c r="L1465" s="72" t="s">
        <v>921</v>
      </c>
      <c r="M1465" s="75">
        <v>40523.678194444445</v>
      </c>
    </row>
    <row r="1466" spans="1:13">
      <c r="A1466" s="69" t="s">
        <v>510</v>
      </c>
      <c r="B1466" s="69" t="s">
        <v>696</v>
      </c>
      <c r="C1466" s="18"/>
      <c r="D1466" s="19"/>
      <c r="E1466" s="60"/>
      <c r="F1466" s="20"/>
      <c r="G1466" s="18"/>
      <c r="H1466" s="25"/>
      <c r="I1466" s="15">
        <v>1466</v>
      </c>
      <c r="J1466" s="15" t="b">
        <f xml:space="preserve"> IF(AND([Relationship Date (UTC)] &gt;= Misc!$M$3, [Relationship Date (UTC)] &lt;= Misc!$N$3,TRUE), TRUE, FALSE)</f>
        <v>1</v>
      </c>
      <c r="K1466" s="16"/>
      <c r="L1466" s="72" t="s">
        <v>922</v>
      </c>
      <c r="M1466" s="75">
        <v>40523.680902777778</v>
      </c>
    </row>
    <row r="1467" spans="1:13">
      <c r="A1467" s="69" t="s">
        <v>510</v>
      </c>
      <c r="B1467" s="69" t="s">
        <v>671</v>
      </c>
      <c r="C1467" s="18"/>
      <c r="D1467" s="19"/>
      <c r="E1467" s="60"/>
      <c r="F1467" s="20"/>
      <c r="G1467" s="18"/>
      <c r="H1467" s="25"/>
      <c r="I1467" s="15">
        <v>1467</v>
      </c>
      <c r="J1467" s="15" t="b">
        <f xml:space="preserve"> IF(AND([Relationship Date (UTC)] &gt;= Misc!$M$3, [Relationship Date (UTC)] &lt;= Misc!$N$3,TRUE), TRUE, FALSE)</f>
        <v>1</v>
      </c>
      <c r="K1467" s="16"/>
      <c r="L1467" s="72" t="s">
        <v>922</v>
      </c>
      <c r="M1467" s="75">
        <v>40523.680902777778</v>
      </c>
    </row>
    <row r="1468" spans="1:13">
      <c r="A1468" s="69" t="s">
        <v>510</v>
      </c>
      <c r="B1468" s="69" t="s">
        <v>658</v>
      </c>
      <c r="C1468" s="18"/>
      <c r="D1468" s="19"/>
      <c r="E1468" s="60"/>
      <c r="F1468" s="20"/>
      <c r="G1468" s="18"/>
      <c r="H1468" s="25"/>
      <c r="I1468" s="15">
        <v>1468</v>
      </c>
      <c r="J1468" s="15" t="b">
        <f xml:space="preserve"> IF(AND([Relationship Date (UTC)] &gt;= Misc!$M$3, [Relationship Date (UTC)] &lt;= Misc!$N$3,TRUE), TRUE, FALSE)</f>
        <v>1</v>
      </c>
      <c r="K1468" s="16"/>
      <c r="L1468" s="72" t="s">
        <v>922</v>
      </c>
      <c r="M1468" s="75">
        <v>40523.680902777778</v>
      </c>
    </row>
    <row r="1469" spans="1:13">
      <c r="A1469" s="69" t="s">
        <v>510</v>
      </c>
      <c r="B1469" s="69" t="s">
        <v>899</v>
      </c>
      <c r="C1469" s="18"/>
      <c r="D1469" s="19"/>
      <c r="E1469" s="60"/>
      <c r="F1469" s="20"/>
      <c r="G1469" s="18"/>
      <c r="H1469" s="25"/>
      <c r="I1469" s="15">
        <v>1469</v>
      </c>
      <c r="J1469" s="15" t="b">
        <f xml:space="preserve"> IF(AND([Relationship Date (UTC)] &gt;= Misc!$M$3, [Relationship Date (UTC)] &lt;= Misc!$N$3,TRUE), TRUE, FALSE)</f>
        <v>1</v>
      </c>
      <c r="K1469" s="16"/>
      <c r="L1469" s="72" t="s">
        <v>922</v>
      </c>
      <c r="M1469" s="75">
        <v>40523.680902777778</v>
      </c>
    </row>
    <row r="1470" spans="1:13">
      <c r="A1470" s="69" t="s">
        <v>510</v>
      </c>
      <c r="B1470" s="69" t="s">
        <v>916</v>
      </c>
      <c r="C1470" s="18"/>
      <c r="D1470" s="19"/>
      <c r="E1470" s="60"/>
      <c r="F1470" s="20"/>
      <c r="G1470" s="18"/>
      <c r="H1470" s="25"/>
      <c r="I1470" s="15">
        <v>1470</v>
      </c>
      <c r="J1470" s="15" t="b">
        <f xml:space="preserve"> IF(AND([Relationship Date (UTC)] &gt;= Misc!$M$3, [Relationship Date (UTC)] &lt;= Misc!$N$3,TRUE), TRUE, FALSE)</f>
        <v>1</v>
      </c>
      <c r="K1470" s="16"/>
      <c r="L1470" s="72" t="s">
        <v>922</v>
      </c>
      <c r="M1470" s="75">
        <v>40523.680902777778</v>
      </c>
    </row>
    <row r="1471" spans="1:13">
      <c r="A1471" s="69" t="s">
        <v>696</v>
      </c>
      <c r="B1471" s="69" t="s">
        <v>510</v>
      </c>
      <c r="C1471" s="18"/>
      <c r="D1471" s="19"/>
      <c r="E1471" s="60"/>
      <c r="F1471" s="20"/>
      <c r="G1471" s="18"/>
      <c r="H1471" s="25"/>
      <c r="I1471" s="15">
        <v>1471</v>
      </c>
      <c r="J1471" s="15" t="b">
        <f xml:space="preserve"> IF(AND([Relationship Date (UTC)] &gt;= Misc!$M$3, [Relationship Date (UTC)] &lt;= Misc!$N$3,TRUE), TRUE, FALSE)</f>
        <v>1</v>
      </c>
      <c r="K1471" s="16"/>
      <c r="L1471" s="72" t="s">
        <v>922</v>
      </c>
      <c r="M1471" s="75">
        <v>40523.680902777778</v>
      </c>
    </row>
    <row r="1472" spans="1:13">
      <c r="A1472" s="69" t="s">
        <v>697</v>
      </c>
      <c r="B1472" s="69" t="s">
        <v>916</v>
      </c>
      <c r="C1472" s="18"/>
      <c r="D1472" s="19"/>
      <c r="E1472" s="60"/>
      <c r="F1472" s="20"/>
      <c r="G1472" s="18"/>
      <c r="H1472" s="25"/>
      <c r="I1472" s="15">
        <v>1472</v>
      </c>
      <c r="J1472" s="15" t="b">
        <f xml:space="preserve"> IF(AND([Relationship Date (UTC)] &gt;= Misc!$M$3, [Relationship Date (UTC)] &lt;= Misc!$N$3,TRUE), TRUE, FALSE)</f>
        <v>1</v>
      </c>
      <c r="K1472" s="16"/>
      <c r="L1472" s="72" t="s">
        <v>922</v>
      </c>
      <c r="M1472" s="75">
        <v>40523.680902777778</v>
      </c>
    </row>
    <row r="1473" spans="1:13">
      <c r="A1473" s="69" t="s">
        <v>698</v>
      </c>
      <c r="B1473" s="69" t="s">
        <v>699</v>
      </c>
      <c r="C1473" s="18"/>
      <c r="D1473" s="19"/>
      <c r="E1473" s="60"/>
      <c r="F1473" s="20"/>
      <c r="G1473" s="18"/>
      <c r="H1473" s="25"/>
      <c r="I1473" s="15">
        <v>1473</v>
      </c>
      <c r="J1473" s="15" t="b">
        <f xml:space="preserve"> IF(AND([Relationship Date (UTC)] &gt;= Misc!$M$3, [Relationship Date (UTC)] &lt;= Misc!$N$3,TRUE), TRUE, FALSE)</f>
        <v>1</v>
      </c>
      <c r="K1473" s="16"/>
      <c r="L1473" s="72" t="s">
        <v>921</v>
      </c>
      <c r="M1473" s="75">
        <v>40523.680104166669</v>
      </c>
    </row>
    <row r="1474" spans="1:13">
      <c r="A1474" s="69" t="s">
        <v>698</v>
      </c>
      <c r="B1474" s="69" t="s">
        <v>699</v>
      </c>
      <c r="C1474" s="18"/>
      <c r="D1474" s="19"/>
      <c r="E1474" s="60"/>
      <c r="F1474" s="20"/>
      <c r="G1474" s="18"/>
      <c r="H1474" s="25"/>
      <c r="I1474" s="15">
        <v>1474</v>
      </c>
      <c r="J1474" s="15" t="b">
        <f xml:space="preserve"> IF(AND([Relationship Date (UTC)] &gt;= Misc!$M$3, [Relationship Date (UTC)] &lt;= Misc!$N$3,TRUE), TRUE, FALSE)</f>
        <v>1</v>
      </c>
      <c r="K1474" s="16"/>
      <c r="L1474" s="72" t="s">
        <v>923</v>
      </c>
      <c r="M1474" s="75">
        <v>40523.680104166669</v>
      </c>
    </row>
    <row r="1475" spans="1:13">
      <c r="A1475" s="69" t="s">
        <v>671</v>
      </c>
      <c r="B1475" s="69" t="s">
        <v>699</v>
      </c>
      <c r="C1475" s="18"/>
      <c r="D1475" s="19"/>
      <c r="E1475" s="60"/>
      <c r="F1475" s="20"/>
      <c r="G1475" s="18"/>
      <c r="H1475" s="25"/>
      <c r="I1475" s="15">
        <v>1475</v>
      </c>
      <c r="J1475" s="15" t="b">
        <f xml:space="preserve"> IF(AND([Relationship Date (UTC)] &gt;= Misc!$M$3, [Relationship Date (UTC)] &lt;= Misc!$N$3,TRUE), TRUE, FALSE)</f>
        <v>1</v>
      </c>
      <c r="K1475" s="16"/>
      <c r="L1475" s="72" t="s">
        <v>922</v>
      </c>
      <c r="M1475" s="75">
        <v>40523.680902777778</v>
      </c>
    </row>
    <row r="1476" spans="1:13">
      <c r="A1476" s="69" t="s">
        <v>699</v>
      </c>
      <c r="B1476" s="69" t="s">
        <v>671</v>
      </c>
      <c r="C1476" s="18"/>
      <c r="D1476" s="19"/>
      <c r="E1476" s="60"/>
      <c r="F1476" s="20"/>
      <c r="G1476" s="18"/>
      <c r="H1476" s="25"/>
      <c r="I1476" s="15">
        <v>1476</v>
      </c>
      <c r="J1476" s="15" t="b">
        <f xml:space="preserve"> IF(AND([Relationship Date (UTC)] &gt;= Misc!$M$3, [Relationship Date (UTC)] &lt;= Misc!$N$3,TRUE), TRUE, FALSE)</f>
        <v>1</v>
      </c>
      <c r="K1476" s="16"/>
      <c r="L1476" s="72" t="s">
        <v>922</v>
      </c>
      <c r="M1476" s="75">
        <v>40523.680902777778</v>
      </c>
    </row>
    <row r="1477" spans="1:13">
      <c r="A1477" s="69" t="s">
        <v>699</v>
      </c>
      <c r="B1477" s="69" t="s">
        <v>730</v>
      </c>
      <c r="C1477" s="18"/>
      <c r="D1477" s="19"/>
      <c r="E1477" s="60"/>
      <c r="F1477" s="20"/>
      <c r="G1477" s="18"/>
      <c r="H1477" s="25"/>
      <c r="I1477" s="15">
        <v>1477</v>
      </c>
      <c r="J1477" s="15" t="b">
        <f xml:space="preserve"> IF(AND([Relationship Date (UTC)] &gt;= Misc!$M$3, [Relationship Date (UTC)] &lt;= Misc!$N$3,TRUE), TRUE, FALSE)</f>
        <v>1</v>
      </c>
      <c r="K1477" s="16"/>
      <c r="L1477" s="72" t="s">
        <v>922</v>
      </c>
      <c r="M1477" s="75">
        <v>40523.680902777778</v>
      </c>
    </row>
    <row r="1478" spans="1:13">
      <c r="A1478" s="69" t="s">
        <v>699</v>
      </c>
      <c r="B1478" s="69" t="s">
        <v>916</v>
      </c>
      <c r="C1478" s="18"/>
      <c r="D1478" s="19"/>
      <c r="E1478" s="60"/>
      <c r="F1478" s="20"/>
      <c r="G1478" s="18"/>
      <c r="H1478" s="25"/>
      <c r="I1478" s="15">
        <v>1478</v>
      </c>
      <c r="J1478" s="15" t="b">
        <f xml:space="preserve"> IF(AND([Relationship Date (UTC)] &gt;= Misc!$M$3, [Relationship Date (UTC)] &lt;= Misc!$N$3,TRUE), TRUE, FALSE)</f>
        <v>1</v>
      </c>
      <c r="K1478" s="16"/>
      <c r="L1478" s="72" t="s">
        <v>922</v>
      </c>
      <c r="M1478" s="75">
        <v>40523.680902777778</v>
      </c>
    </row>
    <row r="1479" spans="1:13">
      <c r="A1479" s="69" t="s">
        <v>699</v>
      </c>
      <c r="B1479" s="69" t="s">
        <v>472</v>
      </c>
      <c r="C1479" s="18"/>
      <c r="D1479" s="19"/>
      <c r="E1479" s="60"/>
      <c r="F1479" s="20"/>
      <c r="G1479" s="18"/>
      <c r="H1479" s="25"/>
      <c r="I1479" s="15">
        <v>1479</v>
      </c>
      <c r="J1479" s="15" t="b">
        <f xml:space="preserve"> IF(AND([Relationship Date (UTC)] &gt;= Misc!$M$3, [Relationship Date (UTC)] &lt;= Misc!$N$3,TRUE), TRUE, FALSE)</f>
        <v>1</v>
      </c>
      <c r="K1479" s="16"/>
      <c r="L1479" s="72" t="s">
        <v>922</v>
      </c>
      <c r="M1479" s="75">
        <v>40523.680902777778</v>
      </c>
    </row>
    <row r="1480" spans="1:13">
      <c r="A1480" s="69" t="s">
        <v>699</v>
      </c>
      <c r="B1480" s="69" t="s">
        <v>698</v>
      </c>
      <c r="C1480" s="18"/>
      <c r="D1480" s="19"/>
      <c r="E1480" s="60"/>
      <c r="F1480" s="20"/>
      <c r="G1480" s="18"/>
      <c r="H1480" s="25"/>
      <c r="I1480" s="15">
        <v>1480</v>
      </c>
      <c r="J1480" s="15" t="b">
        <f xml:space="preserve"> IF(AND([Relationship Date (UTC)] &gt;= Misc!$M$3, [Relationship Date (UTC)] &lt;= Misc!$N$3,TRUE), TRUE, FALSE)</f>
        <v>1</v>
      </c>
      <c r="K1480" s="16"/>
      <c r="L1480" s="72" t="s">
        <v>922</v>
      </c>
      <c r="M1480" s="75">
        <v>40523.680902777778</v>
      </c>
    </row>
    <row r="1481" spans="1:13">
      <c r="A1481" s="69" t="s">
        <v>700</v>
      </c>
      <c r="B1481" s="69" t="s">
        <v>701</v>
      </c>
      <c r="C1481" s="18"/>
      <c r="D1481" s="19"/>
      <c r="E1481" s="60"/>
      <c r="F1481" s="20"/>
      <c r="G1481" s="18"/>
      <c r="H1481" s="25"/>
      <c r="I1481" s="15">
        <v>1481</v>
      </c>
      <c r="J1481" s="15" t="b">
        <f xml:space="preserve"> IF(AND([Relationship Date (UTC)] &gt;= Misc!$M$3, [Relationship Date (UTC)] &lt;= Misc!$N$3,TRUE), TRUE, FALSE)</f>
        <v>1</v>
      </c>
      <c r="K1481" s="16"/>
      <c r="L1481" s="72" t="s">
        <v>922</v>
      </c>
      <c r="M1481" s="75">
        <v>40523.680902777778</v>
      </c>
    </row>
    <row r="1482" spans="1:13">
      <c r="A1482" s="69" t="s">
        <v>701</v>
      </c>
      <c r="B1482" s="69" t="s">
        <v>700</v>
      </c>
      <c r="C1482" s="18"/>
      <c r="D1482" s="19"/>
      <c r="E1482" s="60"/>
      <c r="F1482" s="20"/>
      <c r="G1482" s="18"/>
      <c r="H1482" s="25"/>
      <c r="I1482" s="15">
        <v>1482</v>
      </c>
      <c r="J1482" s="15" t="b">
        <f xml:space="preserve"> IF(AND([Relationship Date (UTC)] &gt;= Misc!$M$3, [Relationship Date (UTC)] &lt;= Misc!$N$3,TRUE), TRUE, FALSE)</f>
        <v>1</v>
      </c>
      <c r="K1482" s="16"/>
      <c r="L1482" s="72" t="s">
        <v>922</v>
      </c>
      <c r="M1482" s="75">
        <v>40523.680902777778</v>
      </c>
    </row>
    <row r="1483" spans="1:13">
      <c r="A1483" s="69" t="s">
        <v>701</v>
      </c>
      <c r="B1483" s="69" t="s">
        <v>916</v>
      </c>
      <c r="C1483" s="18"/>
      <c r="D1483" s="19"/>
      <c r="E1483" s="60"/>
      <c r="F1483" s="20"/>
      <c r="G1483" s="18"/>
      <c r="H1483" s="25"/>
      <c r="I1483" s="15">
        <v>1483</v>
      </c>
      <c r="J1483" s="15" t="b">
        <f xml:space="preserve"> IF(AND([Relationship Date (UTC)] &gt;= Misc!$M$3, [Relationship Date (UTC)] &lt;= Misc!$N$3,TRUE), TRUE, FALSE)</f>
        <v>1</v>
      </c>
      <c r="K1483" s="16"/>
      <c r="L1483" s="72" t="s">
        <v>922</v>
      </c>
      <c r="M1483" s="75">
        <v>40523.680902777778</v>
      </c>
    </row>
    <row r="1484" spans="1:13">
      <c r="A1484" s="69" t="s">
        <v>701</v>
      </c>
      <c r="B1484" s="69" t="s">
        <v>513</v>
      </c>
      <c r="C1484" s="18"/>
      <c r="D1484" s="19"/>
      <c r="E1484" s="60"/>
      <c r="F1484" s="20"/>
      <c r="G1484" s="18"/>
      <c r="H1484" s="25"/>
      <c r="I1484" s="15">
        <v>1484</v>
      </c>
      <c r="J1484" s="15" t="b">
        <f xml:space="preserve"> IF(AND([Relationship Date (UTC)] &gt;= Misc!$M$3, [Relationship Date (UTC)] &lt;= Misc!$N$3,TRUE), TRUE, FALSE)</f>
        <v>1</v>
      </c>
      <c r="K1484" s="16"/>
      <c r="L1484" s="72" t="s">
        <v>922</v>
      </c>
      <c r="M1484" s="75">
        <v>40523.680902777778</v>
      </c>
    </row>
    <row r="1485" spans="1:13">
      <c r="A1485" s="69" t="s">
        <v>702</v>
      </c>
      <c r="B1485" s="69" t="s">
        <v>916</v>
      </c>
      <c r="C1485" s="18"/>
      <c r="D1485" s="19"/>
      <c r="E1485" s="60"/>
      <c r="F1485" s="20"/>
      <c r="G1485" s="18"/>
      <c r="H1485" s="25"/>
      <c r="I1485" s="15">
        <v>1485</v>
      </c>
      <c r="J1485" s="15" t="b">
        <f xml:space="preserve"> IF(AND([Relationship Date (UTC)] &gt;= Misc!$M$3, [Relationship Date (UTC)] &lt;= Misc!$N$3,TRUE), TRUE, FALSE)</f>
        <v>1</v>
      </c>
      <c r="K1485" s="16"/>
      <c r="L1485" s="72" t="s">
        <v>922</v>
      </c>
      <c r="M1485" s="75">
        <v>40523.680902777778</v>
      </c>
    </row>
    <row r="1486" spans="1:13">
      <c r="A1486" s="69" t="s">
        <v>593</v>
      </c>
      <c r="B1486" s="69" t="s">
        <v>702</v>
      </c>
      <c r="C1486" s="18"/>
      <c r="D1486" s="19"/>
      <c r="E1486" s="60"/>
      <c r="F1486" s="20"/>
      <c r="G1486" s="18"/>
      <c r="H1486" s="25"/>
      <c r="I1486" s="15">
        <v>1486</v>
      </c>
      <c r="J1486" s="15" t="b">
        <f xml:space="preserve"> IF(AND([Relationship Date (UTC)] &gt;= Misc!$M$3, [Relationship Date (UTC)] &lt;= Misc!$N$3,TRUE), TRUE, FALSE)</f>
        <v>1</v>
      </c>
      <c r="K1486" s="16"/>
      <c r="L1486" s="72" t="s">
        <v>922</v>
      </c>
      <c r="M1486" s="75">
        <v>40523.680902777778</v>
      </c>
    </row>
    <row r="1487" spans="1:13">
      <c r="A1487" s="69" t="s">
        <v>703</v>
      </c>
      <c r="B1487" s="69" t="s">
        <v>702</v>
      </c>
      <c r="C1487" s="18"/>
      <c r="D1487" s="19"/>
      <c r="E1487" s="60"/>
      <c r="F1487" s="20"/>
      <c r="G1487" s="18"/>
      <c r="H1487" s="25"/>
      <c r="I1487" s="15">
        <v>1487</v>
      </c>
      <c r="J1487" s="15" t="b">
        <f xml:space="preserve"> IF(AND([Relationship Date (UTC)] &gt;= Misc!$M$3, [Relationship Date (UTC)] &lt;= Misc!$N$3,TRUE), TRUE, FALSE)</f>
        <v>1</v>
      </c>
      <c r="K1487" s="16"/>
      <c r="L1487" s="72" t="s">
        <v>922</v>
      </c>
      <c r="M1487" s="75">
        <v>40523.680902777778</v>
      </c>
    </row>
    <row r="1488" spans="1:13">
      <c r="A1488" s="69" t="s">
        <v>703</v>
      </c>
      <c r="B1488" s="69" t="s">
        <v>916</v>
      </c>
      <c r="C1488" s="18"/>
      <c r="D1488" s="19"/>
      <c r="E1488" s="60"/>
      <c r="F1488" s="20"/>
      <c r="G1488" s="18"/>
      <c r="H1488" s="25"/>
      <c r="I1488" s="15">
        <v>1488</v>
      </c>
      <c r="J1488" s="15" t="b">
        <f xml:space="preserve"> IF(AND([Relationship Date (UTC)] &gt;= Misc!$M$3, [Relationship Date (UTC)] &lt;= Misc!$N$3,TRUE), TRUE, FALSE)</f>
        <v>1</v>
      </c>
      <c r="K1488" s="16"/>
      <c r="L1488" s="72" t="s">
        <v>922</v>
      </c>
      <c r="M1488" s="75">
        <v>40523.680902777778</v>
      </c>
    </row>
    <row r="1489" spans="1:13">
      <c r="A1489" s="69" t="s">
        <v>703</v>
      </c>
      <c r="B1489" s="69" t="s">
        <v>913</v>
      </c>
      <c r="C1489" s="18"/>
      <c r="D1489" s="19"/>
      <c r="E1489" s="60"/>
      <c r="F1489" s="20"/>
      <c r="G1489" s="18"/>
      <c r="H1489" s="25"/>
      <c r="I1489" s="15">
        <v>1489</v>
      </c>
      <c r="J1489" s="15" t="b">
        <f xml:space="preserve"> IF(AND([Relationship Date (UTC)] &gt;= Misc!$M$3, [Relationship Date (UTC)] &lt;= Misc!$N$3,TRUE), TRUE, FALSE)</f>
        <v>1</v>
      </c>
      <c r="K1489" s="16"/>
      <c r="L1489" s="72" t="s">
        <v>922</v>
      </c>
      <c r="M1489" s="75">
        <v>40523.680902777778</v>
      </c>
    </row>
    <row r="1490" spans="1:13">
      <c r="A1490" s="69" t="s">
        <v>703</v>
      </c>
      <c r="B1490" s="69" t="s">
        <v>879</v>
      </c>
      <c r="C1490" s="18"/>
      <c r="D1490" s="19"/>
      <c r="E1490" s="60"/>
      <c r="F1490" s="20"/>
      <c r="G1490" s="18"/>
      <c r="H1490" s="25"/>
      <c r="I1490" s="15">
        <v>1490</v>
      </c>
      <c r="J1490" s="15" t="b">
        <f xml:space="preserve"> IF(AND([Relationship Date (UTC)] &gt;= Misc!$M$3, [Relationship Date (UTC)] &lt;= Misc!$N$3,TRUE), TRUE, FALSE)</f>
        <v>1</v>
      </c>
      <c r="K1490" s="16"/>
      <c r="L1490" s="72" t="s">
        <v>922</v>
      </c>
      <c r="M1490" s="75">
        <v>40523.680902777778</v>
      </c>
    </row>
    <row r="1491" spans="1:13">
      <c r="A1491" s="69" t="s">
        <v>469</v>
      </c>
      <c r="B1491" s="69" t="s">
        <v>845</v>
      </c>
      <c r="C1491" s="18"/>
      <c r="D1491" s="19"/>
      <c r="E1491" s="60"/>
      <c r="F1491" s="20"/>
      <c r="G1491" s="18"/>
      <c r="H1491" s="25"/>
      <c r="I1491" s="15">
        <v>1491</v>
      </c>
      <c r="J1491" s="15" t="b">
        <f xml:space="preserve"> IF(AND([Relationship Date (UTC)] &gt;= Misc!$M$3, [Relationship Date (UTC)] &lt;= Misc!$N$3,TRUE), TRUE, FALSE)</f>
        <v>1</v>
      </c>
      <c r="K1491" s="16"/>
      <c r="L1491" s="72" t="s">
        <v>921</v>
      </c>
      <c r="M1491" s="75">
        <v>40523.658761574072</v>
      </c>
    </row>
    <row r="1492" spans="1:13">
      <c r="A1492" s="69" t="s">
        <v>469</v>
      </c>
      <c r="B1492" s="69" t="s">
        <v>705</v>
      </c>
      <c r="C1492" s="18"/>
      <c r="D1492" s="19"/>
      <c r="E1492" s="60"/>
      <c r="F1492" s="20"/>
      <c r="G1492" s="18"/>
      <c r="H1492" s="25"/>
      <c r="I1492" s="15">
        <v>1492</v>
      </c>
      <c r="J1492" s="15" t="b">
        <f xml:space="preserve"> IF(AND([Relationship Date (UTC)] &gt;= Misc!$M$3, [Relationship Date (UTC)] &lt;= Misc!$N$3,TRUE), TRUE, FALSE)</f>
        <v>1</v>
      </c>
      <c r="K1492" s="16"/>
      <c r="L1492" s="72" t="s">
        <v>922</v>
      </c>
      <c r="M1492" s="75">
        <v>40523.680902777778</v>
      </c>
    </row>
    <row r="1493" spans="1:13">
      <c r="A1493" s="69" t="s">
        <v>469</v>
      </c>
      <c r="B1493" s="69" t="s">
        <v>916</v>
      </c>
      <c r="C1493" s="18"/>
      <c r="D1493" s="19"/>
      <c r="E1493" s="60"/>
      <c r="F1493" s="20"/>
      <c r="G1493" s="18"/>
      <c r="H1493" s="25"/>
      <c r="I1493" s="15">
        <v>1493</v>
      </c>
      <c r="J1493" s="15" t="b">
        <f xml:space="preserve"> IF(AND([Relationship Date (UTC)] &gt;= Misc!$M$3, [Relationship Date (UTC)] &lt;= Misc!$N$3,TRUE), TRUE, FALSE)</f>
        <v>1</v>
      </c>
      <c r="K1493" s="16"/>
      <c r="L1493" s="72" t="s">
        <v>922</v>
      </c>
      <c r="M1493" s="75">
        <v>40523.680902777778</v>
      </c>
    </row>
    <row r="1494" spans="1:13">
      <c r="A1494" s="69" t="s">
        <v>469</v>
      </c>
      <c r="B1494" s="69" t="s">
        <v>806</v>
      </c>
      <c r="C1494" s="18"/>
      <c r="D1494" s="19"/>
      <c r="E1494" s="60"/>
      <c r="F1494" s="20"/>
      <c r="G1494" s="18"/>
      <c r="H1494" s="25"/>
      <c r="I1494" s="15">
        <v>1494</v>
      </c>
      <c r="J1494" s="15" t="b">
        <f xml:space="preserve"> IF(AND([Relationship Date (UTC)] &gt;= Misc!$M$3, [Relationship Date (UTC)] &lt;= Misc!$N$3,TRUE), TRUE, FALSE)</f>
        <v>1</v>
      </c>
      <c r="K1494" s="16"/>
      <c r="L1494" s="72" t="s">
        <v>922</v>
      </c>
      <c r="M1494" s="75">
        <v>40523.680902777778</v>
      </c>
    </row>
    <row r="1495" spans="1:13">
      <c r="A1495" s="69" t="s">
        <v>704</v>
      </c>
      <c r="B1495" s="69" t="s">
        <v>469</v>
      </c>
      <c r="C1495" s="18"/>
      <c r="D1495" s="19"/>
      <c r="E1495" s="60"/>
      <c r="F1495" s="20"/>
      <c r="G1495" s="18"/>
      <c r="H1495" s="25"/>
      <c r="I1495" s="15">
        <v>1495</v>
      </c>
      <c r="J1495" s="15" t="b">
        <f xml:space="preserve"> IF(AND([Relationship Date (UTC)] &gt;= Misc!$M$3, [Relationship Date (UTC)] &lt;= Misc!$N$3,TRUE), TRUE, FALSE)</f>
        <v>1</v>
      </c>
      <c r="K1495" s="16"/>
      <c r="L1495" s="72" t="s">
        <v>922</v>
      </c>
      <c r="M1495" s="75">
        <v>40523.680902777778</v>
      </c>
    </row>
    <row r="1496" spans="1:13">
      <c r="A1496" s="69" t="s">
        <v>356</v>
      </c>
      <c r="B1496" s="69" t="s">
        <v>469</v>
      </c>
      <c r="C1496" s="18"/>
      <c r="D1496" s="19"/>
      <c r="E1496" s="60"/>
      <c r="F1496" s="20"/>
      <c r="G1496" s="18"/>
      <c r="H1496" s="25"/>
      <c r="I1496" s="15">
        <v>1496</v>
      </c>
      <c r="J1496" s="15" t="b">
        <f xml:space="preserve"> IF(AND([Relationship Date (UTC)] &gt;= Misc!$M$3, [Relationship Date (UTC)] &lt;= Misc!$N$3,TRUE), TRUE, FALSE)</f>
        <v>1</v>
      </c>
      <c r="K1496" s="16"/>
      <c r="L1496" s="72" t="s">
        <v>922</v>
      </c>
      <c r="M1496" s="75">
        <v>40523.680902777778</v>
      </c>
    </row>
    <row r="1497" spans="1:13">
      <c r="A1497" s="69" t="s">
        <v>489</v>
      </c>
      <c r="B1497" s="69" t="s">
        <v>469</v>
      </c>
      <c r="C1497" s="18"/>
      <c r="D1497" s="19"/>
      <c r="E1497" s="60"/>
      <c r="F1497" s="20"/>
      <c r="G1497" s="18"/>
      <c r="H1497" s="25"/>
      <c r="I1497" s="15">
        <v>1497</v>
      </c>
      <c r="J1497" s="15" t="b">
        <f xml:space="preserve"> IF(AND([Relationship Date (UTC)] &gt;= Misc!$M$3, [Relationship Date (UTC)] &lt;= Misc!$N$3,TRUE), TRUE, FALSE)</f>
        <v>1</v>
      </c>
      <c r="K1497" s="16"/>
      <c r="L1497" s="72" t="s">
        <v>922</v>
      </c>
      <c r="M1497" s="75">
        <v>40523.680902777778</v>
      </c>
    </row>
    <row r="1498" spans="1:13">
      <c r="A1498" s="69" t="s">
        <v>705</v>
      </c>
      <c r="B1498" s="69" t="s">
        <v>469</v>
      </c>
      <c r="C1498" s="18"/>
      <c r="D1498" s="19"/>
      <c r="E1498" s="60"/>
      <c r="F1498" s="20"/>
      <c r="G1498" s="18"/>
      <c r="H1498" s="25"/>
      <c r="I1498" s="15">
        <v>1498</v>
      </c>
      <c r="J1498" s="15" t="b">
        <f xml:space="preserve"> IF(AND([Relationship Date (UTC)] &gt;= Misc!$M$3, [Relationship Date (UTC)] &lt;= Misc!$N$3,TRUE), TRUE, FALSE)</f>
        <v>1</v>
      </c>
      <c r="K1498" s="16"/>
      <c r="L1498" s="72" t="s">
        <v>922</v>
      </c>
      <c r="M1498" s="75">
        <v>40523.680902777778</v>
      </c>
    </row>
    <row r="1499" spans="1:13">
      <c r="A1499" s="69" t="s">
        <v>465</v>
      </c>
      <c r="B1499" s="69" t="s">
        <v>706</v>
      </c>
      <c r="C1499" s="18"/>
      <c r="D1499" s="19"/>
      <c r="E1499" s="60"/>
      <c r="F1499" s="20"/>
      <c r="G1499" s="18"/>
      <c r="H1499" s="25"/>
      <c r="I1499" s="15">
        <v>1499</v>
      </c>
      <c r="J1499" s="15" t="b">
        <f xml:space="preserve"> IF(AND([Relationship Date (UTC)] &gt;= Misc!$M$3, [Relationship Date (UTC)] &lt;= Misc!$N$3,TRUE), TRUE, FALSE)</f>
        <v>1</v>
      </c>
      <c r="K1499" s="16"/>
      <c r="L1499" s="72" t="s">
        <v>921</v>
      </c>
      <c r="M1499" s="75">
        <v>40523.667997685188</v>
      </c>
    </row>
    <row r="1500" spans="1:13">
      <c r="A1500" s="69" t="s">
        <v>706</v>
      </c>
      <c r="B1500" s="69" t="s">
        <v>707</v>
      </c>
      <c r="C1500" s="18"/>
      <c r="D1500" s="19"/>
      <c r="E1500" s="60"/>
      <c r="F1500" s="20"/>
      <c r="G1500" s="18"/>
      <c r="H1500" s="25"/>
      <c r="I1500" s="15">
        <v>1500</v>
      </c>
      <c r="J1500" s="15" t="b">
        <f xml:space="preserve"> IF(AND([Relationship Date (UTC)] &gt;= Misc!$M$3, [Relationship Date (UTC)] &lt;= Misc!$N$3,TRUE), TRUE, FALSE)</f>
        <v>1</v>
      </c>
      <c r="K1500" s="16"/>
      <c r="L1500" s="72" t="s">
        <v>922</v>
      </c>
      <c r="M1500" s="75">
        <v>40523.680902777778</v>
      </c>
    </row>
    <row r="1501" spans="1:13">
      <c r="A1501" s="69" t="s">
        <v>706</v>
      </c>
      <c r="B1501" s="69" t="s">
        <v>705</v>
      </c>
      <c r="C1501" s="18"/>
      <c r="D1501" s="19"/>
      <c r="E1501" s="60"/>
      <c r="F1501" s="20"/>
      <c r="G1501" s="18"/>
      <c r="H1501" s="25"/>
      <c r="I1501" s="15">
        <v>1501</v>
      </c>
      <c r="J1501" s="15" t="b">
        <f xml:space="preserve"> IF(AND([Relationship Date (UTC)] &gt;= Misc!$M$3, [Relationship Date (UTC)] &lt;= Misc!$N$3,TRUE), TRUE, FALSE)</f>
        <v>1</v>
      </c>
      <c r="K1501" s="16"/>
      <c r="L1501" s="72" t="s">
        <v>922</v>
      </c>
      <c r="M1501" s="75">
        <v>40523.680902777778</v>
      </c>
    </row>
    <row r="1502" spans="1:13">
      <c r="A1502" s="69" t="s">
        <v>706</v>
      </c>
      <c r="B1502" s="69" t="s">
        <v>441</v>
      </c>
      <c r="C1502" s="18"/>
      <c r="D1502" s="19"/>
      <c r="E1502" s="60"/>
      <c r="F1502" s="20"/>
      <c r="G1502" s="18"/>
      <c r="H1502" s="25"/>
      <c r="I1502" s="15">
        <v>1502</v>
      </c>
      <c r="J1502" s="15" t="b">
        <f xml:space="preserve"> IF(AND([Relationship Date (UTC)] &gt;= Misc!$M$3, [Relationship Date (UTC)] &lt;= Misc!$N$3,TRUE), TRUE, FALSE)</f>
        <v>1</v>
      </c>
      <c r="K1502" s="16"/>
      <c r="L1502" s="72" t="s">
        <v>922</v>
      </c>
      <c r="M1502" s="75">
        <v>40523.680902777778</v>
      </c>
    </row>
    <row r="1503" spans="1:13">
      <c r="A1503" s="69" t="s">
        <v>706</v>
      </c>
      <c r="B1503" s="69" t="s">
        <v>465</v>
      </c>
      <c r="C1503" s="18"/>
      <c r="D1503" s="19"/>
      <c r="E1503" s="60"/>
      <c r="F1503" s="20"/>
      <c r="G1503" s="18"/>
      <c r="H1503" s="25"/>
      <c r="I1503" s="15">
        <v>1503</v>
      </c>
      <c r="J1503" s="15" t="b">
        <f xml:space="preserve"> IF(AND([Relationship Date (UTC)] &gt;= Misc!$M$3, [Relationship Date (UTC)] &lt;= Misc!$N$3,TRUE), TRUE, FALSE)</f>
        <v>1</v>
      </c>
      <c r="K1503" s="16"/>
      <c r="L1503" s="72" t="s">
        <v>922</v>
      </c>
      <c r="M1503" s="75">
        <v>40523.680902777778</v>
      </c>
    </row>
    <row r="1504" spans="1:13">
      <c r="A1504" s="69" t="s">
        <v>465</v>
      </c>
      <c r="B1504" s="69" t="s">
        <v>706</v>
      </c>
      <c r="C1504" s="18"/>
      <c r="D1504" s="19"/>
      <c r="E1504" s="60"/>
      <c r="F1504" s="20"/>
      <c r="G1504" s="18"/>
      <c r="H1504" s="25"/>
      <c r="I1504" s="15">
        <v>1504</v>
      </c>
      <c r="J1504" s="15" t="b">
        <f xml:space="preserve"> IF(AND([Relationship Date (UTC)] &gt;= Misc!$M$3, [Relationship Date (UTC)] &lt;= Misc!$N$3,TRUE), TRUE, FALSE)</f>
        <v>1</v>
      </c>
      <c r="K1504" s="16"/>
      <c r="L1504" s="72" t="s">
        <v>922</v>
      </c>
      <c r="M1504" s="75">
        <v>40523.680902777778</v>
      </c>
    </row>
    <row r="1505" spans="1:13">
      <c r="A1505" s="69" t="s">
        <v>441</v>
      </c>
      <c r="B1505" s="69" t="s">
        <v>706</v>
      </c>
      <c r="C1505" s="18"/>
      <c r="D1505" s="19"/>
      <c r="E1505" s="60"/>
      <c r="F1505" s="20"/>
      <c r="G1505" s="18"/>
      <c r="H1505" s="25"/>
      <c r="I1505" s="15">
        <v>1505</v>
      </c>
      <c r="J1505" s="15" t="b">
        <f xml:space="preserve"> IF(AND([Relationship Date (UTC)] &gt;= Misc!$M$3, [Relationship Date (UTC)] &lt;= Misc!$N$3,TRUE), TRUE, FALSE)</f>
        <v>1</v>
      </c>
      <c r="K1505" s="16"/>
      <c r="L1505" s="72" t="s">
        <v>922</v>
      </c>
      <c r="M1505" s="75">
        <v>40523.680902777778</v>
      </c>
    </row>
    <row r="1506" spans="1:13">
      <c r="A1506" s="69" t="s">
        <v>707</v>
      </c>
      <c r="B1506" s="69" t="s">
        <v>706</v>
      </c>
      <c r="C1506" s="18"/>
      <c r="D1506" s="19"/>
      <c r="E1506" s="60"/>
      <c r="F1506" s="20"/>
      <c r="G1506" s="18"/>
      <c r="H1506" s="25"/>
      <c r="I1506" s="15">
        <v>1506</v>
      </c>
      <c r="J1506" s="15" t="b">
        <f xml:space="preserve"> IF(AND([Relationship Date (UTC)] &gt;= Misc!$M$3, [Relationship Date (UTC)] &lt;= Misc!$N$3,TRUE), TRUE, FALSE)</f>
        <v>1</v>
      </c>
      <c r="K1506" s="16"/>
      <c r="L1506" s="72" t="s">
        <v>922</v>
      </c>
      <c r="M1506" s="75">
        <v>40523.680902777778</v>
      </c>
    </row>
    <row r="1507" spans="1:13">
      <c r="A1507" s="69" t="s">
        <v>705</v>
      </c>
      <c r="B1507" s="69" t="s">
        <v>706</v>
      </c>
      <c r="C1507" s="18"/>
      <c r="D1507" s="19"/>
      <c r="E1507" s="60"/>
      <c r="F1507" s="20"/>
      <c r="G1507" s="18"/>
      <c r="H1507" s="25"/>
      <c r="I1507" s="15">
        <v>1507</v>
      </c>
      <c r="J1507" s="15" t="b">
        <f xml:space="preserve"> IF(AND([Relationship Date (UTC)] &gt;= Misc!$M$3, [Relationship Date (UTC)] &lt;= Misc!$N$3,TRUE), TRUE, FALSE)</f>
        <v>1</v>
      </c>
      <c r="K1507" s="16"/>
      <c r="L1507" s="72" t="s">
        <v>922</v>
      </c>
      <c r="M1507" s="75">
        <v>40523.680902777778</v>
      </c>
    </row>
    <row r="1508" spans="1:13">
      <c r="A1508" s="69" t="s">
        <v>708</v>
      </c>
      <c r="B1508" s="69" t="s">
        <v>913</v>
      </c>
      <c r="C1508" s="18"/>
      <c r="D1508" s="19"/>
      <c r="E1508" s="60"/>
      <c r="F1508" s="20"/>
      <c r="G1508" s="18"/>
      <c r="H1508" s="25"/>
      <c r="I1508" s="15">
        <v>1508</v>
      </c>
      <c r="J1508" s="15" t="b">
        <f xml:space="preserve"> IF(AND([Relationship Date (UTC)] &gt;= Misc!$M$3, [Relationship Date (UTC)] &lt;= Misc!$N$3,TRUE), TRUE, FALSE)</f>
        <v>1</v>
      </c>
      <c r="K1508" s="16"/>
      <c r="L1508" s="72" t="s">
        <v>922</v>
      </c>
      <c r="M1508" s="75">
        <v>40523.680902777778</v>
      </c>
    </row>
    <row r="1509" spans="1:13">
      <c r="A1509" s="69" t="s">
        <v>709</v>
      </c>
      <c r="B1509" s="69" t="s">
        <v>730</v>
      </c>
      <c r="C1509" s="18"/>
      <c r="D1509" s="19"/>
      <c r="E1509" s="60"/>
      <c r="F1509" s="20"/>
      <c r="G1509" s="18"/>
      <c r="H1509" s="25"/>
      <c r="I1509" s="15">
        <v>1509</v>
      </c>
      <c r="J1509" s="15" t="b">
        <f xml:space="preserve"> IF(AND([Relationship Date (UTC)] &gt;= Misc!$M$3, [Relationship Date (UTC)] &lt;= Misc!$N$3,TRUE), TRUE, FALSE)</f>
        <v>1</v>
      </c>
      <c r="K1509" s="16"/>
      <c r="L1509" s="72" t="s">
        <v>922</v>
      </c>
      <c r="M1509" s="75">
        <v>40523.680902777778</v>
      </c>
    </row>
    <row r="1510" spans="1:13">
      <c r="A1510" s="69" t="s">
        <v>710</v>
      </c>
      <c r="B1510" s="69" t="s">
        <v>711</v>
      </c>
      <c r="C1510" s="18"/>
      <c r="D1510" s="19"/>
      <c r="E1510" s="60"/>
      <c r="F1510" s="20"/>
      <c r="G1510" s="18"/>
      <c r="H1510" s="25"/>
      <c r="I1510" s="15">
        <v>1510</v>
      </c>
      <c r="J1510" s="15" t="b">
        <f xml:space="preserve"> IF(AND([Relationship Date (UTC)] &gt;= Misc!$M$3, [Relationship Date (UTC)] &lt;= Misc!$N$3,TRUE), TRUE, FALSE)</f>
        <v>1</v>
      </c>
      <c r="K1510" s="16"/>
      <c r="L1510" s="72" t="s">
        <v>921</v>
      </c>
      <c r="M1510" s="75">
        <v>40523.665439814817</v>
      </c>
    </row>
    <row r="1511" spans="1:13">
      <c r="A1511" s="69" t="s">
        <v>711</v>
      </c>
      <c r="B1511" s="69" t="s">
        <v>899</v>
      </c>
      <c r="C1511" s="18"/>
      <c r="D1511" s="19"/>
      <c r="E1511" s="60"/>
      <c r="F1511" s="20"/>
      <c r="G1511" s="18"/>
      <c r="H1511" s="25"/>
      <c r="I1511" s="15">
        <v>1511</v>
      </c>
      <c r="J1511" s="15" t="b">
        <f xml:space="preserve"> IF(AND([Relationship Date (UTC)] &gt;= Misc!$M$3, [Relationship Date (UTC)] &lt;= Misc!$N$3,TRUE), TRUE, FALSE)</f>
        <v>1</v>
      </c>
      <c r="K1511" s="16"/>
      <c r="L1511" s="72" t="s">
        <v>922</v>
      </c>
      <c r="M1511" s="75">
        <v>40523.680902777778</v>
      </c>
    </row>
    <row r="1512" spans="1:13">
      <c r="A1512" s="69" t="s">
        <v>711</v>
      </c>
      <c r="B1512" s="69" t="s">
        <v>566</v>
      </c>
      <c r="C1512" s="18"/>
      <c r="D1512" s="19"/>
      <c r="E1512" s="60"/>
      <c r="F1512" s="20"/>
      <c r="G1512" s="18"/>
      <c r="H1512" s="25"/>
      <c r="I1512" s="15">
        <v>1512</v>
      </c>
      <c r="J1512" s="15" t="b">
        <f xml:space="preserve"> IF(AND([Relationship Date (UTC)] &gt;= Misc!$M$3, [Relationship Date (UTC)] &lt;= Misc!$N$3,TRUE), TRUE, FALSE)</f>
        <v>1</v>
      </c>
      <c r="K1512" s="16"/>
      <c r="L1512" s="72" t="s">
        <v>922</v>
      </c>
      <c r="M1512" s="75">
        <v>40523.680902777778</v>
      </c>
    </row>
    <row r="1513" spans="1:13">
      <c r="A1513" s="69" t="s">
        <v>711</v>
      </c>
      <c r="B1513" s="69" t="s">
        <v>912</v>
      </c>
      <c r="C1513" s="18"/>
      <c r="D1513" s="19"/>
      <c r="E1513" s="60"/>
      <c r="F1513" s="20"/>
      <c r="G1513" s="18"/>
      <c r="H1513" s="25"/>
      <c r="I1513" s="15">
        <v>1513</v>
      </c>
      <c r="J1513" s="15" t="b">
        <f xml:space="preserve"> IF(AND([Relationship Date (UTC)] &gt;= Misc!$M$3, [Relationship Date (UTC)] &lt;= Misc!$N$3,TRUE), TRUE, FALSE)</f>
        <v>1</v>
      </c>
      <c r="K1513" s="16"/>
      <c r="L1513" s="72" t="s">
        <v>922</v>
      </c>
      <c r="M1513" s="75">
        <v>40523.680902777778</v>
      </c>
    </row>
    <row r="1514" spans="1:13">
      <c r="A1514" s="69" t="s">
        <v>711</v>
      </c>
      <c r="B1514" s="69" t="s">
        <v>660</v>
      </c>
      <c r="C1514" s="18"/>
      <c r="D1514" s="19"/>
      <c r="E1514" s="60"/>
      <c r="F1514" s="20"/>
      <c r="G1514" s="18"/>
      <c r="H1514" s="25"/>
      <c r="I1514" s="15">
        <v>1514</v>
      </c>
      <c r="J1514" s="15" t="b">
        <f xml:space="preserve"> IF(AND([Relationship Date (UTC)] &gt;= Misc!$M$3, [Relationship Date (UTC)] &lt;= Misc!$N$3,TRUE), TRUE, FALSE)</f>
        <v>1</v>
      </c>
      <c r="K1514" s="16"/>
      <c r="L1514" s="72" t="s">
        <v>922</v>
      </c>
      <c r="M1514" s="75">
        <v>40523.680902777778</v>
      </c>
    </row>
    <row r="1515" spans="1:13">
      <c r="A1515" s="69" t="s">
        <v>711</v>
      </c>
      <c r="B1515" s="69" t="s">
        <v>586</v>
      </c>
      <c r="C1515" s="18"/>
      <c r="D1515" s="19"/>
      <c r="E1515" s="60"/>
      <c r="F1515" s="20"/>
      <c r="G1515" s="18"/>
      <c r="H1515" s="25"/>
      <c r="I1515" s="15">
        <v>1515</v>
      </c>
      <c r="J1515" s="15" t="b">
        <f xml:space="preserve"> IF(AND([Relationship Date (UTC)] &gt;= Misc!$M$3, [Relationship Date (UTC)] &lt;= Misc!$N$3,TRUE), TRUE, FALSE)</f>
        <v>1</v>
      </c>
      <c r="K1515" s="16"/>
      <c r="L1515" s="72" t="s">
        <v>922</v>
      </c>
      <c r="M1515" s="75">
        <v>40523.680902777778</v>
      </c>
    </row>
    <row r="1516" spans="1:13">
      <c r="A1516" s="69" t="s">
        <v>711</v>
      </c>
      <c r="B1516" s="69" t="s">
        <v>712</v>
      </c>
      <c r="C1516" s="18"/>
      <c r="D1516" s="19"/>
      <c r="E1516" s="60"/>
      <c r="F1516" s="20"/>
      <c r="G1516" s="18"/>
      <c r="H1516" s="25"/>
      <c r="I1516" s="15">
        <v>1516</v>
      </c>
      <c r="J1516" s="15" t="b">
        <f xml:space="preserve"> IF(AND([Relationship Date (UTC)] &gt;= Misc!$M$3, [Relationship Date (UTC)] &lt;= Misc!$N$3,TRUE), TRUE, FALSE)</f>
        <v>1</v>
      </c>
      <c r="K1516" s="16"/>
      <c r="L1516" s="72" t="s">
        <v>922</v>
      </c>
      <c r="M1516" s="75">
        <v>40523.680902777778</v>
      </c>
    </row>
    <row r="1517" spans="1:13">
      <c r="A1517" s="69" t="s">
        <v>711</v>
      </c>
      <c r="B1517" s="69" t="s">
        <v>664</v>
      </c>
      <c r="C1517" s="18"/>
      <c r="D1517" s="19"/>
      <c r="E1517" s="60"/>
      <c r="F1517" s="20"/>
      <c r="G1517" s="18"/>
      <c r="H1517" s="25"/>
      <c r="I1517" s="15">
        <v>1517</v>
      </c>
      <c r="J1517" s="15" t="b">
        <f xml:space="preserve"> IF(AND([Relationship Date (UTC)] &gt;= Misc!$M$3, [Relationship Date (UTC)] &lt;= Misc!$N$3,TRUE), TRUE, FALSE)</f>
        <v>1</v>
      </c>
      <c r="K1517" s="16"/>
      <c r="L1517" s="72" t="s">
        <v>922</v>
      </c>
      <c r="M1517" s="75">
        <v>40523.680902777778</v>
      </c>
    </row>
    <row r="1518" spans="1:13">
      <c r="A1518" s="69" t="s">
        <v>711</v>
      </c>
      <c r="B1518" s="69" t="s">
        <v>810</v>
      </c>
      <c r="C1518" s="18"/>
      <c r="D1518" s="19"/>
      <c r="E1518" s="60"/>
      <c r="F1518" s="20"/>
      <c r="G1518" s="18"/>
      <c r="H1518" s="25"/>
      <c r="I1518" s="15">
        <v>1518</v>
      </c>
      <c r="J1518" s="15" t="b">
        <f xml:space="preserve"> IF(AND([Relationship Date (UTC)] &gt;= Misc!$M$3, [Relationship Date (UTC)] &lt;= Misc!$N$3,TRUE), TRUE, FALSE)</f>
        <v>1</v>
      </c>
      <c r="K1518" s="16"/>
      <c r="L1518" s="72" t="s">
        <v>922</v>
      </c>
      <c r="M1518" s="75">
        <v>40523.680902777778</v>
      </c>
    </row>
    <row r="1519" spans="1:13">
      <c r="A1519" s="69" t="s">
        <v>711</v>
      </c>
      <c r="B1519" s="69" t="s">
        <v>825</v>
      </c>
      <c r="C1519" s="18"/>
      <c r="D1519" s="19"/>
      <c r="E1519" s="60"/>
      <c r="F1519" s="20"/>
      <c r="G1519" s="18"/>
      <c r="H1519" s="25"/>
      <c r="I1519" s="15">
        <v>1519</v>
      </c>
      <c r="J1519" s="15" t="b">
        <f xml:space="preserve"> IF(AND([Relationship Date (UTC)] &gt;= Misc!$M$3, [Relationship Date (UTC)] &lt;= Misc!$N$3,TRUE), TRUE, FALSE)</f>
        <v>1</v>
      </c>
      <c r="K1519" s="16"/>
      <c r="L1519" s="72" t="s">
        <v>922</v>
      </c>
      <c r="M1519" s="75">
        <v>40523.680902777778</v>
      </c>
    </row>
    <row r="1520" spans="1:13">
      <c r="A1520" s="69" t="s">
        <v>711</v>
      </c>
      <c r="B1520" s="69" t="s">
        <v>845</v>
      </c>
      <c r="C1520" s="18"/>
      <c r="D1520" s="19"/>
      <c r="E1520" s="60"/>
      <c r="F1520" s="20"/>
      <c r="G1520" s="18"/>
      <c r="H1520" s="25"/>
      <c r="I1520" s="15">
        <v>1520</v>
      </c>
      <c r="J1520" s="15" t="b">
        <f xml:space="preserve"> IF(AND([Relationship Date (UTC)] &gt;= Misc!$M$3, [Relationship Date (UTC)] &lt;= Misc!$N$3,TRUE), TRUE, FALSE)</f>
        <v>1</v>
      </c>
      <c r="K1520" s="16"/>
      <c r="L1520" s="72" t="s">
        <v>922</v>
      </c>
      <c r="M1520" s="75">
        <v>40523.680902777778</v>
      </c>
    </row>
    <row r="1521" spans="1:13">
      <c r="A1521" s="69" t="s">
        <v>711</v>
      </c>
      <c r="B1521" s="69" t="s">
        <v>843</v>
      </c>
      <c r="C1521" s="18"/>
      <c r="D1521" s="19"/>
      <c r="E1521" s="60"/>
      <c r="F1521" s="20"/>
      <c r="G1521" s="18"/>
      <c r="H1521" s="25"/>
      <c r="I1521" s="15">
        <v>1521</v>
      </c>
      <c r="J1521" s="15" t="b">
        <f xml:space="preserve"> IF(AND([Relationship Date (UTC)] &gt;= Misc!$M$3, [Relationship Date (UTC)] &lt;= Misc!$N$3,TRUE), TRUE, FALSE)</f>
        <v>1</v>
      </c>
      <c r="K1521" s="16"/>
      <c r="L1521" s="72" t="s">
        <v>922</v>
      </c>
      <c r="M1521" s="75">
        <v>40523.680902777778</v>
      </c>
    </row>
    <row r="1522" spans="1:13">
      <c r="A1522" s="69" t="s">
        <v>711</v>
      </c>
      <c r="B1522" s="69" t="s">
        <v>658</v>
      </c>
      <c r="C1522" s="18"/>
      <c r="D1522" s="19"/>
      <c r="E1522" s="60"/>
      <c r="F1522" s="20"/>
      <c r="G1522" s="18"/>
      <c r="H1522" s="25"/>
      <c r="I1522" s="15">
        <v>1522</v>
      </c>
      <c r="J1522" s="15" t="b">
        <f xml:space="preserve"> IF(AND([Relationship Date (UTC)] &gt;= Misc!$M$3, [Relationship Date (UTC)] &lt;= Misc!$N$3,TRUE), TRUE, FALSE)</f>
        <v>1</v>
      </c>
      <c r="K1522" s="16"/>
      <c r="L1522" s="72" t="s">
        <v>922</v>
      </c>
      <c r="M1522" s="75">
        <v>40523.680902777778</v>
      </c>
    </row>
    <row r="1523" spans="1:13">
      <c r="A1523" s="69" t="s">
        <v>711</v>
      </c>
      <c r="B1523" s="69" t="s">
        <v>730</v>
      </c>
      <c r="C1523" s="18"/>
      <c r="D1523" s="19"/>
      <c r="E1523" s="60"/>
      <c r="F1523" s="20"/>
      <c r="G1523" s="18"/>
      <c r="H1523" s="25"/>
      <c r="I1523" s="15">
        <v>1523</v>
      </c>
      <c r="J1523" s="15" t="b">
        <f xml:space="preserve"> IF(AND([Relationship Date (UTC)] &gt;= Misc!$M$3, [Relationship Date (UTC)] &lt;= Misc!$N$3,TRUE), TRUE, FALSE)</f>
        <v>1</v>
      </c>
      <c r="K1523" s="16"/>
      <c r="L1523" s="72" t="s">
        <v>922</v>
      </c>
      <c r="M1523" s="75">
        <v>40523.680902777778</v>
      </c>
    </row>
    <row r="1524" spans="1:13">
      <c r="A1524" s="69" t="s">
        <v>711</v>
      </c>
      <c r="B1524" s="69" t="s">
        <v>505</v>
      </c>
      <c r="C1524" s="18"/>
      <c r="D1524" s="19"/>
      <c r="E1524" s="60"/>
      <c r="F1524" s="20"/>
      <c r="G1524" s="18"/>
      <c r="H1524" s="25"/>
      <c r="I1524" s="15">
        <v>1524</v>
      </c>
      <c r="J1524" s="15" t="b">
        <f xml:space="preserve"> IF(AND([Relationship Date (UTC)] &gt;= Misc!$M$3, [Relationship Date (UTC)] &lt;= Misc!$N$3,TRUE), TRUE, FALSE)</f>
        <v>1</v>
      </c>
      <c r="K1524" s="16"/>
      <c r="L1524" s="72" t="s">
        <v>922</v>
      </c>
      <c r="M1524" s="75">
        <v>40523.680902777778</v>
      </c>
    </row>
    <row r="1525" spans="1:13">
      <c r="A1525" s="69" t="s">
        <v>712</v>
      </c>
      <c r="B1525" s="69" t="s">
        <v>711</v>
      </c>
      <c r="C1525" s="18"/>
      <c r="D1525" s="19"/>
      <c r="E1525" s="60"/>
      <c r="F1525" s="20"/>
      <c r="G1525" s="18"/>
      <c r="H1525" s="25"/>
      <c r="I1525" s="15">
        <v>1525</v>
      </c>
      <c r="J1525" s="15" t="b">
        <f xml:space="preserve"> IF(AND([Relationship Date (UTC)] &gt;= Misc!$M$3, [Relationship Date (UTC)] &lt;= Misc!$N$3,TRUE), TRUE, FALSE)</f>
        <v>1</v>
      </c>
      <c r="K1525" s="16"/>
      <c r="L1525" s="72" t="s">
        <v>922</v>
      </c>
      <c r="M1525" s="75">
        <v>40523.680902777778</v>
      </c>
    </row>
    <row r="1526" spans="1:13">
      <c r="A1526" s="69" t="s">
        <v>712</v>
      </c>
      <c r="B1526" s="69" t="s">
        <v>916</v>
      </c>
      <c r="C1526" s="18"/>
      <c r="D1526" s="19"/>
      <c r="E1526" s="60"/>
      <c r="F1526" s="20"/>
      <c r="G1526" s="18"/>
      <c r="H1526" s="25"/>
      <c r="I1526" s="15">
        <v>1526</v>
      </c>
      <c r="J1526" s="15" t="b">
        <f xml:space="preserve"> IF(AND([Relationship Date (UTC)] &gt;= Misc!$M$3, [Relationship Date (UTC)] &lt;= Misc!$N$3,TRUE), TRUE, FALSE)</f>
        <v>1</v>
      </c>
      <c r="K1526" s="16"/>
      <c r="L1526" s="72" t="s">
        <v>921</v>
      </c>
      <c r="M1526" s="75">
        <v>40523.677928240744</v>
      </c>
    </row>
    <row r="1527" spans="1:13">
      <c r="A1527" s="69" t="s">
        <v>712</v>
      </c>
      <c r="B1527" s="69" t="s">
        <v>730</v>
      </c>
      <c r="C1527" s="18"/>
      <c r="D1527" s="19"/>
      <c r="E1527" s="60"/>
      <c r="F1527" s="20"/>
      <c r="G1527" s="18"/>
      <c r="H1527" s="25"/>
      <c r="I1527" s="15">
        <v>1527</v>
      </c>
      <c r="J1527" s="15" t="b">
        <f xml:space="preserve"> IF(AND([Relationship Date (UTC)] &gt;= Misc!$M$3, [Relationship Date (UTC)] &lt;= Misc!$N$3,TRUE), TRUE, FALSE)</f>
        <v>1</v>
      </c>
      <c r="K1527" s="16"/>
      <c r="L1527" s="72" t="s">
        <v>922</v>
      </c>
      <c r="M1527" s="75">
        <v>40523.680902777778</v>
      </c>
    </row>
    <row r="1528" spans="1:13">
      <c r="A1528" s="69" t="s">
        <v>712</v>
      </c>
      <c r="B1528" s="69" t="s">
        <v>916</v>
      </c>
      <c r="C1528" s="18"/>
      <c r="D1528" s="19"/>
      <c r="E1528" s="60"/>
      <c r="F1528" s="20"/>
      <c r="G1528" s="18"/>
      <c r="H1528" s="25"/>
      <c r="I1528" s="15">
        <v>1528</v>
      </c>
      <c r="J1528" s="15" t="b">
        <f xml:space="preserve"> IF(AND([Relationship Date (UTC)] &gt;= Misc!$M$3, [Relationship Date (UTC)] &lt;= Misc!$N$3,TRUE), TRUE, FALSE)</f>
        <v>1</v>
      </c>
      <c r="K1528" s="16"/>
      <c r="L1528" s="72" t="s">
        <v>922</v>
      </c>
      <c r="M1528" s="75">
        <v>40523.680902777778</v>
      </c>
    </row>
    <row r="1529" spans="1:13">
      <c r="A1529" s="69" t="s">
        <v>712</v>
      </c>
      <c r="B1529" s="69" t="s">
        <v>658</v>
      </c>
      <c r="C1529" s="18"/>
      <c r="D1529" s="19"/>
      <c r="E1529" s="60"/>
      <c r="F1529" s="20"/>
      <c r="G1529" s="18"/>
      <c r="H1529" s="25"/>
      <c r="I1529" s="15">
        <v>1529</v>
      </c>
      <c r="J1529" s="15" t="b">
        <f xml:space="preserve"> IF(AND([Relationship Date (UTC)] &gt;= Misc!$M$3, [Relationship Date (UTC)] &lt;= Misc!$N$3,TRUE), TRUE, FALSE)</f>
        <v>1</v>
      </c>
      <c r="K1529" s="16"/>
      <c r="L1529" s="72" t="s">
        <v>922</v>
      </c>
      <c r="M1529" s="75">
        <v>40523.680902777778</v>
      </c>
    </row>
    <row r="1530" spans="1:13">
      <c r="A1530" s="69" t="s">
        <v>713</v>
      </c>
      <c r="B1530" s="69" t="s">
        <v>916</v>
      </c>
      <c r="C1530" s="18"/>
      <c r="D1530" s="19"/>
      <c r="E1530" s="60"/>
      <c r="F1530" s="20"/>
      <c r="G1530" s="18"/>
      <c r="H1530" s="25"/>
      <c r="I1530" s="15">
        <v>1530</v>
      </c>
      <c r="J1530" s="15" t="b">
        <f xml:space="preserve"> IF(AND([Relationship Date (UTC)] &gt;= Misc!$M$3, [Relationship Date (UTC)] &lt;= Misc!$N$3,TRUE), TRUE, FALSE)</f>
        <v>1</v>
      </c>
      <c r="K1530" s="16"/>
      <c r="L1530" s="72" t="s">
        <v>921</v>
      </c>
      <c r="M1530" s="75">
        <v>40523.678020833337</v>
      </c>
    </row>
    <row r="1531" spans="1:13">
      <c r="A1531" s="69" t="s">
        <v>713</v>
      </c>
      <c r="B1531" s="69" t="s">
        <v>730</v>
      </c>
      <c r="C1531" s="18"/>
      <c r="D1531" s="19"/>
      <c r="E1531" s="60"/>
      <c r="F1531" s="20"/>
      <c r="G1531" s="18"/>
      <c r="H1531" s="25"/>
      <c r="I1531" s="15">
        <v>1531</v>
      </c>
      <c r="J1531" s="15" t="b">
        <f xml:space="preserve"> IF(AND([Relationship Date (UTC)] &gt;= Misc!$M$3, [Relationship Date (UTC)] &lt;= Misc!$N$3,TRUE), TRUE, FALSE)</f>
        <v>1</v>
      </c>
      <c r="K1531" s="16"/>
      <c r="L1531" s="72" t="s">
        <v>922</v>
      </c>
      <c r="M1531" s="75">
        <v>40523.680902777778</v>
      </c>
    </row>
    <row r="1532" spans="1:13">
      <c r="A1532" s="69" t="s">
        <v>713</v>
      </c>
      <c r="B1532" s="69" t="s">
        <v>624</v>
      </c>
      <c r="C1532" s="18"/>
      <c r="D1532" s="19"/>
      <c r="E1532" s="60"/>
      <c r="F1532" s="20"/>
      <c r="G1532" s="18"/>
      <c r="H1532" s="25"/>
      <c r="I1532" s="15">
        <v>1532</v>
      </c>
      <c r="J1532" s="15" t="b">
        <f xml:space="preserve"> IF(AND([Relationship Date (UTC)] &gt;= Misc!$M$3, [Relationship Date (UTC)] &lt;= Misc!$N$3,TRUE), TRUE, FALSE)</f>
        <v>1</v>
      </c>
      <c r="K1532" s="16"/>
      <c r="L1532" s="72" t="s">
        <v>922</v>
      </c>
      <c r="M1532" s="75">
        <v>40523.680902777778</v>
      </c>
    </row>
    <row r="1533" spans="1:13">
      <c r="A1533" s="69" t="s">
        <v>713</v>
      </c>
      <c r="B1533" s="69" t="s">
        <v>848</v>
      </c>
      <c r="C1533" s="18"/>
      <c r="D1533" s="19"/>
      <c r="E1533" s="60"/>
      <c r="F1533" s="20"/>
      <c r="G1533" s="18"/>
      <c r="H1533" s="25"/>
      <c r="I1533" s="15">
        <v>1533</v>
      </c>
      <c r="J1533" s="15" t="b">
        <f xml:space="preserve"> IF(AND([Relationship Date (UTC)] &gt;= Misc!$M$3, [Relationship Date (UTC)] &lt;= Misc!$N$3,TRUE), TRUE, FALSE)</f>
        <v>1</v>
      </c>
      <c r="K1533" s="16"/>
      <c r="L1533" s="72" t="s">
        <v>922</v>
      </c>
      <c r="M1533" s="75">
        <v>40523.680902777778</v>
      </c>
    </row>
    <row r="1534" spans="1:13">
      <c r="A1534" s="69" t="s">
        <v>713</v>
      </c>
      <c r="B1534" s="69" t="s">
        <v>892</v>
      </c>
      <c r="C1534" s="18"/>
      <c r="D1534" s="19"/>
      <c r="E1534" s="60"/>
      <c r="F1534" s="20"/>
      <c r="G1534" s="18"/>
      <c r="H1534" s="25"/>
      <c r="I1534" s="15">
        <v>1534</v>
      </c>
      <c r="J1534" s="15" t="b">
        <f xml:space="preserve"> IF(AND([Relationship Date (UTC)] &gt;= Misc!$M$3, [Relationship Date (UTC)] &lt;= Misc!$N$3,TRUE), TRUE, FALSE)</f>
        <v>1</v>
      </c>
      <c r="K1534" s="16"/>
      <c r="L1534" s="72" t="s">
        <v>922</v>
      </c>
      <c r="M1534" s="75">
        <v>40523.680902777778</v>
      </c>
    </row>
    <row r="1535" spans="1:13">
      <c r="A1535" s="69" t="s">
        <v>713</v>
      </c>
      <c r="B1535" s="69" t="s">
        <v>916</v>
      </c>
      <c r="C1535" s="18"/>
      <c r="D1535" s="19"/>
      <c r="E1535" s="60"/>
      <c r="F1535" s="20"/>
      <c r="G1535" s="18"/>
      <c r="H1535" s="25"/>
      <c r="I1535" s="15">
        <v>1535</v>
      </c>
      <c r="J1535" s="15" t="b">
        <f xml:space="preserve"> IF(AND([Relationship Date (UTC)] &gt;= Misc!$M$3, [Relationship Date (UTC)] &lt;= Misc!$N$3,TRUE), TRUE, FALSE)</f>
        <v>1</v>
      </c>
      <c r="K1535" s="16"/>
      <c r="L1535" s="72" t="s">
        <v>922</v>
      </c>
      <c r="M1535" s="75">
        <v>40523.680902777778</v>
      </c>
    </row>
    <row r="1536" spans="1:13">
      <c r="A1536" s="69" t="s">
        <v>714</v>
      </c>
      <c r="B1536" s="69" t="s">
        <v>658</v>
      </c>
      <c r="C1536" s="18"/>
      <c r="D1536" s="19"/>
      <c r="E1536" s="60"/>
      <c r="F1536" s="20"/>
      <c r="G1536" s="18"/>
      <c r="H1536" s="25"/>
      <c r="I1536" s="15">
        <v>1536</v>
      </c>
      <c r="J1536" s="15" t="b">
        <f xml:space="preserve"> IF(AND([Relationship Date (UTC)] &gt;= Misc!$M$3, [Relationship Date (UTC)] &lt;= Misc!$N$3,TRUE), TRUE, FALSE)</f>
        <v>1</v>
      </c>
      <c r="K1536" s="16"/>
      <c r="L1536" s="72" t="s">
        <v>921</v>
      </c>
      <c r="M1536" s="75">
        <v>40523.678020833337</v>
      </c>
    </row>
    <row r="1537" spans="1:13">
      <c r="A1537" s="69" t="s">
        <v>714</v>
      </c>
      <c r="B1537" s="69" t="s">
        <v>730</v>
      </c>
      <c r="C1537" s="18"/>
      <c r="D1537" s="19"/>
      <c r="E1537" s="60"/>
      <c r="F1537" s="20"/>
      <c r="G1537" s="18"/>
      <c r="H1537" s="25"/>
      <c r="I1537" s="15">
        <v>1537</v>
      </c>
      <c r="J1537" s="15" t="b">
        <f xml:space="preserve"> IF(AND([Relationship Date (UTC)] &gt;= Misc!$M$3, [Relationship Date (UTC)] &lt;= Misc!$N$3,TRUE), TRUE, FALSE)</f>
        <v>1</v>
      </c>
      <c r="K1537" s="16"/>
      <c r="L1537" s="72" t="s">
        <v>922</v>
      </c>
      <c r="M1537" s="75">
        <v>40523.680902777778</v>
      </c>
    </row>
    <row r="1538" spans="1:13">
      <c r="A1538" s="69" t="s">
        <v>714</v>
      </c>
      <c r="B1538" s="69" t="s">
        <v>916</v>
      </c>
      <c r="C1538" s="18"/>
      <c r="D1538" s="19"/>
      <c r="E1538" s="60"/>
      <c r="F1538" s="20"/>
      <c r="G1538" s="18"/>
      <c r="H1538" s="25"/>
      <c r="I1538" s="15">
        <v>1538</v>
      </c>
      <c r="J1538" s="15" t="b">
        <f xml:space="preserve"> IF(AND([Relationship Date (UTC)] &gt;= Misc!$M$3, [Relationship Date (UTC)] &lt;= Misc!$N$3,TRUE), TRUE, FALSE)</f>
        <v>1</v>
      </c>
      <c r="K1538" s="16"/>
      <c r="L1538" s="72" t="s">
        <v>922</v>
      </c>
      <c r="M1538" s="75">
        <v>40523.680902777778</v>
      </c>
    </row>
    <row r="1539" spans="1:13">
      <c r="A1539" s="69" t="s">
        <v>714</v>
      </c>
      <c r="B1539" s="69" t="s">
        <v>658</v>
      </c>
      <c r="C1539" s="18"/>
      <c r="D1539" s="19"/>
      <c r="E1539" s="60"/>
      <c r="F1539" s="20"/>
      <c r="G1539" s="18"/>
      <c r="H1539" s="25"/>
      <c r="I1539" s="15">
        <v>1539</v>
      </c>
      <c r="J1539" s="15" t="b">
        <f xml:space="preserve"> IF(AND([Relationship Date (UTC)] &gt;= Misc!$M$3, [Relationship Date (UTC)] &lt;= Misc!$N$3,TRUE), TRUE, FALSE)</f>
        <v>1</v>
      </c>
      <c r="K1539" s="16"/>
      <c r="L1539" s="72" t="s">
        <v>922</v>
      </c>
      <c r="M1539" s="75">
        <v>40523.680902777778</v>
      </c>
    </row>
    <row r="1540" spans="1:13">
      <c r="A1540" s="69" t="s">
        <v>715</v>
      </c>
      <c r="B1540" s="69" t="s">
        <v>716</v>
      </c>
      <c r="C1540" s="18"/>
      <c r="D1540" s="19"/>
      <c r="E1540" s="60"/>
      <c r="F1540" s="20"/>
      <c r="G1540" s="18"/>
      <c r="H1540" s="25"/>
      <c r="I1540" s="15">
        <v>1540</v>
      </c>
      <c r="J1540" s="15" t="b">
        <f xml:space="preserve"> IF(AND([Relationship Date (UTC)] &gt;= Misc!$M$3, [Relationship Date (UTC)] &lt;= Misc!$N$3,TRUE), TRUE, FALSE)</f>
        <v>1</v>
      </c>
      <c r="K1540" s="16"/>
      <c r="L1540" s="72" t="s">
        <v>921</v>
      </c>
      <c r="M1540" s="75">
        <v>40523.671296296299</v>
      </c>
    </row>
    <row r="1541" spans="1:13">
      <c r="A1541" s="69" t="s">
        <v>716</v>
      </c>
      <c r="B1541" s="69" t="s">
        <v>715</v>
      </c>
      <c r="C1541" s="18"/>
      <c r="D1541" s="19"/>
      <c r="E1541" s="60"/>
      <c r="F1541" s="20"/>
      <c r="G1541" s="18"/>
      <c r="H1541" s="25"/>
      <c r="I1541" s="15">
        <v>1541</v>
      </c>
      <c r="J1541" s="15" t="b">
        <f xml:space="preserve"> IF(AND([Relationship Date (UTC)] &gt;= Misc!$M$3, [Relationship Date (UTC)] &lt;= Misc!$N$3,TRUE), TRUE, FALSE)</f>
        <v>1</v>
      </c>
      <c r="K1541" s="16"/>
      <c r="L1541" s="72" t="s">
        <v>922</v>
      </c>
      <c r="M1541" s="75">
        <v>40523.680902777778</v>
      </c>
    </row>
    <row r="1542" spans="1:13">
      <c r="A1542" s="69" t="s">
        <v>715</v>
      </c>
      <c r="B1542" s="69" t="s">
        <v>716</v>
      </c>
      <c r="C1542" s="18"/>
      <c r="D1542" s="19"/>
      <c r="E1542" s="60"/>
      <c r="F1542" s="20"/>
      <c r="G1542" s="18"/>
      <c r="H1542" s="25"/>
      <c r="I1542" s="15">
        <v>1542</v>
      </c>
      <c r="J1542" s="15" t="b">
        <f xml:space="preserve"> IF(AND([Relationship Date (UTC)] &gt;= Misc!$M$3, [Relationship Date (UTC)] &lt;= Misc!$N$3,TRUE), TRUE, FALSE)</f>
        <v>1</v>
      </c>
      <c r="K1542" s="16"/>
      <c r="L1542" s="72" t="s">
        <v>922</v>
      </c>
      <c r="M1542" s="75">
        <v>40523.680902777778</v>
      </c>
    </row>
    <row r="1543" spans="1:13">
      <c r="A1543" s="69" t="s">
        <v>715</v>
      </c>
      <c r="B1543" s="69" t="s">
        <v>717</v>
      </c>
      <c r="C1543" s="18"/>
      <c r="D1543" s="19"/>
      <c r="E1543" s="60"/>
      <c r="F1543" s="20"/>
      <c r="G1543" s="18"/>
      <c r="H1543" s="25"/>
      <c r="I1543" s="15">
        <v>1543</v>
      </c>
      <c r="J1543" s="15" t="b">
        <f xml:space="preserve"> IF(AND([Relationship Date (UTC)] &gt;= Misc!$M$3, [Relationship Date (UTC)] &lt;= Misc!$N$3,TRUE), TRUE, FALSE)</f>
        <v>1</v>
      </c>
      <c r="K1543" s="16"/>
      <c r="L1543" s="72" t="s">
        <v>922</v>
      </c>
      <c r="M1543" s="75">
        <v>40523.680902777778</v>
      </c>
    </row>
    <row r="1544" spans="1:13">
      <c r="A1544" s="69" t="s">
        <v>717</v>
      </c>
      <c r="B1544" s="69" t="s">
        <v>715</v>
      </c>
      <c r="C1544" s="18"/>
      <c r="D1544" s="19"/>
      <c r="E1544" s="60"/>
      <c r="F1544" s="20"/>
      <c r="G1544" s="18"/>
      <c r="H1544" s="25"/>
      <c r="I1544" s="15">
        <v>1544</v>
      </c>
      <c r="J1544" s="15" t="b">
        <f xml:space="preserve"> IF(AND([Relationship Date (UTC)] &gt;= Misc!$M$3, [Relationship Date (UTC)] &lt;= Misc!$N$3,TRUE), TRUE, FALSE)</f>
        <v>1</v>
      </c>
      <c r="K1544" s="16"/>
      <c r="L1544" s="72" t="s">
        <v>922</v>
      </c>
      <c r="M1544" s="75">
        <v>40523.680902777778</v>
      </c>
    </row>
    <row r="1545" spans="1:13">
      <c r="A1545" s="69" t="s">
        <v>718</v>
      </c>
      <c r="B1545" s="69" t="s">
        <v>717</v>
      </c>
      <c r="C1545" s="18"/>
      <c r="D1545" s="19"/>
      <c r="E1545" s="60"/>
      <c r="F1545" s="20"/>
      <c r="G1545" s="18"/>
      <c r="H1545" s="25"/>
      <c r="I1545" s="15">
        <v>1545</v>
      </c>
      <c r="J1545" s="15" t="b">
        <f xml:space="preserve"> IF(AND([Relationship Date (UTC)] &gt;= Misc!$M$3, [Relationship Date (UTC)] &lt;= Misc!$N$3,TRUE), TRUE, FALSE)</f>
        <v>1</v>
      </c>
      <c r="K1545" s="16"/>
      <c r="L1545" s="72" t="s">
        <v>921</v>
      </c>
      <c r="M1545" s="75">
        <v>40523.679571759261</v>
      </c>
    </row>
    <row r="1546" spans="1:13">
      <c r="A1546" s="69" t="s">
        <v>352</v>
      </c>
      <c r="B1546" s="69" t="s">
        <v>717</v>
      </c>
      <c r="C1546" s="18"/>
      <c r="D1546" s="19"/>
      <c r="E1546" s="60"/>
      <c r="F1546" s="20"/>
      <c r="G1546" s="18"/>
      <c r="H1546" s="25"/>
      <c r="I1546" s="15">
        <v>1546</v>
      </c>
      <c r="J1546" s="15" t="b">
        <f xml:space="preserve"> IF(AND([Relationship Date (UTC)] &gt;= Misc!$M$3, [Relationship Date (UTC)] &lt;= Misc!$N$3,TRUE), TRUE, FALSE)</f>
        <v>1</v>
      </c>
      <c r="K1546" s="16"/>
      <c r="L1546" s="72" t="s">
        <v>922</v>
      </c>
      <c r="M1546" s="75">
        <v>40523.680902777778</v>
      </c>
    </row>
    <row r="1547" spans="1:13">
      <c r="A1547" s="69" t="s">
        <v>586</v>
      </c>
      <c r="B1547" s="69" t="s">
        <v>717</v>
      </c>
      <c r="C1547" s="18"/>
      <c r="D1547" s="19"/>
      <c r="E1547" s="60"/>
      <c r="F1547" s="20"/>
      <c r="G1547" s="18"/>
      <c r="H1547" s="25"/>
      <c r="I1547" s="15">
        <v>1547</v>
      </c>
      <c r="J1547" s="15" t="b">
        <f xml:space="preserve"> IF(AND([Relationship Date (UTC)] &gt;= Misc!$M$3, [Relationship Date (UTC)] &lt;= Misc!$N$3,TRUE), TRUE, FALSE)</f>
        <v>1</v>
      </c>
      <c r="K1547" s="16"/>
      <c r="L1547" s="72" t="s">
        <v>922</v>
      </c>
      <c r="M1547" s="75">
        <v>40523.680902777778</v>
      </c>
    </row>
    <row r="1548" spans="1:13">
      <c r="A1548" s="69" t="s">
        <v>659</v>
      </c>
      <c r="B1548" s="69" t="s">
        <v>717</v>
      </c>
      <c r="C1548" s="18"/>
      <c r="D1548" s="19"/>
      <c r="E1548" s="60"/>
      <c r="F1548" s="20"/>
      <c r="G1548" s="18"/>
      <c r="H1548" s="25"/>
      <c r="I1548" s="15">
        <v>1548</v>
      </c>
      <c r="J1548" s="15" t="b">
        <f xml:space="preserve"> IF(AND([Relationship Date (UTC)] &gt;= Misc!$M$3, [Relationship Date (UTC)] &lt;= Misc!$N$3,TRUE), TRUE, FALSE)</f>
        <v>1</v>
      </c>
      <c r="K1548" s="16"/>
      <c r="L1548" s="72" t="s">
        <v>922</v>
      </c>
      <c r="M1548" s="75">
        <v>40523.680902777778</v>
      </c>
    </row>
    <row r="1549" spans="1:13">
      <c r="A1549" s="69" t="s">
        <v>596</v>
      </c>
      <c r="B1549" s="69" t="s">
        <v>717</v>
      </c>
      <c r="C1549" s="18"/>
      <c r="D1549" s="19"/>
      <c r="E1549" s="60"/>
      <c r="F1549" s="20"/>
      <c r="G1549" s="18"/>
      <c r="H1549" s="25"/>
      <c r="I1549" s="15">
        <v>1549</v>
      </c>
      <c r="J1549" s="15" t="b">
        <f xml:space="preserve"> IF(AND([Relationship Date (UTC)] &gt;= Misc!$M$3, [Relationship Date (UTC)] &lt;= Misc!$N$3,TRUE), TRUE, FALSE)</f>
        <v>1</v>
      </c>
      <c r="K1549" s="16"/>
      <c r="L1549" s="72" t="s">
        <v>922</v>
      </c>
      <c r="M1549" s="75">
        <v>40523.680902777778</v>
      </c>
    </row>
    <row r="1550" spans="1:13">
      <c r="A1550" s="69" t="s">
        <v>717</v>
      </c>
      <c r="B1550" s="69" t="s">
        <v>586</v>
      </c>
      <c r="C1550" s="18"/>
      <c r="D1550" s="19"/>
      <c r="E1550" s="60"/>
      <c r="F1550" s="20"/>
      <c r="G1550" s="18"/>
      <c r="H1550" s="25"/>
      <c r="I1550" s="15">
        <v>1550</v>
      </c>
      <c r="J1550" s="15" t="b">
        <f xml:space="preserve"> IF(AND([Relationship Date (UTC)] &gt;= Misc!$M$3, [Relationship Date (UTC)] &lt;= Misc!$N$3,TRUE), TRUE, FALSE)</f>
        <v>1</v>
      </c>
      <c r="K1550" s="16"/>
      <c r="L1550" s="72" t="s">
        <v>922</v>
      </c>
      <c r="M1550" s="75">
        <v>40523.680902777778</v>
      </c>
    </row>
    <row r="1551" spans="1:13">
      <c r="A1551" s="69" t="s">
        <v>717</v>
      </c>
      <c r="B1551" s="69" t="s">
        <v>916</v>
      </c>
      <c r="C1551" s="18"/>
      <c r="D1551" s="19"/>
      <c r="E1551" s="60"/>
      <c r="F1551" s="20"/>
      <c r="G1551" s="18"/>
      <c r="H1551" s="25"/>
      <c r="I1551" s="15">
        <v>1551</v>
      </c>
      <c r="J1551" s="15" t="b">
        <f xml:space="preserve"> IF(AND([Relationship Date (UTC)] &gt;= Misc!$M$3, [Relationship Date (UTC)] &lt;= Misc!$N$3,TRUE), TRUE, FALSE)</f>
        <v>1</v>
      </c>
      <c r="K1551" s="16"/>
      <c r="L1551" s="72" t="s">
        <v>922</v>
      </c>
      <c r="M1551" s="75">
        <v>40523.680902777778</v>
      </c>
    </row>
    <row r="1552" spans="1:13">
      <c r="A1552" s="69" t="s">
        <v>717</v>
      </c>
      <c r="B1552" s="69" t="s">
        <v>596</v>
      </c>
      <c r="C1552" s="18"/>
      <c r="D1552" s="19"/>
      <c r="E1552" s="60"/>
      <c r="F1552" s="20"/>
      <c r="G1552" s="18"/>
      <c r="H1552" s="25"/>
      <c r="I1552" s="15">
        <v>1552</v>
      </c>
      <c r="J1552" s="15" t="b">
        <f xml:space="preserve"> IF(AND([Relationship Date (UTC)] &gt;= Misc!$M$3, [Relationship Date (UTC)] &lt;= Misc!$N$3,TRUE), TRUE, FALSE)</f>
        <v>1</v>
      </c>
      <c r="K1552" s="16"/>
      <c r="L1552" s="72" t="s">
        <v>922</v>
      </c>
      <c r="M1552" s="75">
        <v>40523.680902777778</v>
      </c>
    </row>
    <row r="1553" spans="1:13">
      <c r="A1553" s="69" t="s">
        <v>717</v>
      </c>
      <c r="B1553" s="69" t="s">
        <v>352</v>
      </c>
      <c r="C1553" s="18"/>
      <c r="D1553" s="19"/>
      <c r="E1553" s="60"/>
      <c r="F1553" s="20"/>
      <c r="G1553" s="18"/>
      <c r="H1553" s="25"/>
      <c r="I1553" s="15">
        <v>1553</v>
      </c>
      <c r="J1553" s="15" t="b">
        <f xml:space="preserve"> IF(AND([Relationship Date (UTC)] &gt;= Misc!$M$3, [Relationship Date (UTC)] &lt;= Misc!$N$3,TRUE), TRUE, FALSE)</f>
        <v>1</v>
      </c>
      <c r="K1553" s="16"/>
      <c r="L1553" s="72" t="s">
        <v>922</v>
      </c>
      <c r="M1553" s="75">
        <v>40523.680902777778</v>
      </c>
    </row>
    <row r="1554" spans="1:13">
      <c r="A1554" s="69" t="s">
        <v>717</v>
      </c>
      <c r="B1554" s="69" t="s">
        <v>659</v>
      </c>
      <c r="C1554" s="18"/>
      <c r="D1554" s="19"/>
      <c r="E1554" s="60"/>
      <c r="F1554" s="20"/>
      <c r="G1554" s="18"/>
      <c r="H1554" s="25"/>
      <c r="I1554" s="15">
        <v>1554</v>
      </c>
      <c r="J1554" s="15" t="b">
        <f xml:space="preserve"> IF(AND([Relationship Date (UTC)] &gt;= Misc!$M$3, [Relationship Date (UTC)] &lt;= Misc!$N$3,TRUE), TRUE, FALSE)</f>
        <v>1</v>
      </c>
      <c r="K1554" s="16"/>
      <c r="L1554" s="72" t="s">
        <v>922</v>
      </c>
      <c r="M1554" s="75">
        <v>40523.680902777778</v>
      </c>
    </row>
    <row r="1555" spans="1:13">
      <c r="A1555" s="69" t="s">
        <v>717</v>
      </c>
      <c r="B1555" s="69" t="s">
        <v>545</v>
      </c>
      <c r="C1555" s="18"/>
      <c r="D1555" s="19"/>
      <c r="E1555" s="60"/>
      <c r="F1555" s="20"/>
      <c r="G1555" s="18"/>
      <c r="H1555" s="25"/>
      <c r="I1555" s="15">
        <v>1555</v>
      </c>
      <c r="J1555" s="15" t="b">
        <f xml:space="preserve"> IF(AND([Relationship Date (UTC)] &gt;= Misc!$M$3, [Relationship Date (UTC)] &lt;= Misc!$N$3,TRUE), TRUE, FALSE)</f>
        <v>1</v>
      </c>
      <c r="K1555" s="16"/>
      <c r="L1555" s="72" t="s">
        <v>922</v>
      </c>
      <c r="M1555" s="75">
        <v>40523.680902777778</v>
      </c>
    </row>
    <row r="1556" spans="1:13">
      <c r="A1556" s="69" t="s">
        <v>719</v>
      </c>
      <c r="B1556" s="69" t="s">
        <v>916</v>
      </c>
      <c r="C1556" s="18"/>
      <c r="D1556" s="19"/>
      <c r="E1556" s="60"/>
      <c r="F1556" s="20"/>
      <c r="G1556" s="18"/>
      <c r="H1556" s="25"/>
      <c r="I1556" s="15">
        <v>1556</v>
      </c>
      <c r="J1556" s="15" t="b">
        <f xml:space="preserve"> IF(AND([Relationship Date (UTC)] &gt;= Misc!$M$3, [Relationship Date (UTC)] &lt;= Misc!$N$3,TRUE), TRUE, FALSE)</f>
        <v>1</v>
      </c>
      <c r="K1556" s="16"/>
      <c r="L1556" s="72" t="s">
        <v>921</v>
      </c>
      <c r="M1556" s="75">
        <v>40523.665578703702</v>
      </c>
    </row>
    <row r="1557" spans="1:13">
      <c r="A1557" s="69" t="s">
        <v>719</v>
      </c>
      <c r="B1557" s="69" t="s">
        <v>720</v>
      </c>
      <c r="C1557" s="18"/>
      <c r="D1557" s="19"/>
      <c r="E1557" s="60"/>
      <c r="F1557" s="20"/>
      <c r="G1557" s="18"/>
      <c r="H1557" s="25"/>
      <c r="I1557" s="15">
        <v>1557</v>
      </c>
      <c r="J1557" s="15" t="b">
        <f xml:space="preserve"> IF(AND([Relationship Date (UTC)] &gt;= Misc!$M$3, [Relationship Date (UTC)] &lt;= Misc!$N$3,TRUE), TRUE, FALSE)</f>
        <v>1</v>
      </c>
      <c r="K1557" s="16"/>
      <c r="L1557" s="72" t="s">
        <v>922</v>
      </c>
      <c r="M1557" s="75">
        <v>40523.680902777778</v>
      </c>
    </row>
    <row r="1558" spans="1:13">
      <c r="A1558" s="69" t="s">
        <v>719</v>
      </c>
      <c r="B1558" s="69" t="s">
        <v>916</v>
      </c>
      <c r="C1558" s="18"/>
      <c r="D1558" s="19"/>
      <c r="E1558" s="60"/>
      <c r="F1558" s="20"/>
      <c r="G1558" s="18"/>
      <c r="H1558" s="25"/>
      <c r="I1558" s="15">
        <v>1558</v>
      </c>
      <c r="J1558" s="15" t="b">
        <f xml:space="preserve"> IF(AND([Relationship Date (UTC)] &gt;= Misc!$M$3, [Relationship Date (UTC)] &lt;= Misc!$N$3,TRUE), TRUE, FALSE)</f>
        <v>1</v>
      </c>
      <c r="K1558" s="16"/>
      <c r="L1558" s="72" t="s">
        <v>922</v>
      </c>
      <c r="M1558" s="75">
        <v>40523.680902777778</v>
      </c>
    </row>
    <row r="1559" spans="1:13">
      <c r="A1559" s="69" t="s">
        <v>720</v>
      </c>
      <c r="B1559" s="69" t="s">
        <v>719</v>
      </c>
      <c r="C1559" s="18"/>
      <c r="D1559" s="19"/>
      <c r="E1559" s="60"/>
      <c r="F1559" s="20"/>
      <c r="G1559" s="18"/>
      <c r="H1559" s="25"/>
      <c r="I1559" s="15">
        <v>1559</v>
      </c>
      <c r="J1559" s="15" t="b">
        <f xml:space="preserve"> IF(AND([Relationship Date (UTC)] &gt;= Misc!$M$3, [Relationship Date (UTC)] &lt;= Misc!$N$3,TRUE), TRUE, FALSE)</f>
        <v>1</v>
      </c>
      <c r="K1559" s="16"/>
      <c r="L1559" s="72" t="s">
        <v>922</v>
      </c>
      <c r="M1559" s="75">
        <v>40523.680902777778</v>
      </c>
    </row>
    <row r="1560" spans="1:13">
      <c r="A1560" s="69" t="s">
        <v>720</v>
      </c>
      <c r="B1560" s="69" t="s">
        <v>916</v>
      </c>
      <c r="C1560" s="18"/>
      <c r="D1560" s="19"/>
      <c r="E1560" s="60"/>
      <c r="F1560" s="20"/>
      <c r="G1560" s="18"/>
      <c r="H1560" s="25"/>
      <c r="I1560" s="15">
        <v>1560</v>
      </c>
      <c r="J1560" s="15" t="b">
        <f xml:space="preserve"> IF(AND([Relationship Date (UTC)] &gt;= Misc!$M$3, [Relationship Date (UTC)] &lt;= Misc!$N$3,TRUE), TRUE, FALSE)</f>
        <v>1</v>
      </c>
      <c r="K1560" s="16"/>
      <c r="L1560" s="72" t="s">
        <v>921</v>
      </c>
      <c r="M1560" s="75">
        <v>40523.678043981483</v>
      </c>
    </row>
    <row r="1561" spans="1:13">
      <c r="A1561" s="69" t="s">
        <v>720</v>
      </c>
      <c r="B1561" s="69" t="s">
        <v>916</v>
      </c>
      <c r="C1561" s="18"/>
      <c r="D1561" s="19"/>
      <c r="E1561" s="60"/>
      <c r="F1561" s="20"/>
      <c r="G1561" s="18"/>
      <c r="H1561" s="25"/>
      <c r="I1561" s="15">
        <v>1561</v>
      </c>
      <c r="J1561" s="15" t="b">
        <f xml:space="preserve"> IF(AND([Relationship Date (UTC)] &gt;= Misc!$M$3, [Relationship Date (UTC)] &lt;= Misc!$N$3,TRUE), TRUE, FALSE)</f>
        <v>1</v>
      </c>
      <c r="K1561" s="16"/>
      <c r="L1561" s="72" t="s">
        <v>922</v>
      </c>
      <c r="M1561" s="75">
        <v>40523.680902777778</v>
      </c>
    </row>
    <row r="1562" spans="1:13">
      <c r="A1562" s="69" t="s">
        <v>721</v>
      </c>
      <c r="B1562" s="69" t="s">
        <v>505</v>
      </c>
      <c r="C1562" s="18"/>
      <c r="D1562" s="19"/>
      <c r="E1562" s="60"/>
      <c r="F1562" s="20"/>
      <c r="G1562" s="18"/>
      <c r="H1562" s="25"/>
      <c r="I1562" s="15">
        <v>1562</v>
      </c>
      <c r="J1562" s="15" t="b">
        <f xml:space="preserve"> IF(AND([Relationship Date (UTC)] &gt;= Misc!$M$3, [Relationship Date (UTC)] &lt;= Misc!$N$3,TRUE), TRUE, FALSE)</f>
        <v>1</v>
      </c>
      <c r="K1562" s="16"/>
      <c r="L1562" s="72" t="s">
        <v>921</v>
      </c>
      <c r="M1562" s="75">
        <v>40523.669953703706</v>
      </c>
    </row>
    <row r="1563" spans="1:13">
      <c r="A1563" s="69" t="s">
        <v>647</v>
      </c>
      <c r="B1563" s="69" t="s">
        <v>721</v>
      </c>
      <c r="C1563" s="18"/>
      <c r="D1563" s="19"/>
      <c r="E1563" s="60"/>
      <c r="F1563" s="20"/>
      <c r="G1563" s="18"/>
      <c r="H1563" s="25"/>
      <c r="I1563" s="15">
        <v>1563</v>
      </c>
      <c r="J1563" s="15" t="b">
        <f xml:space="preserve"> IF(AND([Relationship Date (UTC)] &gt;= Misc!$M$3, [Relationship Date (UTC)] &lt;= Misc!$N$3,TRUE), TRUE, FALSE)</f>
        <v>1</v>
      </c>
      <c r="K1563" s="16"/>
      <c r="L1563" s="72" t="s">
        <v>922</v>
      </c>
      <c r="M1563" s="75">
        <v>40523.680902777778</v>
      </c>
    </row>
    <row r="1564" spans="1:13">
      <c r="A1564" s="69" t="s">
        <v>721</v>
      </c>
      <c r="B1564" s="69" t="s">
        <v>722</v>
      </c>
      <c r="C1564" s="18"/>
      <c r="D1564" s="19"/>
      <c r="E1564" s="60"/>
      <c r="F1564" s="20"/>
      <c r="G1564" s="18"/>
      <c r="H1564" s="25"/>
      <c r="I1564" s="15">
        <v>1564</v>
      </c>
      <c r="J1564" s="15" t="b">
        <f xml:space="preserve"> IF(AND([Relationship Date (UTC)] &gt;= Misc!$M$3, [Relationship Date (UTC)] &lt;= Misc!$N$3,TRUE), TRUE, FALSE)</f>
        <v>1</v>
      </c>
      <c r="K1564" s="16"/>
      <c r="L1564" s="72" t="s">
        <v>922</v>
      </c>
      <c r="M1564" s="75">
        <v>40523.680902777778</v>
      </c>
    </row>
    <row r="1565" spans="1:13">
      <c r="A1565" s="69" t="s">
        <v>721</v>
      </c>
      <c r="B1565" s="69" t="s">
        <v>647</v>
      </c>
      <c r="C1565" s="18"/>
      <c r="D1565" s="19"/>
      <c r="E1565" s="60"/>
      <c r="F1565" s="20"/>
      <c r="G1565" s="18"/>
      <c r="H1565" s="25"/>
      <c r="I1565" s="15">
        <v>1565</v>
      </c>
      <c r="J1565" s="15" t="b">
        <f xml:space="preserve"> IF(AND([Relationship Date (UTC)] &gt;= Misc!$M$3, [Relationship Date (UTC)] &lt;= Misc!$N$3,TRUE), TRUE, FALSE)</f>
        <v>1</v>
      </c>
      <c r="K1565" s="16"/>
      <c r="L1565" s="72" t="s">
        <v>922</v>
      </c>
      <c r="M1565" s="75">
        <v>40523.680902777778</v>
      </c>
    </row>
    <row r="1566" spans="1:13">
      <c r="A1566" s="69" t="s">
        <v>721</v>
      </c>
      <c r="B1566" s="69" t="s">
        <v>505</v>
      </c>
      <c r="C1566" s="18"/>
      <c r="D1566" s="19"/>
      <c r="E1566" s="60"/>
      <c r="F1566" s="20"/>
      <c r="G1566" s="18"/>
      <c r="H1566" s="25"/>
      <c r="I1566" s="15">
        <v>1566</v>
      </c>
      <c r="J1566" s="15" t="b">
        <f xml:space="preserve"> IF(AND([Relationship Date (UTC)] &gt;= Misc!$M$3, [Relationship Date (UTC)] &lt;= Misc!$N$3,TRUE), TRUE, FALSE)</f>
        <v>1</v>
      </c>
      <c r="K1566" s="16"/>
      <c r="L1566" s="72" t="s">
        <v>922</v>
      </c>
      <c r="M1566" s="75">
        <v>40523.680902777778</v>
      </c>
    </row>
    <row r="1567" spans="1:13">
      <c r="A1567" s="69" t="s">
        <v>721</v>
      </c>
      <c r="B1567" s="69" t="s">
        <v>636</v>
      </c>
      <c r="C1567" s="18"/>
      <c r="D1567" s="19"/>
      <c r="E1567" s="60"/>
      <c r="F1567" s="20"/>
      <c r="G1567" s="18"/>
      <c r="H1567" s="25"/>
      <c r="I1567" s="15">
        <v>1567</v>
      </c>
      <c r="J1567" s="15" t="b">
        <f xml:space="preserve"> IF(AND([Relationship Date (UTC)] &gt;= Misc!$M$3, [Relationship Date (UTC)] &lt;= Misc!$N$3,TRUE), TRUE, FALSE)</f>
        <v>1</v>
      </c>
      <c r="K1567" s="16"/>
      <c r="L1567" s="72" t="s">
        <v>922</v>
      </c>
      <c r="M1567" s="75">
        <v>40523.680902777778</v>
      </c>
    </row>
    <row r="1568" spans="1:13">
      <c r="A1568" s="69" t="s">
        <v>721</v>
      </c>
      <c r="B1568" s="69" t="s">
        <v>818</v>
      </c>
      <c r="C1568" s="18"/>
      <c r="D1568" s="19"/>
      <c r="E1568" s="60"/>
      <c r="F1568" s="20"/>
      <c r="G1568" s="18"/>
      <c r="H1568" s="25"/>
      <c r="I1568" s="15">
        <v>1568</v>
      </c>
      <c r="J1568" s="15" t="b">
        <f xml:space="preserve"> IF(AND([Relationship Date (UTC)] &gt;= Misc!$M$3, [Relationship Date (UTC)] &lt;= Misc!$N$3,TRUE), TRUE, FALSE)</f>
        <v>1</v>
      </c>
      <c r="K1568" s="16"/>
      <c r="L1568" s="72" t="s">
        <v>922</v>
      </c>
      <c r="M1568" s="75">
        <v>40523.680902777778</v>
      </c>
    </row>
    <row r="1569" spans="1:13">
      <c r="A1569" s="69" t="s">
        <v>721</v>
      </c>
      <c r="B1569" s="69" t="s">
        <v>767</v>
      </c>
      <c r="C1569" s="18"/>
      <c r="D1569" s="19"/>
      <c r="E1569" s="60"/>
      <c r="F1569" s="20"/>
      <c r="G1569" s="18"/>
      <c r="H1569" s="25"/>
      <c r="I1569" s="15">
        <v>1569</v>
      </c>
      <c r="J1569" s="15" t="b">
        <f xml:space="preserve"> IF(AND([Relationship Date (UTC)] &gt;= Misc!$M$3, [Relationship Date (UTC)] &lt;= Misc!$N$3,TRUE), TRUE, FALSE)</f>
        <v>1</v>
      </c>
      <c r="K1569" s="16"/>
      <c r="L1569" s="72" t="s">
        <v>922</v>
      </c>
      <c r="M1569" s="75">
        <v>40523.680902777778</v>
      </c>
    </row>
    <row r="1570" spans="1:13">
      <c r="A1570" s="69" t="s">
        <v>721</v>
      </c>
      <c r="B1570" s="69" t="s">
        <v>673</v>
      </c>
      <c r="C1570" s="18"/>
      <c r="D1570" s="19"/>
      <c r="E1570" s="60"/>
      <c r="F1570" s="20"/>
      <c r="G1570" s="18"/>
      <c r="H1570" s="25"/>
      <c r="I1570" s="15">
        <v>1570</v>
      </c>
      <c r="J1570" s="15" t="b">
        <f xml:space="preserve"> IF(AND([Relationship Date (UTC)] &gt;= Misc!$M$3, [Relationship Date (UTC)] &lt;= Misc!$N$3,TRUE), TRUE, FALSE)</f>
        <v>1</v>
      </c>
      <c r="K1570" s="16"/>
      <c r="L1570" s="72" t="s">
        <v>922</v>
      </c>
      <c r="M1570" s="75">
        <v>40523.680902777778</v>
      </c>
    </row>
    <row r="1571" spans="1:13">
      <c r="A1571" s="69" t="s">
        <v>722</v>
      </c>
      <c r="B1571" s="69" t="s">
        <v>721</v>
      </c>
      <c r="C1571" s="18"/>
      <c r="D1571" s="19"/>
      <c r="E1571" s="60"/>
      <c r="F1571" s="20"/>
      <c r="G1571" s="18"/>
      <c r="H1571" s="25"/>
      <c r="I1571" s="15">
        <v>1571</v>
      </c>
      <c r="J1571" s="15" t="b">
        <f xml:space="preserve"> IF(AND([Relationship Date (UTC)] &gt;= Misc!$M$3, [Relationship Date (UTC)] &lt;= Misc!$N$3,TRUE), TRUE, FALSE)</f>
        <v>1</v>
      </c>
      <c r="K1571" s="16"/>
      <c r="L1571" s="72" t="s">
        <v>922</v>
      </c>
      <c r="M1571" s="75">
        <v>40523.680902777778</v>
      </c>
    </row>
    <row r="1572" spans="1:13">
      <c r="A1572" s="69" t="s">
        <v>723</v>
      </c>
      <c r="B1572" s="69" t="s">
        <v>623</v>
      </c>
      <c r="C1572" s="18"/>
      <c r="D1572" s="19"/>
      <c r="E1572" s="60"/>
      <c r="F1572" s="20"/>
      <c r="G1572" s="18"/>
      <c r="H1572" s="25"/>
      <c r="I1572" s="15">
        <v>1572</v>
      </c>
      <c r="J1572" s="15" t="b">
        <f xml:space="preserve"> IF(AND([Relationship Date (UTC)] &gt;= Misc!$M$3, [Relationship Date (UTC)] &lt;= Misc!$N$3,TRUE), TRUE, FALSE)</f>
        <v>1</v>
      </c>
      <c r="K1572" s="16"/>
      <c r="L1572" s="72" t="s">
        <v>921</v>
      </c>
      <c r="M1572" s="75">
        <v>40523.677129629628</v>
      </c>
    </row>
    <row r="1573" spans="1:13">
      <c r="A1573" s="69" t="s">
        <v>623</v>
      </c>
      <c r="B1573" s="69" t="s">
        <v>723</v>
      </c>
      <c r="C1573" s="18"/>
      <c r="D1573" s="19"/>
      <c r="E1573" s="60"/>
      <c r="F1573" s="20"/>
      <c r="G1573" s="18"/>
      <c r="H1573" s="25"/>
      <c r="I1573" s="15">
        <v>1573</v>
      </c>
      <c r="J1573" s="15" t="b">
        <f xml:space="preserve"> IF(AND([Relationship Date (UTC)] &gt;= Misc!$M$3, [Relationship Date (UTC)] &lt;= Misc!$N$3,TRUE), TRUE, FALSE)</f>
        <v>1</v>
      </c>
      <c r="K1573" s="16"/>
      <c r="L1573" s="72" t="s">
        <v>922</v>
      </c>
      <c r="M1573" s="75">
        <v>40523.680902777778</v>
      </c>
    </row>
    <row r="1574" spans="1:13">
      <c r="A1574" s="69" t="s">
        <v>723</v>
      </c>
      <c r="B1574" s="69" t="s">
        <v>722</v>
      </c>
      <c r="C1574" s="18"/>
      <c r="D1574" s="19"/>
      <c r="E1574" s="60"/>
      <c r="F1574" s="20"/>
      <c r="G1574" s="18"/>
      <c r="H1574" s="25"/>
      <c r="I1574" s="15">
        <v>1574</v>
      </c>
      <c r="J1574" s="15" t="b">
        <f xml:space="preserve"> IF(AND([Relationship Date (UTC)] &gt;= Misc!$M$3, [Relationship Date (UTC)] &lt;= Misc!$N$3,TRUE), TRUE, FALSE)</f>
        <v>1</v>
      </c>
      <c r="K1574" s="16"/>
      <c r="L1574" s="72" t="s">
        <v>922</v>
      </c>
      <c r="M1574" s="75">
        <v>40523.680902777778</v>
      </c>
    </row>
    <row r="1575" spans="1:13">
      <c r="A1575" s="69" t="s">
        <v>723</v>
      </c>
      <c r="B1575" s="69" t="s">
        <v>623</v>
      </c>
      <c r="C1575" s="18"/>
      <c r="D1575" s="19"/>
      <c r="E1575" s="60"/>
      <c r="F1575" s="20"/>
      <c r="G1575" s="18"/>
      <c r="H1575" s="25"/>
      <c r="I1575" s="15">
        <v>1575</v>
      </c>
      <c r="J1575" s="15" t="b">
        <f xml:space="preserve"> IF(AND([Relationship Date (UTC)] &gt;= Misc!$M$3, [Relationship Date (UTC)] &lt;= Misc!$N$3,TRUE), TRUE, FALSE)</f>
        <v>1</v>
      </c>
      <c r="K1575" s="16"/>
      <c r="L1575" s="72" t="s">
        <v>922</v>
      </c>
      <c r="M1575" s="75">
        <v>40523.680902777778</v>
      </c>
    </row>
    <row r="1576" spans="1:13">
      <c r="A1576" s="69" t="s">
        <v>722</v>
      </c>
      <c r="B1576" s="69" t="s">
        <v>723</v>
      </c>
      <c r="C1576" s="18"/>
      <c r="D1576" s="19"/>
      <c r="E1576" s="60"/>
      <c r="F1576" s="20"/>
      <c r="G1576" s="18"/>
      <c r="H1576" s="25"/>
      <c r="I1576" s="15">
        <v>1576</v>
      </c>
      <c r="J1576" s="15" t="b">
        <f xml:space="preserve"> IF(AND([Relationship Date (UTC)] &gt;= Misc!$M$3, [Relationship Date (UTC)] &lt;= Misc!$N$3,TRUE), TRUE, FALSE)</f>
        <v>1</v>
      </c>
      <c r="K1576" s="16"/>
      <c r="L1576" s="72" t="s">
        <v>922</v>
      </c>
      <c r="M1576" s="75">
        <v>40523.680902777778</v>
      </c>
    </row>
    <row r="1577" spans="1:13">
      <c r="A1577" s="69" t="s">
        <v>647</v>
      </c>
      <c r="B1577" s="69" t="s">
        <v>458</v>
      </c>
      <c r="C1577" s="18"/>
      <c r="D1577" s="19"/>
      <c r="E1577" s="60"/>
      <c r="F1577" s="20"/>
      <c r="G1577" s="18"/>
      <c r="H1577" s="25"/>
      <c r="I1577" s="15">
        <v>1577</v>
      </c>
      <c r="J1577" s="15" t="b">
        <f xml:space="preserve"> IF(AND([Relationship Date (UTC)] &gt;= Misc!$M$3, [Relationship Date (UTC)] &lt;= Misc!$N$3,TRUE), TRUE, FALSE)</f>
        <v>1</v>
      </c>
      <c r="K1577" s="16"/>
      <c r="L1577" s="72" t="s">
        <v>922</v>
      </c>
      <c r="M1577" s="75">
        <v>40523.680902777778</v>
      </c>
    </row>
    <row r="1578" spans="1:13">
      <c r="A1578" s="69" t="s">
        <v>458</v>
      </c>
      <c r="B1578" s="69" t="s">
        <v>722</v>
      </c>
      <c r="C1578" s="18"/>
      <c r="D1578" s="19"/>
      <c r="E1578" s="60"/>
      <c r="F1578" s="20"/>
      <c r="G1578" s="18"/>
      <c r="H1578" s="25"/>
      <c r="I1578" s="15">
        <v>1578</v>
      </c>
      <c r="J1578" s="15" t="b">
        <f xml:space="preserve"> IF(AND([Relationship Date (UTC)] &gt;= Misc!$M$3, [Relationship Date (UTC)] &lt;= Misc!$N$3,TRUE), TRUE, FALSE)</f>
        <v>1</v>
      </c>
      <c r="K1578" s="16"/>
      <c r="L1578" s="72" t="s">
        <v>922</v>
      </c>
      <c r="M1578" s="75">
        <v>40523.680902777778</v>
      </c>
    </row>
    <row r="1579" spans="1:13">
      <c r="A1579" s="69" t="s">
        <v>458</v>
      </c>
      <c r="B1579" s="69" t="s">
        <v>730</v>
      </c>
      <c r="C1579" s="18"/>
      <c r="D1579" s="19"/>
      <c r="E1579" s="60"/>
      <c r="F1579" s="20"/>
      <c r="G1579" s="18"/>
      <c r="H1579" s="25"/>
      <c r="I1579" s="15">
        <v>1579</v>
      </c>
      <c r="J1579" s="15" t="b">
        <f xml:space="preserve"> IF(AND([Relationship Date (UTC)] &gt;= Misc!$M$3, [Relationship Date (UTC)] &lt;= Misc!$N$3,TRUE), TRUE, FALSE)</f>
        <v>1</v>
      </c>
      <c r="K1579" s="16"/>
      <c r="L1579" s="72" t="s">
        <v>922</v>
      </c>
      <c r="M1579" s="75">
        <v>40523.680902777778</v>
      </c>
    </row>
    <row r="1580" spans="1:13">
      <c r="A1580" s="69" t="s">
        <v>458</v>
      </c>
      <c r="B1580" s="69" t="s">
        <v>647</v>
      </c>
      <c r="C1580" s="18"/>
      <c r="D1580" s="19"/>
      <c r="E1580" s="60"/>
      <c r="F1580" s="20"/>
      <c r="G1580" s="18"/>
      <c r="H1580" s="25"/>
      <c r="I1580" s="15">
        <v>1580</v>
      </c>
      <c r="J1580" s="15" t="b">
        <f xml:space="preserve"> IF(AND([Relationship Date (UTC)] &gt;= Misc!$M$3, [Relationship Date (UTC)] &lt;= Misc!$N$3,TRUE), TRUE, FALSE)</f>
        <v>1</v>
      </c>
      <c r="K1580" s="16"/>
      <c r="L1580" s="72" t="s">
        <v>922</v>
      </c>
      <c r="M1580" s="75">
        <v>40523.680902777778</v>
      </c>
    </row>
    <row r="1581" spans="1:13">
      <c r="A1581" s="69" t="s">
        <v>722</v>
      </c>
      <c r="B1581" s="69" t="s">
        <v>458</v>
      </c>
      <c r="C1581" s="18"/>
      <c r="D1581" s="19"/>
      <c r="E1581" s="60"/>
      <c r="F1581" s="20"/>
      <c r="G1581" s="18"/>
      <c r="H1581" s="25"/>
      <c r="I1581" s="15">
        <v>1581</v>
      </c>
      <c r="J1581" s="15" t="b">
        <f xml:space="preserve"> IF(AND([Relationship Date (UTC)] &gt;= Misc!$M$3, [Relationship Date (UTC)] &lt;= Misc!$N$3,TRUE), TRUE, FALSE)</f>
        <v>1</v>
      </c>
      <c r="K1581" s="16"/>
      <c r="L1581" s="72" t="s">
        <v>922</v>
      </c>
      <c r="M1581" s="75">
        <v>40523.680902777778</v>
      </c>
    </row>
    <row r="1582" spans="1:13">
      <c r="A1582" s="69" t="s">
        <v>724</v>
      </c>
      <c r="B1582" s="69" t="s">
        <v>916</v>
      </c>
      <c r="C1582" s="18"/>
      <c r="D1582" s="19"/>
      <c r="E1582" s="60"/>
      <c r="F1582" s="20"/>
      <c r="G1582" s="18"/>
      <c r="H1582" s="25"/>
      <c r="I1582" s="15">
        <v>1582</v>
      </c>
      <c r="J1582" s="15" t="b">
        <f xml:space="preserve"> IF(AND([Relationship Date (UTC)] &gt;= Misc!$M$3, [Relationship Date (UTC)] &lt;= Misc!$N$3,TRUE), TRUE, FALSE)</f>
        <v>1</v>
      </c>
      <c r="K1582" s="16"/>
      <c r="L1582" s="72" t="s">
        <v>921</v>
      </c>
      <c r="M1582" s="75">
        <v>40523.669363425928</v>
      </c>
    </row>
    <row r="1583" spans="1:13">
      <c r="A1583" s="69" t="s">
        <v>724</v>
      </c>
      <c r="B1583" s="69" t="s">
        <v>730</v>
      </c>
      <c r="C1583" s="18"/>
      <c r="D1583" s="19"/>
      <c r="E1583" s="60"/>
      <c r="F1583" s="20"/>
      <c r="G1583" s="18"/>
      <c r="H1583" s="25"/>
      <c r="I1583" s="15">
        <v>1583</v>
      </c>
      <c r="J1583" s="15" t="b">
        <f xml:space="preserve"> IF(AND([Relationship Date (UTC)] &gt;= Misc!$M$3, [Relationship Date (UTC)] &lt;= Misc!$N$3,TRUE), TRUE, FALSE)</f>
        <v>1</v>
      </c>
      <c r="K1583" s="16"/>
      <c r="L1583" s="72" t="s">
        <v>922</v>
      </c>
      <c r="M1583" s="75">
        <v>40523.680902777778</v>
      </c>
    </row>
    <row r="1584" spans="1:13">
      <c r="A1584" s="69" t="s">
        <v>724</v>
      </c>
      <c r="B1584" s="69" t="s">
        <v>916</v>
      </c>
      <c r="C1584" s="18"/>
      <c r="D1584" s="19"/>
      <c r="E1584" s="60"/>
      <c r="F1584" s="20"/>
      <c r="G1584" s="18"/>
      <c r="H1584" s="25"/>
      <c r="I1584" s="15">
        <v>1584</v>
      </c>
      <c r="J1584" s="15" t="b">
        <f xml:space="preserve"> IF(AND([Relationship Date (UTC)] &gt;= Misc!$M$3, [Relationship Date (UTC)] &lt;= Misc!$N$3,TRUE), TRUE, FALSE)</f>
        <v>1</v>
      </c>
      <c r="K1584" s="16"/>
      <c r="L1584" s="72" t="s">
        <v>922</v>
      </c>
      <c r="M1584" s="75">
        <v>40523.680902777778</v>
      </c>
    </row>
    <row r="1585" spans="1:13">
      <c r="A1585" s="69" t="s">
        <v>722</v>
      </c>
      <c r="B1585" s="69" t="s">
        <v>724</v>
      </c>
      <c r="C1585" s="18"/>
      <c r="D1585" s="19"/>
      <c r="E1585" s="60"/>
      <c r="F1585" s="20"/>
      <c r="G1585" s="18"/>
      <c r="H1585" s="25"/>
      <c r="I1585" s="15">
        <v>1585</v>
      </c>
      <c r="J1585" s="15" t="b">
        <f xml:space="preserve"> IF(AND([Relationship Date (UTC)] &gt;= Misc!$M$3, [Relationship Date (UTC)] &lt;= Misc!$N$3,TRUE), TRUE, FALSE)</f>
        <v>1</v>
      </c>
      <c r="K1585" s="16"/>
      <c r="L1585" s="72" t="s">
        <v>922</v>
      </c>
      <c r="M1585" s="75">
        <v>40523.680902777778</v>
      </c>
    </row>
    <row r="1586" spans="1:13">
      <c r="A1586" s="69" t="s">
        <v>725</v>
      </c>
      <c r="B1586" s="69" t="s">
        <v>916</v>
      </c>
      <c r="C1586" s="18"/>
      <c r="D1586" s="19"/>
      <c r="E1586" s="60"/>
      <c r="F1586" s="20"/>
      <c r="G1586" s="18"/>
      <c r="H1586" s="25"/>
      <c r="I1586" s="15">
        <v>1586</v>
      </c>
      <c r="J1586" s="15" t="b">
        <f xml:space="preserve"> IF(AND([Relationship Date (UTC)] &gt;= Misc!$M$3, [Relationship Date (UTC)] &lt;= Misc!$N$3,TRUE), TRUE, FALSE)</f>
        <v>1</v>
      </c>
      <c r="K1586" s="16"/>
      <c r="L1586" s="72" t="s">
        <v>921</v>
      </c>
      <c r="M1586" s="75">
        <v>40523.678090277775</v>
      </c>
    </row>
    <row r="1587" spans="1:13">
      <c r="A1587" s="69" t="s">
        <v>725</v>
      </c>
      <c r="B1587" s="69" t="s">
        <v>916</v>
      </c>
      <c r="C1587" s="18"/>
      <c r="D1587" s="19"/>
      <c r="E1587" s="60"/>
      <c r="F1587" s="20"/>
      <c r="G1587" s="18"/>
      <c r="H1587" s="25"/>
      <c r="I1587" s="15">
        <v>1587</v>
      </c>
      <c r="J1587" s="15" t="b">
        <f xml:space="preserve"> IF(AND([Relationship Date (UTC)] &gt;= Misc!$M$3, [Relationship Date (UTC)] &lt;= Misc!$N$3,TRUE), TRUE, FALSE)</f>
        <v>1</v>
      </c>
      <c r="K1587" s="16"/>
      <c r="L1587" s="72" t="s">
        <v>922</v>
      </c>
      <c r="M1587" s="75">
        <v>40523.680902777778</v>
      </c>
    </row>
    <row r="1588" spans="1:13">
      <c r="A1588" s="69" t="s">
        <v>726</v>
      </c>
      <c r="B1588" s="69" t="s">
        <v>916</v>
      </c>
      <c r="C1588" s="18"/>
      <c r="D1588" s="19"/>
      <c r="E1588" s="60"/>
      <c r="F1588" s="20"/>
      <c r="G1588" s="18"/>
      <c r="H1588" s="25"/>
      <c r="I1588" s="15">
        <v>1588</v>
      </c>
      <c r="J1588" s="15" t="b">
        <f xml:space="preserve"> IF(AND([Relationship Date (UTC)] &gt;= Misc!$M$3, [Relationship Date (UTC)] &lt;= Misc!$N$3,TRUE), TRUE, FALSE)</f>
        <v>1</v>
      </c>
      <c r="K1588" s="16"/>
      <c r="L1588" s="72" t="s">
        <v>921</v>
      </c>
      <c r="M1588" s="75">
        <v>40523.678136574075</v>
      </c>
    </row>
    <row r="1589" spans="1:13">
      <c r="A1589" s="69" t="s">
        <v>726</v>
      </c>
      <c r="B1589" s="69" t="s">
        <v>916</v>
      </c>
      <c r="C1589" s="18"/>
      <c r="D1589" s="19"/>
      <c r="E1589" s="60"/>
      <c r="F1589" s="20"/>
      <c r="G1589" s="18"/>
      <c r="H1589" s="25"/>
      <c r="I1589" s="15">
        <v>1589</v>
      </c>
      <c r="J1589" s="15" t="b">
        <f xml:space="preserve"> IF(AND([Relationship Date (UTC)] &gt;= Misc!$M$3, [Relationship Date (UTC)] &lt;= Misc!$N$3,TRUE), TRUE, FALSE)</f>
        <v>1</v>
      </c>
      <c r="K1589" s="16"/>
      <c r="L1589" s="72" t="s">
        <v>922</v>
      </c>
      <c r="M1589" s="75">
        <v>40523.680902777778</v>
      </c>
    </row>
    <row r="1590" spans="1:13">
      <c r="A1590" s="69" t="s">
        <v>727</v>
      </c>
      <c r="B1590" s="69" t="s">
        <v>916</v>
      </c>
      <c r="C1590" s="18"/>
      <c r="D1590" s="19"/>
      <c r="E1590" s="60"/>
      <c r="F1590" s="20"/>
      <c r="G1590" s="18"/>
      <c r="H1590" s="25"/>
      <c r="I1590" s="15">
        <v>1590</v>
      </c>
      <c r="J1590" s="15" t="b">
        <f xml:space="preserve"> IF(AND([Relationship Date (UTC)] &gt;= Misc!$M$3, [Relationship Date (UTC)] &lt;= Misc!$N$3,TRUE), TRUE, FALSE)</f>
        <v>1</v>
      </c>
      <c r="K1590" s="16"/>
      <c r="L1590" s="72" t="s">
        <v>922</v>
      </c>
      <c r="M1590" s="75">
        <v>40523.680902777778</v>
      </c>
    </row>
    <row r="1591" spans="1:13">
      <c r="A1591" s="69" t="s">
        <v>728</v>
      </c>
      <c r="B1591" s="69" t="s">
        <v>837</v>
      </c>
      <c r="C1591" s="18"/>
      <c r="D1591" s="19"/>
      <c r="E1591" s="60"/>
      <c r="F1591" s="20"/>
      <c r="G1591" s="18"/>
      <c r="H1591" s="25"/>
      <c r="I1591" s="15">
        <v>1591</v>
      </c>
      <c r="J1591" s="15" t="b">
        <f xml:space="preserve"> IF(AND([Relationship Date (UTC)] &gt;= Misc!$M$3, [Relationship Date (UTC)] &lt;= Misc!$N$3,TRUE), TRUE, FALSE)</f>
        <v>1</v>
      </c>
      <c r="K1591" s="16"/>
      <c r="L1591" s="72" t="s">
        <v>921</v>
      </c>
      <c r="M1591" s="75">
        <v>40523.665266203701</v>
      </c>
    </row>
    <row r="1592" spans="1:13">
      <c r="A1592" s="69" t="s">
        <v>728</v>
      </c>
      <c r="B1592" s="69" t="s">
        <v>673</v>
      </c>
      <c r="C1592" s="18"/>
      <c r="D1592" s="19"/>
      <c r="E1592" s="60"/>
      <c r="F1592" s="20"/>
      <c r="G1592" s="18"/>
      <c r="H1592" s="25"/>
      <c r="I1592" s="15">
        <v>1592</v>
      </c>
      <c r="J1592" s="15" t="b">
        <f xml:space="preserve"> IF(AND([Relationship Date (UTC)] &gt;= Misc!$M$3, [Relationship Date (UTC)] &lt;= Misc!$N$3,TRUE), TRUE, FALSE)</f>
        <v>1</v>
      </c>
      <c r="K1592" s="16"/>
      <c r="L1592" s="72" t="s">
        <v>922</v>
      </c>
      <c r="M1592" s="75">
        <v>40523.680902777778</v>
      </c>
    </row>
    <row r="1593" spans="1:13">
      <c r="A1593" s="69" t="s">
        <v>729</v>
      </c>
      <c r="B1593" s="69" t="s">
        <v>728</v>
      </c>
      <c r="C1593" s="18"/>
      <c r="D1593" s="19"/>
      <c r="E1593" s="60"/>
      <c r="F1593" s="20"/>
      <c r="G1593" s="18"/>
      <c r="H1593" s="25"/>
      <c r="I1593" s="15">
        <v>1593</v>
      </c>
      <c r="J1593" s="15" t="b">
        <f xml:space="preserve"> IF(AND([Relationship Date (UTC)] &gt;= Misc!$M$3, [Relationship Date (UTC)] &lt;= Misc!$N$3,TRUE), TRUE, FALSE)</f>
        <v>1</v>
      </c>
      <c r="K1593" s="16"/>
      <c r="L1593" s="72" t="s">
        <v>922</v>
      </c>
      <c r="M1593" s="75">
        <v>40523.680902777778</v>
      </c>
    </row>
    <row r="1594" spans="1:13">
      <c r="A1594" s="69" t="s">
        <v>695</v>
      </c>
      <c r="B1594" s="69" t="s">
        <v>728</v>
      </c>
      <c r="C1594" s="18"/>
      <c r="D1594" s="19"/>
      <c r="E1594" s="60"/>
      <c r="F1594" s="20"/>
      <c r="G1594" s="18"/>
      <c r="H1594" s="25"/>
      <c r="I1594" s="15">
        <v>1594</v>
      </c>
      <c r="J1594" s="15" t="b">
        <f xml:space="preserve"> IF(AND([Relationship Date (UTC)] &gt;= Misc!$M$3, [Relationship Date (UTC)] &lt;= Misc!$N$3,TRUE), TRUE, FALSE)</f>
        <v>1</v>
      </c>
      <c r="K1594" s="16"/>
      <c r="L1594" s="72" t="s">
        <v>922</v>
      </c>
      <c r="M1594" s="75">
        <v>40523.680902777778</v>
      </c>
    </row>
    <row r="1595" spans="1:13">
      <c r="A1595" s="69" t="s">
        <v>695</v>
      </c>
      <c r="B1595" s="69" t="s">
        <v>659</v>
      </c>
      <c r="C1595" s="18"/>
      <c r="D1595" s="19"/>
      <c r="E1595" s="60"/>
      <c r="F1595" s="20"/>
      <c r="G1595" s="18"/>
      <c r="H1595" s="25"/>
      <c r="I1595" s="15">
        <v>1595</v>
      </c>
      <c r="J1595" s="15" t="b">
        <f xml:space="preserve"> IF(AND([Relationship Date (UTC)] &gt;= Misc!$M$3, [Relationship Date (UTC)] &lt;= Misc!$N$3,TRUE), TRUE, FALSE)</f>
        <v>1</v>
      </c>
      <c r="K1595" s="16"/>
      <c r="L1595" s="72" t="s">
        <v>921</v>
      </c>
      <c r="M1595" s="75">
        <v>40523.678194444445</v>
      </c>
    </row>
    <row r="1596" spans="1:13">
      <c r="A1596" s="69" t="s">
        <v>730</v>
      </c>
      <c r="B1596" s="69" t="s">
        <v>731</v>
      </c>
      <c r="C1596" s="18"/>
      <c r="D1596" s="19"/>
      <c r="E1596" s="60"/>
      <c r="F1596" s="20"/>
      <c r="G1596" s="18"/>
      <c r="H1596" s="25"/>
      <c r="I1596" s="15">
        <v>1596</v>
      </c>
      <c r="J1596" s="15" t="b">
        <f xml:space="preserve"> IF(AND([Relationship Date (UTC)] &gt;= Misc!$M$3, [Relationship Date (UTC)] &lt;= Misc!$N$3,TRUE), TRUE, FALSE)</f>
        <v>1</v>
      </c>
      <c r="K1596" s="16"/>
      <c r="L1596" s="72" t="s">
        <v>921</v>
      </c>
      <c r="M1596" s="75">
        <v>40523.668287037035</v>
      </c>
    </row>
    <row r="1597" spans="1:13">
      <c r="A1597" s="69" t="s">
        <v>413</v>
      </c>
      <c r="B1597" s="69" t="s">
        <v>731</v>
      </c>
      <c r="C1597" s="18"/>
      <c r="D1597" s="19"/>
      <c r="E1597" s="60"/>
      <c r="F1597" s="20"/>
      <c r="G1597" s="18"/>
      <c r="H1597" s="25"/>
      <c r="I1597" s="15">
        <v>1597</v>
      </c>
      <c r="J1597" s="15" t="b">
        <f xml:space="preserve"> IF(AND([Relationship Date (UTC)] &gt;= Misc!$M$3, [Relationship Date (UTC)] &lt;= Misc!$N$3,TRUE), TRUE, FALSE)</f>
        <v>1</v>
      </c>
      <c r="K1597" s="16"/>
      <c r="L1597" s="72" t="s">
        <v>922</v>
      </c>
      <c r="M1597" s="75">
        <v>40523.680902777778</v>
      </c>
    </row>
    <row r="1598" spans="1:13">
      <c r="A1598" s="69" t="s">
        <v>731</v>
      </c>
      <c r="B1598" s="69" t="s">
        <v>413</v>
      </c>
      <c r="C1598" s="18"/>
      <c r="D1598" s="19"/>
      <c r="E1598" s="60"/>
      <c r="F1598" s="20"/>
      <c r="G1598" s="18"/>
      <c r="H1598" s="25"/>
      <c r="I1598" s="15">
        <v>1598</v>
      </c>
      <c r="J1598" s="15" t="b">
        <f xml:space="preserve"> IF(AND([Relationship Date (UTC)] &gt;= Misc!$M$3, [Relationship Date (UTC)] &lt;= Misc!$N$3,TRUE), TRUE, FALSE)</f>
        <v>1</v>
      </c>
      <c r="K1598" s="16"/>
      <c r="L1598" s="72" t="s">
        <v>922</v>
      </c>
      <c r="M1598" s="75">
        <v>40523.680902777778</v>
      </c>
    </row>
    <row r="1599" spans="1:13">
      <c r="A1599" s="69" t="s">
        <v>731</v>
      </c>
      <c r="B1599" s="69" t="s">
        <v>916</v>
      </c>
      <c r="C1599" s="18"/>
      <c r="D1599" s="19"/>
      <c r="E1599" s="60"/>
      <c r="F1599" s="20"/>
      <c r="G1599" s="18"/>
      <c r="H1599" s="25"/>
      <c r="I1599" s="15">
        <v>1599</v>
      </c>
      <c r="J1599" s="15" t="b">
        <f xml:space="preserve"> IF(AND([Relationship Date (UTC)] &gt;= Misc!$M$3, [Relationship Date (UTC)] &lt;= Misc!$N$3,TRUE), TRUE, FALSE)</f>
        <v>1</v>
      </c>
      <c r="K1599" s="16"/>
      <c r="L1599" s="72" t="s">
        <v>922</v>
      </c>
      <c r="M1599" s="75">
        <v>40523.680902777778</v>
      </c>
    </row>
    <row r="1600" spans="1:13">
      <c r="A1600" s="69" t="s">
        <v>731</v>
      </c>
      <c r="B1600" s="69" t="s">
        <v>664</v>
      </c>
      <c r="C1600" s="18"/>
      <c r="D1600" s="19"/>
      <c r="E1600" s="60"/>
      <c r="F1600" s="20"/>
      <c r="G1600" s="18"/>
      <c r="H1600" s="25"/>
      <c r="I1600" s="15">
        <v>1600</v>
      </c>
      <c r="J1600" s="15" t="b">
        <f xml:space="preserve"> IF(AND([Relationship Date (UTC)] &gt;= Misc!$M$3, [Relationship Date (UTC)] &lt;= Misc!$N$3,TRUE), TRUE, FALSE)</f>
        <v>1</v>
      </c>
      <c r="K1600" s="16"/>
      <c r="L1600" s="72" t="s">
        <v>922</v>
      </c>
      <c r="M1600" s="75">
        <v>40523.680902777778</v>
      </c>
    </row>
    <row r="1601" spans="1:13">
      <c r="A1601" s="69" t="s">
        <v>731</v>
      </c>
      <c r="B1601" s="69" t="s">
        <v>730</v>
      </c>
      <c r="C1601" s="18"/>
      <c r="D1601" s="19"/>
      <c r="E1601" s="60"/>
      <c r="F1601" s="20"/>
      <c r="G1601" s="18"/>
      <c r="H1601" s="25"/>
      <c r="I1601" s="15">
        <v>1601</v>
      </c>
      <c r="J1601" s="15" t="b">
        <f xml:space="preserve"> IF(AND([Relationship Date (UTC)] &gt;= Misc!$M$3, [Relationship Date (UTC)] &lt;= Misc!$N$3,TRUE), TRUE, FALSE)</f>
        <v>1</v>
      </c>
      <c r="K1601" s="16"/>
      <c r="L1601" s="72" t="s">
        <v>922</v>
      </c>
      <c r="M1601" s="75">
        <v>40523.680902777778</v>
      </c>
    </row>
    <row r="1602" spans="1:13">
      <c r="A1602" s="69" t="s">
        <v>677</v>
      </c>
      <c r="B1602" s="69" t="s">
        <v>916</v>
      </c>
      <c r="C1602" s="18"/>
      <c r="D1602" s="19"/>
      <c r="E1602" s="60"/>
      <c r="F1602" s="20"/>
      <c r="G1602" s="18"/>
      <c r="H1602" s="25"/>
      <c r="I1602" s="15">
        <v>1602</v>
      </c>
      <c r="J1602" s="15" t="b">
        <f xml:space="preserve"> IF(AND([Relationship Date (UTC)] &gt;= Misc!$M$3, [Relationship Date (UTC)] &lt;= Misc!$N$3,TRUE), TRUE, FALSE)</f>
        <v>1</v>
      </c>
      <c r="K1602" s="16"/>
      <c r="L1602" s="72" t="s">
        <v>922</v>
      </c>
      <c r="M1602" s="75">
        <v>40523.680902777778</v>
      </c>
    </row>
    <row r="1603" spans="1:13">
      <c r="A1603" s="69" t="s">
        <v>677</v>
      </c>
      <c r="B1603" s="69" t="s">
        <v>900</v>
      </c>
      <c r="C1603" s="18"/>
      <c r="D1603" s="19"/>
      <c r="E1603" s="60"/>
      <c r="F1603" s="20"/>
      <c r="G1603" s="18"/>
      <c r="H1603" s="25"/>
      <c r="I1603" s="15">
        <v>1603</v>
      </c>
      <c r="J1603" s="15" t="b">
        <f xml:space="preserve"> IF(AND([Relationship Date (UTC)] &gt;= Misc!$M$3, [Relationship Date (UTC)] &lt;= Misc!$N$3,TRUE), TRUE, FALSE)</f>
        <v>1</v>
      </c>
      <c r="K1603" s="16"/>
      <c r="L1603" s="72" t="s">
        <v>922</v>
      </c>
      <c r="M1603" s="75">
        <v>40523.680902777778</v>
      </c>
    </row>
    <row r="1604" spans="1:13">
      <c r="A1604" s="69" t="s">
        <v>677</v>
      </c>
      <c r="B1604" s="69" t="s">
        <v>913</v>
      </c>
      <c r="C1604" s="18"/>
      <c r="D1604" s="19"/>
      <c r="E1604" s="60"/>
      <c r="F1604" s="20"/>
      <c r="G1604" s="18"/>
      <c r="H1604" s="25"/>
      <c r="I1604" s="15">
        <v>1604</v>
      </c>
      <c r="J1604" s="15" t="b">
        <f xml:space="preserve"> IF(AND([Relationship Date (UTC)] &gt;= Misc!$M$3, [Relationship Date (UTC)] &lt;= Misc!$N$3,TRUE), TRUE, FALSE)</f>
        <v>1</v>
      </c>
      <c r="K1604" s="16"/>
      <c r="L1604" s="72" t="s">
        <v>922</v>
      </c>
      <c r="M1604" s="75">
        <v>40523.680902777778</v>
      </c>
    </row>
    <row r="1605" spans="1:13">
      <c r="A1605" s="69" t="s">
        <v>732</v>
      </c>
      <c r="B1605" s="69" t="s">
        <v>677</v>
      </c>
      <c r="C1605" s="18"/>
      <c r="D1605" s="19"/>
      <c r="E1605" s="60"/>
      <c r="F1605" s="20"/>
      <c r="G1605" s="18"/>
      <c r="H1605" s="25"/>
      <c r="I1605" s="15">
        <v>1605</v>
      </c>
      <c r="J1605" s="15" t="b">
        <f xml:space="preserve"> IF(AND([Relationship Date (UTC)] &gt;= Misc!$M$3, [Relationship Date (UTC)] &lt;= Misc!$N$3,TRUE), TRUE, FALSE)</f>
        <v>1</v>
      </c>
      <c r="K1605" s="16"/>
      <c r="L1605" s="72" t="s">
        <v>922</v>
      </c>
      <c r="M1605" s="75">
        <v>40523.680902777778</v>
      </c>
    </row>
    <row r="1606" spans="1:13">
      <c r="A1606" s="69" t="s">
        <v>732</v>
      </c>
      <c r="B1606" s="69" t="s">
        <v>913</v>
      </c>
      <c r="C1606" s="18"/>
      <c r="D1606" s="19"/>
      <c r="E1606" s="60"/>
      <c r="F1606" s="20"/>
      <c r="G1606" s="18"/>
      <c r="H1606" s="25"/>
      <c r="I1606" s="15">
        <v>1606</v>
      </c>
      <c r="J1606" s="15" t="b">
        <f xml:space="preserve"> IF(AND([Relationship Date (UTC)] &gt;= Misc!$M$3, [Relationship Date (UTC)] &lt;= Misc!$N$3,TRUE), TRUE, FALSE)</f>
        <v>1</v>
      </c>
      <c r="K1606" s="16"/>
      <c r="L1606" s="72" t="s">
        <v>921</v>
      </c>
      <c r="M1606" s="75">
        <v>40523.678252314814</v>
      </c>
    </row>
    <row r="1607" spans="1:13">
      <c r="A1607" s="69" t="s">
        <v>732</v>
      </c>
      <c r="B1607" s="69" t="s">
        <v>913</v>
      </c>
      <c r="C1607" s="18"/>
      <c r="D1607" s="19"/>
      <c r="E1607" s="60"/>
      <c r="F1607" s="20"/>
      <c r="G1607" s="18"/>
      <c r="H1607" s="25"/>
      <c r="I1607" s="15">
        <v>1607</v>
      </c>
      <c r="J1607" s="15" t="b">
        <f xml:space="preserve"> IF(AND([Relationship Date (UTC)] &gt;= Misc!$M$3, [Relationship Date (UTC)] &lt;= Misc!$N$3,TRUE), TRUE, FALSE)</f>
        <v>1</v>
      </c>
      <c r="K1607" s="16"/>
      <c r="L1607" s="72" t="s">
        <v>922</v>
      </c>
      <c r="M1607" s="75">
        <v>40523.680902777778</v>
      </c>
    </row>
    <row r="1608" spans="1:13">
      <c r="A1608" s="69" t="s">
        <v>732</v>
      </c>
      <c r="B1608" s="69" t="s">
        <v>916</v>
      </c>
      <c r="C1608" s="18"/>
      <c r="D1608" s="19"/>
      <c r="E1608" s="60"/>
      <c r="F1608" s="20"/>
      <c r="G1608" s="18"/>
      <c r="H1608" s="25"/>
      <c r="I1608" s="15">
        <v>1608</v>
      </c>
      <c r="J1608" s="15" t="b">
        <f xml:space="preserve"> IF(AND([Relationship Date (UTC)] &gt;= Misc!$M$3, [Relationship Date (UTC)] &lt;= Misc!$N$3,TRUE), TRUE, FALSE)</f>
        <v>1</v>
      </c>
      <c r="K1608" s="16"/>
      <c r="L1608" s="72" t="s">
        <v>922</v>
      </c>
      <c r="M1608" s="75">
        <v>40523.680902777778</v>
      </c>
    </row>
    <row r="1609" spans="1:13">
      <c r="A1609" s="69" t="s">
        <v>732</v>
      </c>
      <c r="B1609" s="69" t="s">
        <v>857</v>
      </c>
      <c r="C1609" s="18"/>
      <c r="D1609" s="19"/>
      <c r="E1609" s="60"/>
      <c r="F1609" s="20"/>
      <c r="G1609" s="18"/>
      <c r="H1609" s="25"/>
      <c r="I1609" s="15">
        <v>1609</v>
      </c>
      <c r="J1609" s="15" t="b">
        <f xml:space="preserve"> IF(AND([Relationship Date (UTC)] &gt;= Misc!$M$3, [Relationship Date (UTC)] &lt;= Misc!$N$3,TRUE), TRUE, FALSE)</f>
        <v>1</v>
      </c>
      <c r="K1609" s="16"/>
      <c r="L1609" s="72" t="s">
        <v>922</v>
      </c>
      <c r="M1609" s="75">
        <v>40523.680902777778</v>
      </c>
    </row>
    <row r="1610" spans="1:13">
      <c r="A1610" s="69" t="s">
        <v>647</v>
      </c>
      <c r="B1610" s="69" t="s">
        <v>623</v>
      </c>
      <c r="C1610" s="18"/>
      <c r="D1610" s="19"/>
      <c r="E1610" s="60"/>
      <c r="F1610" s="20"/>
      <c r="G1610" s="18"/>
      <c r="H1610" s="25"/>
      <c r="I1610" s="15">
        <v>1610</v>
      </c>
      <c r="J1610" s="15" t="b">
        <f xml:space="preserve"> IF(AND([Relationship Date (UTC)] &gt;= Misc!$M$3, [Relationship Date (UTC)] &lt;= Misc!$N$3,TRUE), TRUE, FALSE)</f>
        <v>1</v>
      </c>
      <c r="K1610" s="16"/>
      <c r="L1610" s="72" t="s">
        <v>922</v>
      </c>
      <c r="M1610" s="75">
        <v>40523.680902777778</v>
      </c>
    </row>
    <row r="1611" spans="1:13">
      <c r="A1611" s="69" t="s">
        <v>623</v>
      </c>
      <c r="B1611" s="69" t="s">
        <v>733</v>
      </c>
      <c r="C1611" s="18"/>
      <c r="D1611" s="19"/>
      <c r="E1611" s="60"/>
      <c r="F1611" s="20"/>
      <c r="G1611" s="18"/>
      <c r="H1611" s="25"/>
      <c r="I1611" s="15">
        <v>1611</v>
      </c>
      <c r="J1611" s="15" t="b">
        <f xml:space="preserve"> IF(AND([Relationship Date (UTC)] &gt;= Misc!$M$3, [Relationship Date (UTC)] &lt;= Misc!$N$3,TRUE), TRUE, FALSE)</f>
        <v>1</v>
      </c>
      <c r="K1611" s="16"/>
      <c r="L1611" s="72" t="s">
        <v>922</v>
      </c>
      <c r="M1611" s="75">
        <v>40523.680902777778</v>
      </c>
    </row>
    <row r="1612" spans="1:13">
      <c r="A1612" s="69" t="s">
        <v>623</v>
      </c>
      <c r="B1612" s="69" t="s">
        <v>916</v>
      </c>
      <c r="C1612" s="18"/>
      <c r="D1612" s="19"/>
      <c r="E1612" s="60"/>
      <c r="F1612" s="20"/>
      <c r="G1612" s="18"/>
      <c r="H1612" s="25"/>
      <c r="I1612" s="15">
        <v>1612</v>
      </c>
      <c r="J1612" s="15" t="b">
        <f xml:space="preserve"> IF(AND([Relationship Date (UTC)] &gt;= Misc!$M$3, [Relationship Date (UTC)] &lt;= Misc!$N$3,TRUE), TRUE, FALSE)</f>
        <v>1</v>
      </c>
      <c r="K1612" s="16"/>
      <c r="L1612" s="72" t="s">
        <v>922</v>
      </c>
      <c r="M1612" s="75">
        <v>40523.680902777778</v>
      </c>
    </row>
    <row r="1613" spans="1:13">
      <c r="A1613" s="69" t="s">
        <v>623</v>
      </c>
      <c r="B1613" s="69" t="s">
        <v>722</v>
      </c>
      <c r="C1613" s="18"/>
      <c r="D1613" s="19"/>
      <c r="E1613" s="60"/>
      <c r="F1613" s="20"/>
      <c r="G1613" s="18"/>
      <c r="H1613" s="25"/>
      <c r="I1613" s="15">
        <v>1613</v>
      </c>
      <c r="J1613" s="15" t="b">
        <f xml:space="preserve"> IF(AND([Relationship Date (UTC)] &gt;= Misc!$M$3, [Relationship Date (UTC)] &lt;= Misc!$N$3,TRUE), TRUE, FALSE)</f>
        <v>1</v>
      </c>
      <c r="K1613" s="16"/>
      <c r="L1613" s="72" t="s">
        <v>922</v>
      </c>
      <c r="M1613" s="75">
        <v>40523.680902777778</v>
      </c>
    </row>
    <row r="1614" spans="1:13">
      <c r="A1614" s="69" t="s">
        <v>623</v>
      </c>
      <c r="B1614" s="69" t="s">
        <v>730</v>
      </c>
      <c r="C1614" s="18"/>
      <c r="D1614" s="19"/>
      <c r="E1614" s="60"/>
      <c r="F1614" s="20"/>
      <c r="G1614" s="18"/>
      <c r="H1614" s="25"/>
      <c r="I1614" s="15">
        <v>1614</v>
      </c>
      <c r="J1614" s="15" t="b">
        <f xml:space="preserve"> IF(AND([Relationship Date (UTC)] &gt;= Misc!$M$3, [Relationship Date (UTC)] &lt;= Misc!$N$3,TRUE), TRUE, FALSE)</f>
        <v>1</v>
      </c>
      <c r="K1614" s="16"/>
      <c r="L1614" s="72" t="s">
        <v>922</v>
      </c>
      <c r="M1614" s="75">
        <v>40523.680902777778</v>
      </c>
    </row>
    <row r="1615" spans="1:13">
      <c r="A1615" s="69" t="s">
        <v>623</v>
      </c>
      <c r="B1615" s="69" t="s">
        <v>647</v>
      </c>
      <c r="C1615" s="18"/>
      <c r="D1615" s="19"/>
      <c r="E1615" s="60"/>
      <c r="F1615" s="20"/>
      <c r="G1615" s="18"/>
      <c r="H1615" s="25"/>
      <c r="I1615" s="15">
        <v>1615</v>
      </c>
      <c r="J1615" s="15" t="b">
        <f xml:space="preserve"> IF(AND([Relationship Date (UTC)] &gt;= Misc!$M$3, [Relationship Date (UTC)] &lt;= Misc!$N$3,TRUE), TRUE, FALSE)</f>
        <v>1</v>
      </c>
      <c r="K1615" s="16"/>
      <c r="L1615" s="72" t="s">
        <v>922</v>
      </c>
      <c r="M1615" s="75">
        <v>40523.680902777778</v>
      </c>
    </row>
    <row r="1616" spans="1:13">
      <c r="A1616" s="69" t="s">
        <v>733</v>
      </c>
      <c r="B1616" s="69" t="s">
        <v>623</v>
      </c>
      <c r="C1616" s="18"/>
      <c r="D1616" s="19"/>
      <c r="E1616" s="60"/>
      <c r="F1616" s="20"/>
      <c r="G1616" s="18"/>
      <c r="H1616" s="25"/>
      <c r="I1616" s="15">
        <v>1616</v>
      </c>
      <c r="J1616" s="15" t="b">
        <f xml:space="preserve"> IF(AND([Relationship Date (UTC)] &gt;= Misc!$M$3, [Relationship Date (UTC)] &lt;= Misc!$N$3,TRUE), TRUE, FALSE)</f>
        <v>1</v>
      </c>
      <c r="K1616" s="16"/>
      <c r="L1616" s="72" t="s">
        <v>922</v>
      </c>
      <c r="M1616" s="75">
        <v>40523.680902777778</v>
      </c>
    </row>
    <row r="1617" spans="1:13">
      <c r="A1617" s="69" t="s">
        <v>734</v>
      </c>
      <c r="B1617" s="69" t="s">
        <v>733</v>
      </c>
      <c r="C1617" s="18"/>
      <c r="D1617" s="19"/>
      <c r="E1617" s="60"/>
      <c r="F1617" s="20"/>
      <c r="G1617" s="18"/>
      <c r="H1617" s="25"/>
      <c r="I1617" s="15">
        <v>1617</v>
      </c>
      <c r="J1617" s="15" t="b">
        <f xml:space="preserve"> IF(AND([Relationship Date (UTC)] &gt;= Misc!$M$3, [Relationship Date (UTC)] &lt;= Misc!$N$3,TRUE), TRUE, FALSE)</f>
        <v>1</v>
      </c>
      <c r="K1617" s="16"/>
      <c r="L1617" s="72" t="s">
        <v>921</v>
      </c>
      <c r="M1617" s="75">
        <v>40523.675925925927</v>
      </c>
    </row>
    <row r="1618" spans="1:13">
      <c r="A1618" s="69" t="s">
        <v>734</v>
      </c>
      <c r="B1618" s="69" t="s">
        <v>733</v>
      </c>
      <c r="C1618" s="18"/>
      <c r="D1618" s="19"/>
      <c r="E1618" s="60"/>
      <c r="F1618" s="20"/>
      <c r="G1618" s="18"/>
      <c r="H1618" s="25"/>
      <c r="I1618" s="15">
        <v>1618</v>
      </c>
      <c r="J1618" s="15" t="b">
        <f xml:space="preserve"> IF(AND([Relationship Date (UTC)] &gt;= Misc!$M$3, [Relationship Date (UTC)] &lt;= Misc!$N$3,TRUE), TRUE, FALSE)</f>
        <v>1</v>
      </c>
      <c r="K1618" s="16"/>
      <c r="L1618" s="72" t="s">
        <v>922</v>
      </c>
      <c r="M1618" s="75">
        <v>40523.680902777778</v>
      </c>
    </row>
    <row r="1619" spans="1:13">
      <c r="A1619" s="69" t="s">
        <v>733</v>
      </c>
      <c r="B1619" s="69" t="s">
        <v>734</v>
      </c>
      <c r="C1619" s="18"/>
      <c r="D1619" s="19"/>
      <c r="E1619" s="60"/>
      <c r="F1619" s="20"/>
      <c r="G1619" s="18"/>
      <c r="H1619" s="25"/>
      <c r="I1619" s="15">
        <v>1619</v>
      </c>
      <c r="J1619" s="15" t="b">
        <f xml:space="preserve"> IF(AND([Relationship Date (UTC)] &gt;= Misc!$M$3, [Relationship Date (UTC)] &lt;= Misc!$N$3,TRUE), TRUE, FALSE)</f>
        <v>1</v>
      </c>
      <c r="K1619" s="16"/>
      <c r="L1619" s="72" t="s">
        <v>922</v>
      </c>
      <c r="M1619" s="75">
        <v>40523.680902777778</v>
      </c>
    </row>
    <row r="1620" spans="1:13">
      <c r="A1620" s="69" t="s">
        <v>647</v>
      </c>
      <c r="B1620" s="69" t="s">
        <v>722</v>
      </c>
      <c r="C1620" s="18"/>
      <c r="D1620" s="19"/>
      <c r="E1620" s="60"/>
      <c r="F1620" s="20"/>
      <c r="G1620" s="18"/>
      <c r="H1620" s="25"/>
      <c r="I1620" s="15">
        <v>1620</v>
      </c>
      <c r="J1620" s="15" t="b">
        <f xml:space="preserve"> IF(AND([Relationship Date (UTC)] &gt;= Misc!$M$3, [Relationship Date (UTC)] &lt;= Misc!$N$3,TRUE), TRUE, FALSE)</f>
        <v>1</v>
      </c>
      <c r="K1620" s="16"/>
      <c r="L1620" s="72" t="s">
        <v>922</v>
      </c>
      <c r="M1620" s="75">
        <v>40523.680902777778</v>
      </c>
    </row>
    <row r="1621" spans="1:13">
      <c r="A1621" s="69" t="s">
        <v>735</v>
      </c>
      <c r="B1621" s="69" t="s">
        <v>722</v>
      </c>
      <c r="C1621" s="18"/>
      <c r="D1621" s="19"/>
      <c r="E1621" s="60"/>
      <c r="F1621" s="20"/>
      <c r="G1621" s="18"/>
      <c r="H1621" s="25"/>
      <c r="I1621" s="15">
        <v>1621</v>
      </c>
      <c r="J1621" s="15" t="b">
        <f xml:space="preserve"> IF(AND([Relationship Date (UTC)] &gt;= Misc!$M$3, [Relationship Date (UTC)] &lt;= Misc!$N$3,TRUE), TRUE, FALSE)</f>
        <v>1</v>
      </c>
      <c r="K1621" s="16"/>
      <c r="L1621" s="72" t="s">
        <v>922</v>
      </c>
      <c r="M1621" s="75">
        <v>40523.680902777778</v>
      </c>
    </row>
    <row r="1622" spans="1:13">
      <c r="A1622" s="69" t="s">
        <v>736</v>
      </c>
      <c r="B1622" s="69" t="s">
        <v>722</v>
      </c>
      <c r="C1622" s="18"/>
      <c r="D1622" s="19"/>
      <c r="E1622" s="60"/>
      <c r="F1622" s="20"/>
      <c r="G1622" s="18"/>
      <c r="H1622" s="25"/>
      <c r="I1622" s="15">
        <v>1622</v>
      </c>
      <c r="J1622" s="15" t="b">
        <f xml:space="preserve"> IF(AND([Relationship Date (UTC)] &gt;= Misc!$M$3, [Relationship Date (UTC)] &lt;= Misc!$N$3,TRUE), TRUE, FALSE)</f>
        <v>1</v>
      </c>
      <c r="K1622" s="16"/>
      <c r="L1622" s="72" t="s">
        <v>922</v>
      </c>
      <c r="M1622" s="75">
        <v>40523.680902777778</v>
      </c>
    </row>
    <row r="1623" spans="1:13">
      <c r="A1623" s="69" t="s">
        <v>722</v>
      </c>
      <c r="B1623" s="69" t="s">
        <v>647</v>
      </c>
      <c r="C1623" s="18"/>
      <c r="D1623" s="19"/>
      <c r="E1623" s="60"/>
      <c r="F1623" s="20"/>
      <c r="G1623" s="18"/>
      <c r="H1623" s="25"/>
      <c r="I1623" s="15">
        <v>1623</v>
      </c>
      <c r="J1623" s="15" t="b">
        <f xml:space="preserve"> IF(AND([Relationship Date (UTC)] &gt;= Misc!$M$3, [Relationship Date (UTC)] &lt;= Misc!$N$3,TRUE), TRUE, FALSE)</f>
        <v>1</v>
      </c>
      <c r="K1623" s="16"/>
      <c r="L1623" s="72" t="s">
        <v>922</v>
      </c>
      <c r="M1623" s="75">
        <v>40523.680902777778</v>
      </c>
    </row>
    <row r="1624" spans="1:13">
      <c r="A1624" s="69" t="s">
        <v>722</v>
      </c>
      <c r="B1624" s="69" t="s">
        <v>730</v>
      </c>
      <c r="C1624" s="18"/>
      <c r="D1624" s="19"/>
      <c r="E1624" s="60"/>
      <c r="F1624" s="20"/>
      <c r="G1624" s="18"/>
      <c r="H1624" s="25"/>
      <c r="I1624" s="15">
        <v>1624</v>
      </c>
      <c r="J1624" s="15" t="b">
        <f xml:space="preserve"> IF(AND([Relationship Date (UTC)] &gt;= Misc!$M$3, [Relationship Date (UTC)] &lt;= Misc!$N$3,TRUE), TRUE, FALSE)</f>
        <v>1</v>
      </c>
      <c r="K1624" s="16"/>
      <c r="L1624" s="72" t="s">
        <v>922</v>
      </c>
      <c r="M1624" s="75">
        <v>40523.680902777778</v>
      </c>
    </row>
    <row r="1625" spans="1:13">
      <c r="A1625" s="69" t="s">
        <v>722</v>
      </c>
      <c r="B1625" s="69" t="s">
        <v>736</v>
      </c>
      <c r="C1625" s="18"/>
      <c r="D1625" s="19"/>
      <c r="E1625" s="60"/>
      <c r="F1625" s="20"/>
      <c r="G1625" s="18"/>
      <c r="H1625" s="25"/>
      <c r="I1625" s="15">
        <v>1625</v>
      </c>
      <c r="J1625" s="15" t="b">
        <f xml:space="preserve"> IF(AND([Relationship Date (UTC)] &gt;= Misc!$M$3, [Relationship Date (UTC)] &lt;= Misc!$N$3,TRUE), TRUE, FALSE)</f>
        <v>1</v>
      </c>
      <c r="K1625" s="16"/>
      <c r="L1625" s="72" t="s">
        <v>922</v>
      </c>
      <c r="M1625" s="75">
        <v>40523.680902777778</v>
      </c>
    </row>
    <row r="1626" spans="1:13">
      <c r="A1626" s="69" t="s">
        <v>722</v>
      </c>
      <c r="B1626" s="69" t="s">
        <v>733</v>
      </c>
      <c r="C1626" s="18"/>
      <c r="D1626" s="19"/>
      <c r="E1626" s="60"/>
      <c r="F1626" s="20"/>
      <c r="G1626" s="18"/>
      <c r="H1626" s="25"/>
      <c r="I1626" s="15">
        <v>1626</v>
      </c>
      <c r="J1626" s="15" t="b">
        <f xml:space="preserve"> IF(AND([Relationship Date (UTC)] &gt;= Misc!$M$3, [Relationship Date (UTC)] &lt;= Misc!$N$3,TRUE), TRUE, FALSE)</f>
        <v>1</v>
      </c>
      <c r="K1626" s="16"/>
      <c r="L1626" s="72" t="s">
        <v>922</v>
      </c>
      <c r="M1626" s="75">
        <v>40523.680902777778</v>
      </c>
    </row>
    <row r="1627" spans="1:13">
      <c r="A1627" s="69" t="s">
        <v>722</v>
      </c>
      <c r="B1627" s="69" t="s">
        <v>505</v>
      </c>
      <c r="C1627" s="18"/>
      <c r="D1627" s="19"/>
      <c r="E1627" s="60"/>
      <c r="F1627" s="20"/>
      <c r="G1627" s="18"/>
      <c r="H1627" s="25"/>
      <c r="I1627" s="15">
        <v>1627</v>
      </c>
      <c r="J1627" s="15" t="b">
        <f xml:space="preserve"> IF(AND([Relationship Date (UTC)] &gt;= Misc!$M$3, [Relationship Date (UTC)] &lt;= Misc!$N$3,TRUE), TRUE, FALSE)</f>
        <v>1</v>
      </c>
      <c r="K1627" s="16"/>
      <c r="L1627" s="72" t="s">
        <v>922</v>
      </c>
      <c r="M1627" s="75">
        <v>40523.680902777778</v>
      </c>
    </row>
    <row r="1628" spans="1:13">
      <c r="A1628" s="69" t="s">
        <v>722</v>
      </c>
      <c r="B1628" s="69" t="s">
        <v>658</v>
      </c>
      <c r="C1628" s="18"/>
      <c r="D1628" s="19"/>
      <c r="E1628" s="60"/>
      <c r="F1628" s="20"/>
      <c r="G1628" s="18"/>
      <c r="H1628" s="25"/>
      <c r="I1628" s="15">
        <v>1628</v>
      </c>
      <c r="J1628" s="15" t="b">
        <f xml:space="preserve"> IF(AND([Relationship Date (UTC)] &gt;= Misc!$M$3, [Relationship Date (UTC)] &lt;= Misc!$N$3,TRUE), TRUE, FALSE)</f>
        <v>1</v>
      </c>
      <c r="K1628" s="16"/>
      <c r="L1628" s="72" t="s">
        <v>922</v>
      </c>
      <c r="M1628" s="75">
        <v>40523.680902777778</v>
      </c>
    </row>
    <row r="1629" spans="1:13">
      <c r="A1629" s="69" t="s">
        <v>733</v>
      </c>
      <c r="B1629" s="69" t="s">
        <v>722</v>
      </c>
      <c r="C1629" s="18"/>
      <c r="D1629" s="19"/>
      <c r="E1629" s="60"/>
      <c r="F1629" s="20"/>
      <c r="G1629" s="18"/>
      <c r="H1629" s="25"/>
      <c r="I1629" s="15">
        <v>1629</v>
      </c>
      <c r="J1629" s="15" t="b">
        <f xml:space="preserve"> IF(AND([Relationship Date (UTC)] &gt;= Misc!$M$3, [Relationship Date (UTC)] &lt;= Misc!$N$3,TRUE), TRUE, FALSE)</f>
        <v>1</v>
      </c>
      <c r="K1629" s="16"/>
      <c r="L1629" s="72" t="s">
        <v>922</v>
      </c>
      <c r="M1629" s="75">
        <v>40523.680902777778</v>
      </c>
    </row>
    <row r="1630" spans="1:13">
      <c r="A1630" s="69" t="s">
        <v>737</v>
      </c>
      <c r="B1630" s="69" t="s">
        <v>913</v>
      </c>
      <c r="C1630" s="18"/>
      <c r="D1630" s="19"/>
      <c r="E1630" s="60"/>
      <c r="F1630" s="20"/>
      <c r="G1630" s="18"/>
      <c r="H1630" s="25"/>
      <c r="I1630" s="15">
        <v>1630</v>
      </c>
      <c r="J1630" s="15" t="b">
        <f xml:space="preserve"> IF(AND([Relationship Date (UTC)] &gt;= Misc!$M$3, [Relationship Date (UTC)] &lt;= Misc!$N$3,TRUE), TRUE, FALSE)</f>
        <v>1</v>
      </c>
      <c r="K1630" s="16"/>
      <c r="L1630" s="72" t="s">
        <v>921</v>
      </c>
      <c r="M1630" s="75">
        <v>40523.678379629629</v>
      </c>
    </row>
    <row r="1631" spans="1:13">
      <c r="A1631" s="69" t="s">
        <v>737</v>
      </c>
      <c r="B1631" s="69" t="s">
        <v>916</v>
      </c>
      <c r="C1631" s="18"/>
      <c r="D1631" s="19"/>
      <c r="E1631" s="60"/>
      <c r="F1631" s="20"/>
      <c r="G1631" s="18"/>
      <c r="H1631" s="25"/>
      <c r="I1631" s="15">
        <v>1631</v>
      </c>
      <c r="J1631" s="15" t="b">
        <f xml:space="preserve"> IF(AND([Relationship Date (UTC)] &gt;= Misc!$M$3, [Relationship Date (UTC)] &lt;= Misc!$N$3,TRUE), TRUE, FALSE)</f>
        <v>1</v>
      </c>
      <c r="K1631" s="16"/>
      <c r="L1631" s="72" t="s">
        <v>922</v>
      </c>
      <c r="M1631" s="75">
        <v>40523.680902777778</v>
      </c>
    </row>
    <row r="1632" spans="1:13">
      <c r="A1632" s="69" t="s">
        <v>737</v>
      </c>
      <c r="B1632" s="69" t="s">
        <v>913</v>
      </c>
      <c r="C1632" s="18"/>
      <c r="D1632" s="19"/>
      <c r="E1632" s="60"/>
      <c r="F1632" s="20"/>
      <c r="G1632" s="18"/>
      <c r="H1632" s="25"/>
      <c r="I1632" s="15">
        <v>1632</v>
      </c>
      <c r="J1632" s="15" t="b">
        <f xml:space="preserve"> IF(AND([Relationship Date (UTC)] &gt;= Misc!$M$3, [Relationship Date (UTC)] &lt;= Misc!$N$3,TRUE), TRUE, FALSE)</f>
        <v>1</v>
      </c>
      <c r="K1632" s="16"/>
      <c r="L1632" s="72" t="s">
        <v>922</v>
      </c>
      <c r="M1632" s="75">
        <v>40523.680902777778</v>
      </c>
    </row>
    <row r="1633" spans="1:13">
      <c r="A1633" s="69" t="s">
        <v>738</v>
      </c>
      <c r="B1633" s="69" t="s">
        <v>847</v>
      </c>
      <c r="C1633" s="18"/>
      <c r="D1633" s="19"/>
      <c r="E1633" s="60"/>
      <c r="F1633" s="20"/>
      <c r="G1633" s="18"/>
      <c r="H1633" s="25"/>
      <c r="I1633" s="15">
        <v>1633</v>
      </c>
      <c r="J1633" s="15" t="b">
        <f xml:space="preserve"> IF(AND([Relationship Date (UTC)] &gt;= Misc!$M$3, [Relationship Date (UTC)] &lt;= Misc!$N$3,TRUE), TRUE, FALSE)</f>
        <v>1</v>
      </c>
      <c r="K1633" s="16"/>
      <c r="L1633" s="72" t="s">
        <v>922</v>
      </c>
      <c r="M1633" s="75">
        <v>40523.680902777778</v>
      </c>
    </row>
    <row r="1634" spans="1:13">
      <c r="A1634" s="69" t="s">
        <v>738</v>
      </c>
      <c r="B1634" s="69" t="s">
        <v>730</v>
      </c>
      <c r="C1634" s="18"/>
      <c r="D1634" s="19"/>
      <c r="E1634" s="60"/>
      <c r="F1634" s="20"/>
      <c r="G1634" s="18"/>
      <c r="H1634" s="25"/>
      <c r="I1634" s="15">
        <v>1634</v>
      </c>
      <c r="J1634" s="15" t="b">
        <f xml:space="preserve"> IF(AND([Relationship Date (UTC)] &gt;= Misc!$M$3, [Relationship Date (UTC)] &lt;= Misc!$N$3,TRUE), TRUE, FALSE)</f>
        <v>1</v>
      </c>
      <c r="K1634" s="16"/>
      <c r="L1634" s="72" t="s">
        <v>922</v>
      </c>
      <c r="M1634" s="75">
        <v>40523.680902777778</v>
      </c>
    </row>
    <row r="1635" spans="1:13">
      <c r="A1635" s="69" t="s">
        <v>738</v>
      </c>
      <c r="B1635" s="69" t="s">
        <v>916</v>
      </c>
      <c r="C1635" s="18"/>
      <c r="D1635" s="19"/>
      <c r="E1635" s="60"/>
      <c r="F1635" s="20"/>
      <c r="G1635" s="18"/>
      <c r="H1635" s="25"/>
      <c r="I1635" s="15">
        <v>1635</v>
      </c>
      <c r="J1635" s="15" t="b">
        <f xml:space="preserve"> IF(AND([Relationship Date (UTC)] &gt;= Misc!$M$3, [Relationship Date (UTC)] &lt;= Misc!$N$3,TRUE), TRUE, FALSE)</f>
        <v>1</v>
      </c>
      <c r="K1635" s="16"/>
      <c r="L1635" s="72" t="s">
        <v>922</v>
      </c>
      <c r="M1635" s="75">
        <v>40523.680902777778</v>
      </c>
    </row>
    <row r="1636" spans="1:13">
      <c r="A1636" s="69" t="s">
        <v>738</v>
      </c>
      <c r="B1636" s="69" t="s">
        <v>817</v>
      </c>
      <c r="C1636" s="18"/>
      <c r="D1636" s="19"/>
      <c r="E1636" s="60"/>
      <c r="F1636" s="20"/>
      <c r="G1636" s="18"/>
      <c r="H1636" s="25"/>
      <c r="I1636" s="15">
        <v>1636</v>
      </c>
      <c r="J1636" s="15" t="b">
        <f xml:space="preserve"> IF(AND([Relationship Date (UTC)] &gt;= Misc!$M$3, [Relationship Date (UTC)] &lt;= Misc!$N$3,TRUE), TRUE, FALSE)</f>
        <v>1</v>
      </c>
      <c r="K1636" s="16"/>
      <c r="L1636" s="72" t="s">
        <v>922</v>
      </c>
      <c r="M1636" s="75">
        <v>40523.680902777778</v>
      </c>
    </row>
    <row r="1637" spans="1:13">
      <c r="A1637" s="69" t="s">
        <v>738</v>
      </c>
      <c r="B1637" s="69" t="s">
        <v>913</v>
      </c>
      <c r="C1637" s="18"/>
      <c r="D1637" s="19"/>
      <c r="E1637" s="60"/>
      <c r="F1637" s="20"/>
      <c r="G1637" s="18"/>
      <c r="H1637" s="25"/>
      <c r="I1637" s="15">
        <v>1637</v>
      </c>
      <c r="J1637" s="15" t="b">
        <f xml:space="preserve"> IF(AND([Relationship Date (UTC)] &gt;= Misc!$M$3, [Relationship Date (UTC)] &lt;= Misc!$N$3,TRUE), TRUE, FALSE)</f>
        <v>1</v>
      </c>
      <c r="K1637" s="16"/>
      <c r="L1637" s="72" t="s">
        <v>922</v>
      </c>
      <c r="M1637" s="75">
        <v>40523.680902777778</v>
      </c>
    </row>
    <row r="1638" spans="1:13">
      <c r="A1638" s="69" t="s">
        <v>738</v>
      </c>
      <c r="B1638" s="69" t="s">
        <v>505</v>
      </c>
      <c r="C1638" s="18"/>
      <c r="D1638" s="19"/>
      <c r="E1638" s="60"/>
      <c r="F1638" s="20"/>
      <c r="G1638" s="18"/>
      <c r="H1638" s="25"/>
      <c r="I1638" s="15">
        <v>1638</v>
      </c>
      <c r="J1638" s="15" t="b">
        <f xml:space="preserve"> IF(AND([Relationship Date (UTC)] &gt;= Misc!$M$3, [Relationship Date (UTC)] &lt;= Misc!$N$3,TRUE), TRUE, FALSE)</f>
        <v>1</v>
      </c>
      <c r="K1638" s="16"/>
      <c r="L1638" s="72" t="s">
        <v>922</v>
      </c>
      <c r="M1638" s="75">
        <v>40523.680902777778</v>
      </c>
    </row>
    <row r="1639" spans="1:13">
      <c r="A1639" s="69" t="s">
        <v>739</v>
      </c>
      <c r="B1639" s="69" t="s">
        <v>740</v>
      </c>
      <c r="C1639" s="18"/>
      <c r="D1639" s="19"/>
      <c r="E1639" s="60"/>
      <c r="F1639" s="20"/>
      <c r="G1639" s="18"/>
      <c r="H1639" s="25"/>
      <c r="I1639" s="15">
        <v>1639</v>
      </c>
      <c r="J1639" s="15" t="b">
        <f xml:space="preserve"> IF(AND([Relationship Date (UTC)] &gt;= Misc!$M$3, [Relationship Date (UTC)] &lt;= Misc!$N$3,TRUE), TRUE, FALSE)</f>
        <v>1</v>
      </c>
      <c r="K1639" s="16"/>
      <c r="L1639" s="72" t="s">
        <v>921</v>
      </c>
      <c r="M1639" s="75">
        <v>40523.678993055553</v>
      </c>
    </row>
    <row r="1640" spans="1:13">
      <c r="A1640" s="69" t="s">
        <v>740</v>
      </c>
      <c r="B1640" s="69" t="s">
        <v>916</v>
      </c>
      <c r="C1640" s="18"/>
      <c r="D1640" s="19"/>
      <c r="E1640" s="60"/>
      <c r="F1640" s="20"/>
      <c r="G1640" s="18"/>
      <c r="H1640" s="25"/>
      <c r="I1640" s="15">
        <v>1640</v>
      </c>
      <c r="J1640" s="15" t="b">
        <f xml:space="preserve"> IF(AND([Relationship Date (UTC)] &gt;= Misc!$M$3, [Relationship Date (UTC)] &lt;= Misc!$N$3,TRUE), TRUE, FALSE)</f>
        <v>1</v>
      </c>
      <c r="K1640" s="16"/>
      <c r="L1640" s="72" t="s">
        <v>922</v>
      </c>
      <c r="M1640" s="75">
        <v>40523.680902777778</v>
      </c>
    </row>
    <row r="1641" spans="1:13">
      <c r="A1641" s="69" t="s">
        <v>741</v>
      </c>
      <c r="B1641" s="69" t="s">
        <v>913</v>
      </c>
      <c r="C1641" s="18"/>
      <c r="D1641" s="19"/>
      <c r="E1641" s="60"/>
      <c r="F1641" s="20"/>
      <c r="G1641" s="18"/>
      <c r="H1641" s="25"/>
      <c r="I1641" s="15">
        <v>1641</v>
      </c>
      <c r="J1641" s="15" t="b">
        <f xml:space="preserve"> IF(AND([Relationship Date (UTC)] &gt;= Misc!$M$3, [Relationship Date (UTC)] &lt;= Misc!$N$3,TRUE), TRUE, FALSE)</f>
        <v>1</v>
      </c>
      <c r="K1641" s="16"/>
      <c r="L1641" s="72" t="s">
        <v>921</v>
      </c>
      <c r="M1641" s="75">
        <v>40523.678437499999</v>
      </c>
    </row>
    <row r="1642" spans="1:13">
      <c r="A1642" s="69" t="s">
        <v>741</v>
      </c>
      <c r="B1642" s="69" t="s">
        <v>916</v>
      </c>
      <c r="C1642" s="18"/>
      <c r="D1642" s="19"/>
      <c r="E1642" s="60"/>
      <c r="F1642" s="20"/>
      <c r="G1642" s="18"/>
      <c r="H1642" s="25"/>
      <c r="I1642" s="15">
        <v>1642</v>
      </c>
      <c r="J1642" s="15" t="b">
        <f xml:space="preserve"> IF(AND([Relationship Date (UTC)] &gt;= Misc!$M$3, [Relationship Date (UTC)] &lt;= Misc!$N$3,TRUE), TRUE, FALSE)</f>
        <v>1</v>
      </c>
      <c r="K1642" s="16"/>
      <c r="L1642" s="72" t="s">
        <v>922</v>
      </c>
      <c r="M1642" s="75">
        <v>40523.680902777778</v>
      </c>
    </row>
    <row r="1643" spans="1:13">
      <c r="A1643" s="69" t="s">
        <v>741</v>
      </c>
      <c r="B1643" s="69" t="s">
        <v>818</v>
      </c>
      <c r="C1643" s="18"/>
      <c r="D1643" s="19"/>
      <c r="E1643" s="60"/>
      <c r="F1643" s="20"/>
      <c r="G1643" s="18"/>
      <c r="H1643" s="25"/>
      <c r="I1643" s="15">
        <v>1643</v>
      </c>
      <c r="J1643" s="15" t="b">
        <f xml:space="preserve"> IF(AND([Relationship Date (UTC)] &gt;= Misc!$M$3, [Relationship Date (UTC)] &lt;= Misc!$N$3,TRUE), TRUE, FALSE)</f>
        <v>1</v>
      </c>
      <c r="K1643" s="16"/>
      <c r="L1643" s="72" t="s">
        <v>922</v>
      </c>
      <c r="M1643" s="75">
        <v>40523.680902777778</v>
      </c>
    </row>
    <row r="1644" spans="1:13">
      <c r="A1644" s="69" t="s">
        <v>741</v>
      </c>
      <c r="B1644" s="69" t="s">
        <v>913</v>
      </c>
      <c r="C1644" s="18"/>
      <c r="D1644" s="19"/>
      <c r="E1644" s="60"/>
      <c r="F1644" s="20"/>
      <c r="G1644" s="18"/>
      <c r="H1644" s="25"/>
      <c r="I1644" s="15">
        <v>1644</v>
      </c>
      <c r="J1644" s="15" t="b">
        <f xml:space="preserve"> IF(AND([Relationship Date (UTC)] &gt;= Misc!$M$3, [Relationship Date (UTC)] &lt;= Misc!$N$3,TRUE), TRUE, FALSE)</f>
        <v>1</v>
      </c>
      <c r="K1644" s="16"/>
      <c r="L1644" s="72" t="s">
        <v>922</v>
      </c>
      <c r="M1644" s="75">
        <v>40523.680902777778</v>
      </c>
    </row>
    <row r="1645" spans="1:13">
      <c r="A1645" s="69" t="s">
        <v>741</v>
      </c>
      <c r="B1645" s="69" t="s">
        <v>879</v>
      </c>
      <c r="C1645" s="18"/>
      <c r="D1645" s="19"/>
      <c r="E1645" s="60"/>
      <c r="F1645" s="20"/>
      <c r="G1645" s="18"/>
      <c r="H1645" s="25"/>
      <c r="I1645" s="15">
        <v>1645</v>
      </c>
      <c r="J1645" s="15" t="b">
        <f xml:space="preserve"> IF(AND([Relationship Date (UTC)] &gt;= Misc!$M$3, [Relationship Date (UTC)] &lt;= Misc!$N$3,TRUE), TRUE, FALSE)</f>
        <v>1</v>
      </c>
      <c r="K1645" s="16"/>
      <c r="L1645" s="72" t="s">
        <v>922</v>
      </c>
      <c r="M1645" s="75">
        <v>40523.680902777778</v>
      </c>
    </row>
    <row r="1646" spans="1:13">
      <c r="A1646" s="69" t="s">
        <v>742</v>
      </c>
      <c r="B1646" s="69" t="s">
        <v>916</v>
      </c>
      <c r="C1646" s="18"/>
      <c r="D1646" s="19"/>
      <c r="E1646" s="60"/>
      <c r="F1646" s="20"/>
      <c r="G1646" s="18"/>
      <c r="H1646" s="25"/>
      <c r="I1646" s="15">
        <v>1646</v>
      </c>
      <c r="J1646" s="15" t="b">
        <f xml:space="preserve"> IF(AND([Relationship Date (UTC)] &gt;= Misc!$M$3, [Relationship Date (UTC)] &lt;= Misc!$N$3,TRUE), TRUE, FALSE)</f>
        <v>1</v>
      </c>
      <c r="K1646" s="16"/>
      <c r="L1646" s="72" t="s">
        <v>922</v>
      </c>
      <c r="M1646" s="75">
        <v>40523.680902777778</v>
      </c>
    </row>
    <row r="1647" spans="1:13">
      <c r="A1647" s="69" t="s">
        <v>742</v>
      </c>
      <c r="B1647" s="69" t="s">
        <v>913</v>
      </c>
      <c r="C1647" s="18"/>
      <c r="D1647" s="19"/>
      <c r="E1647" s="60"/>
      <c r="F1647" s="20"/>
      <c r="G1647" s="18"/>
      <c r="H1647" s="25"/>
      <c r="I1647" s="15">
        <v>1647</v>
      </c>
      <c r="J1647" s="15" t="b">
        <f xml:space="preserve"> IF(AND([Relationship Date (UTC)] &gt;= Misc!$M$3, [Relationship Date (UTC)] &lt;= Misc!$N$3,TRUE), TRUE, FALSE)</f>
        <v>1</v>
      </c>
      <c r="K1647" s="16"/>
      <c r="L1647" s="72" t="s">
        <v>922</v>
      </c>
      <c r="M1647" s="75">
        <v>40523.680902777778</v>
      </c>
    </row>
    <row r="1648" spans="1:13">
      <c r="A1648" s="69" t="s">
        <v>743</v>
      </c>
      <c r="B1648" s="69" t="s">
        <v>916</v>
      </c>
      <c r="C1648" s="18"/>
      <c r="D1648" s="19"/>
      <c r="E1648" s="60"/>
      <c r="F1648" s="20"/>
      <c r="G1648" s="18"/>
      <c r="H1648" s="25"/>
      <c r="I1648" s="15">
        <v>1648</v>
      </c>
      <c r="J1648" s="15" t="b">
        <f xml:space="preserve"> IF(AND([Relationship Date (UTC)] &gt;= Misc!$M$3, [Relationship Date (UTC)] &lt;= Misc!$N$3,TRUE), TRUE, FALSE)</f>
        <v>1</v>
      </c>
      <c r="K1648" s="16"/>
      <c r="L1648" s="72" t="s">
        <v>921</v>
      </c>
      <c r="M1648" s="75">
        <v>40523.678495370368</v>
      </c>
    </row>
    <row r="1649" spans="1:13">
      <c r="A1649" s="69" t="s">
        <v>743</v>
      </c>
      <c r="B1649" s="69" t="s">
        <v>730</v>
      </c>
      <c r="C1649" s="18"/>
      <c r="D1649" s="19"/>
      <c r="E1649" s="60"/>
      <c r="F1649" s="20"/>
      <c r="G1649" s="18"/>
      <c r="H1649" s="25"/>
      <c r="I1649" s="15">
        <v>1649</v>
      </c>
      <c r="J1649" s="15" t="b">
        <f xml:space="preserve"> IF(AND([Relationship Date (UTC)] &gt;= Misc!$M$3, [Relationship Date (UTC)] &lt;= Misc!$N$3,TRUE), TRUE, FALSE)</f>
        <v>1</v>
      </c>
      <c r="K1649" s="16"/>
      <c r="L1649" s="72" t="s">
        <v>921</v>
      </c>
      <c r="M1649" s="75">
        <v>40523.678495370368</v>
      </c>
    </row>
    <row r="1650" spans="1:13">
      <c r="A1650" s="69" t="s">
        <v>743</v>
      </c>
      <c r="B1650" s="69" t="s">
        <v>916</v>
      </c>
      <c r="C1650" s="18"/>
      <c r="D1650" s="19"/>
      <c r="E1650" s="60"/>
      <c r="F1650" s="20"/>
      <c r="G1650" s="18"/>
      <c r="H1650" s="25"/>
      <c r="I1650" s="15">
        <v>1650</v>
      </c>
      <c r="J1650" s="15" t="b">
        <f xml:space="preserve"> IF(AND([Relationship Date (UTC)] &gt;= Misc!$M$3, [Relationship Date (UTC)] &lt;= Misc!$N$3,TRUE), TRUE, FALSE)</f>
        <v>1</v>
      </c>
      <c r="K1650" s="16"/>
      <c r="L1650" s="72" t="s">
        <v>922</v>
      </c>
      <c r="M1650" s="75">
        <v>40523.680902777778</v>
      </c>
    </row>
    <row r="1651" spans="1:13">
      <c r="A1651" s="69" t="s">
        <v>710</v>
      </c>
      <c r="B1651" s="69" t="s">
        <v>624</v>
      </c>
      <c r="C1651" s="18"/>
      <c r="D1651" s="19"/>
      <c r="E1651" s="60"/>
      <c r="F1651" s="20"/>
      <c r="G1651" s="18"/>
      <c r="H1651" s="25"/>
      <c r="I1651" s="15">
        <v>1651</v>
      </c>
      <c r="J1651" s="15" t="b">
        <f xml:space="preserve"> IF(AND([Relationship Date (UTC)] &gt;= Misc!$M$3, [Relationship Date (UTC)] &lt;= Misc!$N$3,TRUE), TRUE, FALSE)</f>
        <v>1</v>
      </c>
      <c r="K1651" s="16"/>
      <c r="L1651" s="72" t="s">
        <v>922</v>
      </c>
      <c r="M1651" s="75">
        <v>40523.680902777778</v>
      </c>
    </row>
    <row r="1652" spans="1:13">
      <c r="A1652" s="69" t="s">
        <v>710</v>
      </c>
      <c r="B1652" s="69" t="s">
        <v>744</v>
      </c>
      <c r="C1652" s="18"/>
      <c r="D1652" s="19"/>
      <c r="E1652" s="60"/>
      <c r="F1652" s="20"/>
      <c r="G1652" s="18"/>
      <c r="H1652" s="25"/>
      <c r="I1652" s="15">
        <v>1652</v>
      </c>
      <c r="J1652" s="15" t="b">
        <f xml:space="preserve"> IF(AND([Relationship Date (UTC)] &gt;= Misc!$M$3, [Relationship Date (UTC)] &lt;= Misc!$N$3,TRUE), TRUE, FALSE)</f>
        <v>1</v>
      </c>
      <c r="K1652" s="16"/>
      <c r="L1652" s="72" t="s">
        <v>922</v>
      </c>
      <c r="M1652" s="75">
        <v>40523.680902777778</v>
      </c>
    </row>
    <row r="1653" spans="1:13">
      <c r="A1653" s="69" t="s">
        <v>710</v>
      </c>
      <c r="B1653" s="69" t="s">
        <v>899</v>
      </c>
      <c r="C1653" s="18"/>
      <c r="D1653" s="19"/>
      <c r="E1653" s="60"/>
      <c r="F1653" s="20"/>
      <c r="G1653" s="18"/>
      <c r="H1653" s="25"/>
      <c r="I1653" s="15">
        <v>1653</v>
      </c>
      <c r="J1653" s="15" t="b">
        <f xml:space="preserve"> IF(AND([Relationship Date (UTC)] &gt;= Misc!$M$3, [Relationship Date (UTC)] &lt;= Misc!$N$3,TRUE), TRUE, FALSE)</f>
        <v>1</v>
      </c>
      <c r="K1653" s="16"/>
      <c r="L1653" s="72" t="s">
        <v>922</v>
      </c>
      <c r="M1653" s="75">
        <v>40523.680902777778</v>
      </c>
    </row>
    <row r="1654" spans="1:13">
      <c r="A1654" s="69" t="s">
        <v>710</v>
      </c>
      <c r="B1654" s="69" t="s">
        <v>765</v>
      </c>
      <c r="C1654" s="18"/>
      <c r="D1654" s="19"/>
      <c r="E1654" s="60"/>
      <c r="F1654" s="20"/>
      <c r="G1654" s="18"/>
      <c r="H1654" s="25"/>
      <c r="I1654" s="15">
        <v>1654</v>
      </c>
      <c r="J1654" s="15" t="b">
        <f xml:space="preserve"> IF(AND([Relationship Date (UTC)] &gt;= Misc!$M$3, [Relationship Date (UTC)] &lt;= Misc!$N$3,TRUE), TRUE, FALSE)</f>
        <v>1</v>
      </c>
      <c r="K1654" s="16"/>
      <c r="L1654" s="72" t="s">
        <v>922</v>
      </c>
      <c r="M1654" s="75">
        <v>40523.680902777778</v>
      </c>
    </row>
    <row r="1655" spans="1:13">
      <c r="A1655" s="69" t="s">
        <v>744</v>
      </c>
      <c r="B1655" s="69" t="s">
        <v>710</v>
      </c>
      <c r="C1655" s="18"/>
      <c r="D1655" s="19"/>
      <c r="E1655" s="60"/>
      <c r="F1655" s="20"/>
      <c r="G1655" s="18"/>
      <c r="H1655" s="25"/>
      <c r="I1655" s="15">
        <v>1655</v>
      </c>
      <c r="J1655" s="15" t="b">
        <f xml:space="preserve"> IF(AND([Relationship Date (UTC)] &gt;= Misc!$M$3, [Relationship Date (UTC)] &lt;= Misc!$N$3,TRUE), TRUE, FALSE)</f>
        <v>1</v>
      </c>
      <c r="K1655" s="16"/>
      <c r="L1655" s="72" t="s">
        <v>922</v>
      </c>
      <c r="M1655" s="75">
        <v>40523.680902777778</v>
      </c>
    </row>
    <row r="1656" spans="1:13">
      <c r="A1656" s="69" t="s">
        <v>565</v>
      </c>
      <c r="B1656" s="69" t="s">
        <v>624</v>
      </c>
      <c r="C1656" s="18"/>
      <c r="D1656" s="19"/>
      <c r="E1656" s="60"/>
      <c r="F1656" s="20"/>
      <c r="G1656" s="18"/>
      <c r="H1656" s="25"/>
      <c r="I1656" s="15">
        <v>1656</v>
      </c>
      <c r="J1656" s="15" t="b">
        <f xml:space="preserve"> IF(AND([Relationship Date (UTC)] &gt;= Misc!$M$3, [Relationship Date (UTC)] &lt;= Misc!$N$3,TRUE), TRUE, FALSE)</f>
        <v>1</v>
      </c>
      <c r="K1656" s="16"/>
      <c r="L1656" s="72" t="s">
        <v>921</v>
      </c>
      <c r="M1656" s="75">
        <v>40523.674143518518</v>
      </c>
    </row>
    <row r="1657" spans="1:13">
      <c r="A1657" s="69" t="s">
        <v>565</v>
      </c>
      <c r="B1657" s="69" t="s">
        <v>624</v>
      </c>
      <c r="C1657" s="18"/>
      <c r="D1657" s="19"/>
      <c r="E1657" s="60"/>
      <c r="F1657" s="20"/>
      <c r="G1657" s="18"/>
      <c r="H1657" s="25"/>
      <c r="I1657" s="15">
        <v>1657</v>
      </c>
      <c r="J1657" s="15" t="b">
        <f xml:space="preserve"> IF(AND([Relationship Date (UTC)] &gt;= Misc!$M$3, [Relationship Date (UTC)] &lt;= Misc!$N$3,TRUE), TRUE, FALSE)</f>
        <v>1</v>
      </c>
      <c r="K1657" s="16"/>
      <c r="L1657" s="72" t="s">
        <v>922</v>
      </c>
      <c r="M1657" s="75">
        <v>40523.680902777778</v>
      </c>
    </row>
    <row r="1658" spans="1:13">
      <c r="A1658" s="69" t="s">
        <v>565</v>
      </c>
      <c r="B1658" s="69" t="s">
        <v>696</v>
      </c>
      <c r="C1658" s="18"/>
      <c r="D1658" s="19"/>
      <c r="E1658" s="60"/>
      <c r="F1658" s="20"/>
      <c r="G1658" s="18"/>
      <c r="H1658" s="25"/>
      <c r="I1658" s="15">
        <v>1658</v>
      </c>
      <c r="J1658" s="15" t="b">
        <f xml:space="preserve"> IF(AND([Relationship Date (UTC)] &gt;= Misc!$M$3, [Relationship Date (UTC)] &lt;= Misc!$N$3,TRUE), TRUE, FALSE)</f>
        <v>1</v>
      </c>
      <c r="K1658" s="16"/>
      <c r="L1658" s="72" t="s">
        <v>922</v>
      </c>
      <c r="M1658" s="75">
        <v>40523.680902777778</v>
      </c>
    </row>
    <row r="1659" spans="1:13">
      <c r="A1659" s="69" t="s">
        <v>565</v>
      </c>
      <c r="B1659" s="69" t="s">
        <v>845</v>
      </c>
      <c r="C1659" s="18"/>
      <c r="D1659" s="19"/>
      <c r="E1659" s="60"/>
      <c r="F1659" s="20"/>
      <c r="G1659" s="18"/>
      <c r="H1659" s="25"/>
      <c r="I1659" s="15">
        <v>1659</v>
      </c>
      <c r="J1659" s="15" t="b">
        <f xml:space="preserve"> IF(AND([Relationship Date (UTC)] &gt;= Misc!$M$3, [Relationship Date (UTC)] &lt;= Misc!$N$3,TRUE), TRUE, FALSE)</f>
        <v>1</v>
      </c>
      <c r="K1659" s="16"/>
      <c r="L1659" s="72" t="s">
        <v>922</v>
      </c>
      <c r="M1659" s="75">
        <v>40523.680902777778</v>
      </c>
    </row>
    <row r="1660" spans="1:13">
      <c r="A1660" s="69" t="s">
        <v>565</v>
      </c>
      <c r="B1660" s="69" t="s">
        <v>916</v>
      </c>
      <c r="C1660" s="18"/>
      <c r="D1660" s="19"/>
      <c r="E1660" s="60"/>
      <c r="F1660" s="20"/>
      <c r="G1660" s="18"/>
      <c r="H1660" s="25"/>
      <c r="I1660" s="15">
        <v>1660</v>
      </c>
      <c r="J1660" s="15" t="b">
        <f xml:space="preserve"> IF(AND([Relationship Date (UTC)] &gt;= Misc!$M$3, [Relationship Date (UTC)] &lt;= Misc!$N$3,TRUE), TRUE, FALSE)</f>
        <v>1</v>
      </c>
      <c r="K1660" s="16"/>
      <c r="L1660" s="72" t="s">
        <v>922</v>
      </c>
      <c r="M1660" s="75">
        <v>40523.680902777778</v>
      </c>
    </row>
    <row r="1661" spans="1:13">
      <c r="A1661" s="69" t="s">
        <v>565</v>
      </c>
      <c r="B1661" s="69" t="s">
        <v>767</v>
      </c>
      <c r="C1661" s="18"/>
      <c r="D1661" s="19"/>
      <c r="E1661" s="60"/>
      <c r="F1661" s="20"/>
      <c r="G1661" s="18"/>
      <c r="H1661" s="25"/>
      <c r="I1661" s="15">
        <v>1661</v>
      </c>
      <c r="J1661" s="15" t="b">
        <f xml:space="preserve"> IF(AND([Relationship Date (UTC)] &gt;= Misc!$M$3, [Relationship Date (UTC)] &lt;= Misc!$N$3,TRUE), TRUE, FALSE)</f>
        <v>1</v>
      </c>
      <c r="K1661" s="16"/>
      <c r="L1661" s="72" t="s">
        <v>922</v>
      </c>
      <c r="M1661" s="75">
        <v>40523.680902777778</v>
      </c>
    </row>
    <row r="1662" spans="1:13">
      <c r="A1662" s="69" t="s">
        <v>565</v>
      </c>
      <c r="B1662" s="69" t="s">
        <v>908</v>
      </c>
      <c r="C1662" s="18"/>
      <c r="D1662" s="19"/>
      <c r="E1662" s="60"/>
      <c r="F1662" s="20"/>
      <c r="G1662" s="18"/>
      <c r="H1662" s="25"/>
      <c r="I1662" s="15">
        <v>1662</v>
      </c>
      <c r="J1662" s="15" t="b">
        <f xml:space="preserve"> IF(AND([Relationship Date (UTC)] &gt;= Misc!$M$3, [Relationship Date (UTC)] &lt;= Misc!$N$3,TRUE), TRUE, FALSE)</f>
        <v>1</v>
      </c>
      <c r="K1662" s="16"/>
      <c r="L1662" s="72" t="s">
        <v>922</v>
      </c>
      <c r="M1662" s="75">
        <v>40523.680902777778</v>
      </c>
    </row>
    <row r="1663" spans="1:13">
      <c r="A1663" s="69" t="s">
        <v>565</v>
      </c>
      <c r="B1663" s="69" t="s">
        <v>730</v>
      </c>
      <c r="C1663" s="18"/>
      <c r="D1663" s="19"/>
      <c r="E1663" s="60"/>
      <c r="F1663" s="20"/>
      <c r="G1663" s="18"/>
      <c r="H1663" s="25"/>
      <c r="I1663" s="15">
        <v>1663</v>
      </c>
      <c r="J1663" s="15" t="b">
        <f xml:space="preserve"> IF(AND([Relationship Date (UTC)] &gt;= Misc!$M$3, [Relationship Date (UTC)] &lt;= Misc!$N$3,TRUE), TRUE, FALSE)</f>
        <v>1</v>
      </c>
      <c r="K1663" s="16"/>
      <c r="L1663" s="72" t="s">
        <v>922</v>
      </c>
      <c r="M1663" s="75">
        <v>40523.680902777778</v>
      </c>
    </row>
    <row r="1664" spans="1:13">
      <c r="A1664" s="69" t="s">
        <v>565</v>
      </c>
      <c r="B1664" s="69" t="s">
        <v>744</v>
      </c>
      <c r="C1664" s="18"/>
      <c r="D1664" s="19"/>
      <c r="E1664" s="60"/>
      <c r="F1664" s="20"/>
      <c r="G1664" s="18"/>
      <c r="H1664" s="25"/>
      <c r="I1664" s="15">
        <v>1664</v>
      </c>
      <c r="J1664" s="15" t="b">
        <f xml:space="preserve"> IF(AND([Relationship Date (UTC)] &gt;= Misc!$M$3, [Relationship Date (UTC)] &lt;= Misc!$N$3,TRUE), TRUE, FALSE)</f>
        <v>1</v>
      </c>
      <c r="K1664" s="16"/>
      <c r="L1664" s="72" t="s">
        <v>922</v>
      </c>
      <c r="M1664" s="75">
        <v>40523.680902777778</v>
      </c>
    </row>
    <row r="1665" spans="1:13">
      <c r="A1665" s="69" t="s">
        <v>565</v>
      </c>
      <c r="B1665" s="69" t="s">
        <v>843</v>
      </c>
      <c r="C1665" s="18"/>
      <c r="D1665" s="19"/>
      <c r="E1665" s="60"/>
      <c r="F1665" s="20"/>
      <c r="G1665" s="18"/>
      <c r="H1665" s="25"/>
      <c r="I1665" s="15">
        <v>1665</v>
      </c>
      <c r="J1665" s="15" t="b">
        <f xml:space="preserve"> IF(AND([Relationship Date (UTC)] &gt;= Misc!$M$3, [Relationship Date (UTC)] &lt;= Misc!$N$3,TRUE), TRUE, FALSE)</f>
        <v>1</v>
      </c>
      <c r="K1665" s="16"/>
      <c r="L1665" s="72" t="s">
        <v>922</v>
      </c>
      <c r="M1665" s="75">
        <v>40523.680902777778</v>
      </c>
    </row>
    <row r="1666" spans="1:13">
      <c r="A1666" s="69" t="s">
        <v>744</v>
      </c>
      <c r="B1666" s="69" t="s">
        <v>565</v>
      </c>
      <c r="C1666" s="18"/>
      <c r="D1666" s="19"/>
      <c r="E1666" s="60"/>
      <c r="F1666" s="20"/>
      <c r="G1666" s="18"/>
      <c r="H1666" s="25"/>
      <c r="I1666" s="15">
        <v>1666</v>
      </c>
      <c r="J1666" s="15" t="b">
        <f xml:space="preserve"> IF(AND([Relationship Date (UTC)] &gt;= Misc!$M$3, [Relationship Date (UTC)] &lt;= Misc!$N$3,TRUE), TRUE, FALSE)</f>
        <v>1</v>
      </c>
      <c r="K1666" s="16"/>
      <c r="L1666" s="72" t="s">
        <v>922</v>
      </c>
      <c r="M1666" s="75">
        <v>40523.680902777778</v>
      </c>
    </row>
    <row r="1667" spans="1:13">
      <c r="A1667" s="69" t="s">
        <v>744</v>
      </c>
      <c r="B1667" s="69" t="s">
        <v>843</v>
      </c>
      <c r="C1667" s="18"/>
      <c r="D1667" s="19"/>
      <c r="E1667" s="60"/>
      <c r="F1667" s="20"/>
      <c r="G1667" s="18"/>
      <c r="H1667" s="25"/>
      <c r="I1667" s="15">
        <v>1667</v>
      </c>
      <c r="J1667" s="15" t="b">
        <f xml:space="preserve"> IF(AND([Relationship Date (UTC)] &gt;= Misc!$M$3, [Relationship Date (UTC)] &lt;= Misc!$N$3,TRUE), TRUE, FALSE)</f>
        <v>1</v>
      </c>
      <c r="K1667" s="16"/>
      <c r="L1667" s="72" t="s">
        <v>921</v>
      </c>
      <c r="M1667" s="75">
        <v>40523.678506944445</v>
      </c>
    </row>
    <row r="1668" spans="1:13">
      <c r="A1668" s="69" t="s">
        <v>667</v>
      </c>
      <c r="B1668" s="69" t="s">
        <v>744</v>
      </c>
      <c r="C1668" s="18"/>
      <c r="D1668" s="19"/>
      <c r="E1668" s="60"/>
      <c r="F1668" s="20"/>
      <c r="G1668" s="18"/>
      <c r="H1668" s="25"/>
      <c r="I1668" s="15">
        <v>1668</v>
      </c>
      <c r="J1668" s="15" t="b">
        <f xml:space="preserve"> IF(AND([Relationship Date (UTC)] &gt;= Misc!$M$3, [Relationship Date (UTC)] &lt;= Misc!$N$3,TRUE), TRUE, FALSE)</f>
        <v>1</v>
      </c>
      <c r="K1668" s="16"/>
      <c r="L1668" s="72" t="s">
        <v>922</v>
      </c>
      <c r="M1668" s="75">
        <v>40523.680902777778</v>
      </c>
    </row>
    <row r="1669" spans="1:13">
      <c r="A1669" s="69" t="s">
        <v>684</v>
      </c>
      <c r="B1669" s="69" t="s">
        <v>744</v>
      </c>
      <c r="C1669" s="18"/>
      <c r="D1669" s="19"/>
      <c r="E1669" s="60"/>
      <c r="F1669" s="20"/>
      <c r="G1669" s="18"/>
      <c r="H1669" s="25"/>
      <c r="I1669" s="15">
        <v>1669</v>
      </c>
      <c r="J1669" s="15" t="b">
        <f xml:space="preserve"> IF(AND([Relationship Date (UTC)] &gt;= Misc!$M$3, [Relationship Date (UTC)] &lt;= Misc!$N$3,TRUE), TRUE, FALSE)</f>
        <v>1</v>
      </c>
      <c r="K1669" s="16"/>
      <c r="L1669" s="72" t="s">
        <v>922</v>
      </c>
      <c r="M1669" s="75">
        <v>40523.680902777778</v>
      </c>
    </row>
    <row r="1670" spans="1:13">
      <c r="A1670" s="69" t="s">
        <v>744</v>
      </c>
      <c r="B1670" s="69" t="s">
        <v>843</v>
      </c>
      <c r="C1670" s="18"/>
      <c r="D1670" s="19"/>
      <c r="E1670" s="60"/>
      <c r="F1670" s="20"/>
      <c r="G1670" s="18"/>
      <c r="H1670" s="25"/>
      <c r="I1670" s="15">
        <v>1670</v>
      </c>
      <c r="J1670" s="15" t="b">
        <f xml:space="preserve"> IF(AND([Relationship Date (UTC)] &gt;= Misc!$M$3, [Relationship Date (UTC)] &lt;= Misc!$N$3,TRUE), TRUE, FALSE)</f>
        <v>1</v>
      </c>
      <c r="K1670" s="16"/>
      <c r="L1670" s="72" t="s">
        <v>922</v>
      </c>
      <c r="M1670" s="75">
        <v>40523.680902777778</v>
      </c>
    </row>
    <row r="1671" spans="1:13">
      <c r="A1671" s="69" t="s">
        <v>744</v>
      </c>
      <c r="B1671" s="69" t="s">
        <v>665</v>
      </c>
      <c r="C1671" s="18"/>
      <c r="D1671" s="19"/>
      <c r="E1671" s="60"/>
      <c r="F1671" s="20"/>
      <c r="G1671" s="18"/>
      <c r="H1671" s="25"/>
      <c r="I1671" s="15">
        <v>1671</v>
      </c>
      <c r="J1671" s="15" t="b">
        <f xml:space="preserve"> IF(AND([Relationship Date (UTC)] &gt;= Misc!$M$3, [Relationship Date (UTC)] &lt;= Misc!$N$3,TRUE), TRUE, FALSE)</f>
        <v>1</v>
      </c>
      <c r="K1671" s="16"/>
      <c r="L1671" s="72" t="s">
        <v>922</v>
      </c>
      <c r="M1671" s="75">
        <v>40523.680902777778</v>
      </c>
    </row>
    <row r="1672" spans="1:13">
      <c r="A1672" s="69" t="s">
        <v>744</v>
      </c>
      <c r="B1672" s="69" t="s">
        <v>730</v>
      </c>
      <c r="C1672" s="18"/>
      <c r="D1672" s="19"/>
      <c r="E1672" s="60"/>
      <c r="F1672" s="20"/>
      <c r="G1672" s="18"/>
      <c r="H1672" s="25"/>
      <c r="I1672" s="15">
        <v>1672</v>
      </c>
      <c r="J1672" s="15" t="b">
        <f xml:space="preserve"> IF(AND([Relationship Date (UTC)] &gt;= Misc!$M$3, [Relationship Date (UTC)] &lt;= Misc!$N$3,TRUE), TRUE, FALSE)</f>
        <v>1</v>
      </c>
      <c r="K1672" s="16"/>
      <c r="L1672" s="72" t="s">
        <v>922</v>
      </c>
      <c r="M1672" s="75">
        <v>40523.680902777778</v>
      </c>
    </row>
    <row r="1673" spans="1:13">
      <c r="A1673" s="69" t="s">
        <v>744</v>
      </c>
      <c r="B1673" s="69" t="s">
        <v>684</v>
      </c>
      <c r="C1673" s="18"/>
      <c r="D1673" s="19"/>
      <c r="E1673" s="60"/>
      <c r="F1673" s="20"/>
      <c r="G1673" s="18"/>
      <c r="H1673" s="25"/>
      <c r="I1673" s="15">
        <v>1673</v>
      </c>
      <c r="J1673" s="15" t="b">
        <f xml:space="preserve"> IF(AND([Relationship Date (UTC)] &gt;= Misc!$M$3, [Relationship Date (UTC)] &lt;= Misc!$N$3,TRUE), TRUE, FALSE)</f>
        <v>1</v>
      </c>
      <c r="K1673" s="16"/>
      <c r="L1673" s="72" t="s">
        <v>922</v>
      </c>
      <c r="M1673" s="75">
        <v>40523.680902777778</v>
      </c>
    </row>
    <row r="1674" spans="1:13">
      <c r="A1674" s="69" t="s">
        <v>744</v>
      </c>
      <c r="B1674" s="69" t="s">
        <v>913</v>
      </c>
      <c r="C1674" s="18"/>
      <c r="D1674" s="19"/>
      <c r="E1674" s="60"/>
      <c r="F1674" s="20"/>
      <c r="G1674" s="18"/>
      <c r="H1674" s="25"/>
      <c r="I1674" s="15">
        <v>1674</v>
      </c>
      <c r="J1674" s="15" t="b">
        <f xml:space="preserve"> IF(AND([Relationship Date (UTC)] &gt;= Misc!$M$3, [Relationship Date (UTC)] &lt;= Misc!$N$3,TRUE), TRUE, FALSE)</f>
        <v>1</v>
      </c>
      <c r="K1674" s="16"/>
      <c r="L1674" s="72" t="s">
        <v>922</v>
      </c>
      <c r="M1674" s="75">
        <v>40523.680902777778</v>
      </c>
    </row>
    <row r="1675" spans="1:13">
      <c r="A1675" s="69" t="s">
        <v>744</v>
      </c>
      <c r="B1675" s="69" t="s">
        <v>916</v>
      </c>
      <c r="C1675" s="18"/>
      <c r="D1675" s="19"/>
      <c r="E1675" s="60"/>
      <c r="F1675" s="20"/>
      <c r="G1675" s="18"/>
      <c r="H1675" s="25"/>
      <c r="I1675" s="15">
        <v>1675</v>
      </c>
      <c r="J1675" s="15" t="b">
        <f xml:space="preserve"> IF(AND([Relationship Date (UTC)] &gt;= Misc!$M$3, [Relationship Date (UTC)] &lt;= Misc!$N$3,TRUE), TRUE, FALSE)</f>
        <v>1</v>
      </c>
      <c r="K1675" s="16"/>
      <c r="L1675" s="72" t="s">
        <v>922</v>
      </c>
      <c r="M1675" s="75">
        <v>40523.680902777778</v>
      </c>
    </row>
    <row r="1676" spans="1:13">
      <c r="A1676" s="69" t="s">
        <v>744</v>
      </c>
      <c r="B1676" s="69" t="s">
        <v>658</v>
      </c>
      <c r="C1676" s="18"/>
      <c r="D1676" s="19"/>
      <c r="E1676" s="60"/>
      <c r="F1676" s="20"/>
      <c r="G1676" s="18"/>
      <c r="H1676" s="25"/>
      <c r="I1676" s="15">
        <v>1676</v>
      </c>
      <c r="J1676" s="15" t="b">
        <f xml:space="preserve"> IF(AND([Relationship Date (UTC)] &gt;= Misc!$M$3, [Relationship Date (UTC)] &lt;= Misc!$N$3,TRUE), TRUE, FALSE)</f>
        <v>1</v>
      </c>
      <c r="K1676" s="16"/>
      <c r="L1676" s="72" t="s">
        <v>922</v>
      </c>
      <c r="M1676" s="75">
        <v>40523.680902777778</v>
      </c>
    </row>
    <row r="1677" spans="1:13">
      <c r="A1677" s="69" t="s">
        <v>745</v>
      </c>
      <c r="B1677" s="69" t="s">
        <v>746</v>
      </c>
      <c r="C1677" s="18"/>
      <c r="D1677" s="19"/>
      <c r="E1677" s="60"/>
      <c r="F1677" s="20"/>
      <c r="G1677" s="18"/>
      <c r="H1677" s="25"/>
      <c r="I1677" s="15">
        <v>1677</v>
      </c>
      <c r="J1677" s="15" t="b">
        <f xml:space="preserve"> IF(AND([Relationship Date (UTC)] &gt;= Misc!$M$3, [Relationship Date (UTC)] &lt;= Misc!$N$3,TRUE), TRUE, FALSE)</f>
        <v>1</v>
      </c>
      <c r="K1677" s="16"/>
      <c r="L1677" s="72" t="s">
        <v>921</v>
      </c>
      <c r="M1677" s="75">
        <v>40523.673657407409</v>
      </c>
    </row>
    <row r="1678" spans="1:13">
      <c r="A1678" s="69" t="s">
        <v>746</v>
      </c>
      <c r="B1678" s="69" t="s">
        <v>745</v>
      </c>
      <c r="C1678" s="18"/>
      <c r="D1678" s="19"/>
      <c r="E1678" s="60"/>
      <c r="F1678" s="20"/>
      <c r="G1678" s="18"/>
      <c r="H1678" s="25"/>
      <c r="I1678" s="15">
        <v>1678</v>
      </c>
      <c r="J1678" s="15" t="b">
        <f xml:space="preserve"> IF(AND([Relationship Date (UTC)] &gt;= Misc!$M$3, [Relationship Date (UTC)] &lt;= Misc!$N$3,TRUE), TRUE, FALSE)</f>
        <v>1</v>
      </c>
      <c r="K1678" s="16"/>
      <c r="L1678" s="72" t="s">
        <v>921</v>
      </c>
      <c r="M1678" s="75">
        <v>40523.678599537037</v>
      </c>
    </row>
    <row r="1679" spans="1:13">
      <c r="A1679" s="69" t="s">
        <v>745</v>
      </c>
      <c r="B1679" s="69" t="s">
        <v>746</v>
      </c>
      <c r="C1679" s="18"/>
      <c r="D1679" s="19"/>
      <c r="E1679" s="60"/>
      <c r="F1679" s="20"/>
      <c r="G1679" s="18"/>
      <c r="H1679" s="25"/>
      <c r="I1679" s="15">
        <v>1679</v>
      </c>
      <c r="J1679" s="15" t="b">
        <f xml:space="preserve"> IF(AND([Relationship Date (UTC)] &gt;= Misc!$M$3, [Relationship Date (UTC)] &lt;= Misc!$N$3,TRUE), TRUE, FALSE)</f>
        <v>1</v>
      </c>
      <c r="K1679" s="16"/>
      <c r="L1679" s="72" t="s">
        <v>922</v>
      </c>
      <c r="M1679" s="75">
        <v>40523.680902777778</v>
      </c>
    </row>
    <row r="1680" spans="1:13">
      <c r="A1680" s="69" t="s">
        <v>746</v>
      </c>
      <c r="B1680" s="69" t="s">
        <v>745</v>
      </c>
      <c r="C1680" s="18"/>
      <c r="D1680" s="19"/>
      <c r="E1680" s="60"/>
      <c r="F1680" s="20"/>
      <c r="G1680" s="18"/>
      <c r="H1680" s="25"/>
      <c r="I1680" s="15">
        <v>1680</v>
      </c>
      <c r="J1680" s="15" t="b">
        <f xml:space="preserve"> IF(AND([Relationship Date (UTC)] &gt;= Misc!$M$3, [Relationship Date (UTC)] &lt;= Misc!$N$3,TRUE), TRUE, FALSE)</f>
        <v>1</v>
      </c>
      <c r="K1680" s="16"/>
      <c r="L1680" s="72" t="s">
        <v>922</v>
      </c>
      <c r="M1680" s="75">
        <v>40523.680902777778</v>
      </c>
    </row>
    <row r="1681" spans="1:13">
      <c r="A1681" s="69" t="s">
        <v>746</v>
      </c>
      <c r="B1681" s="69" t="s">
        <v>586</v>
      </c>
      <c r="C1681" s="18"/>
      <c r="D1681" s="19"/>
      <c r="E1681" s="60"/>
      <c r="F1681" s="20"/>
      <c r="G1681" s="18"/>
      <c r="H1681" s="25"/>
      <c r="I1681" s="15">
        <v>1681</v>
      </c>
      <c r="J1681" s="15" t="b">
        <f xml:space="preserve"> IF(AND([Relationship Date (UTC)] &gt;= Misc!$M$3, [Relationship Date (UTC)] &lt;= Misc!$N$3,TRUE), TRUE, FALSE)</f>
        <v>1</v>
      </c>
      <c r="K1681" s="16"/>
      <c r="L1681" s="72" t="s">
        <v>922</v>
      </c>
      <c r="M1681" s="75">
        <v>40523.680902777778</v>
      </c>
    </row>
    <row r="1682" spans="1:13">
      <c r="A1682" s="69" t="s">
        <v>746</v>
      </c>
      <c r="B1682" s="69" t="s">
        <v>912</v>
      </c>
      <c r="C1682" s="18"/>
      <c r="D1682" s="19"/>
      <c r="E1682" s="60"/>
      <c r="F1682" s="20"/>
      <c r="G1682" s="18"/>
      <c r="H1682" s="25"/>
      <c r="I1682" s="15">
        <v>1682</v>
      </c>
      <c r="J1682" s="15" t="b">
        <f xml:space="preserve"> IF(AND([Relationship Date (UTC)] &gt;= Misc!$M$3, [Relationship Date (UTC)] &lt;= Misc!$N$3,TRUE), TRUE, FALSE)</f>
        <v>1</v>
      </c>
      <c r="K1682" s="16"/>
      <c r="L1682" s="72" t="s">
        <v>922</v>
      </c>
      <c r="M1682" s="75">
        <v>40523.680902777778</v>
      </c>
    </row>
    <row r="1683" spans="1:13">
      <c r="A1683" s="69" t="s">
        <v>747</v>
      </c>
      <c r="B1683" s="69" t="s">
        <v>913</v>
      </c>
      <c r="C1683" s="18"/>
      <c r="D1683" s="19"/>
      <c r="E1683" s="60"/>
      <c r="F1683" s="20"/>
      <c r="G1683" s="18"/>
      <c r="H1683" s="25"/>
      <c r="I1683" s="15">
        <v>1683</v>
      </c>
      <c r="J1683" s="15" t="b">
        <f xml:space="preserve"> IF(AND([Relationship Date (UTC)] &gt;= Misc!$M$3, [Relationship Date (UTC)] &lt;= Misc!$N$3,TRUE), TRUE, FALSE)</f>
        <v>1</v>
      </c>
      <c r="K1683" s="16"/>
      <c r="L1683" s="72" t="s">
        <v>921</v>
      </c>
      <c r="M1683" s="75">
        <v>40523.678611111114</v>
      </c>
    </row>
    <row r="1684" spans="1:13">
      <c r="A1684" s="69" t="s">
        <v>747</v>
      </c>
      <c r="B1684" s="69" t="s">
        <v>913</v>
      </c>
      <c r="C1684" s="18"/>
      <c r="D1684" s="19"/>
      <c r="E1684" s="60"/>
      <c r="F1684" s="20"/>
      <c r="G1684" s="18"/>
      <c r="H1684" s="25"/>
      <c r="I1684" s="15">
        <v>1684</v>
      </c>
      <c r="J1684" s="15" t="b">
        <f xml:space="preserve"> IF(AND([Relationship Date (UTC)] &gt;= Misc!$M$3, [Relationship Date (UTC)] &lt;= Misc!$N$3,TRUE), TRUE, FALSE)</f>
        <v>1</v>
      </c>
      <c r="K1684" s="16"/>
      <c r="L1684" s="72" t="s">
        <v>922</v>
      </c>
      <c r="M1684" s="75">
        <v>40523.680902777778</v>
      </c>
    </row>
    <row r="1685" spans="1:13">
      <c r="A1685" s="69" t="s">
        <v>664</v>
      </c>
      <c r="B1685" s="69" t="s">
        <v>748</v>
      </c>
      <c r="C1685" s="18"/>
      <c r="D1685" s="19"/>
      <c r="E1685" s="60"/>
      <c r="F1685" s="20"/>
      <c r="G1685" s="18"/>
      <c r="H1685" s="25"/>
      <c r="I1685" s="15">
        <v>1685</v>
      </c>
      <c r="J1685" s="15" t="b">
        <f xml:space="preserve"> IF(AND([Relationship Date (UTC)] &gt;= Misc!$M$3, [Relationship Date (UTC)] &lt;= Misc!$N$3,TRUE), TRUE, FALSE)</f>
        <v>1</v>
      </c>
      <c r="K1685" s="16"/>
      <c r="L1685" s="72" t="s">
        <v>922</v>
      </c>
      <c r="M1685" s="75">
        <v>40523.680902777778</v>
      </c>
    </row>
    <row r="1686" spans="1:13">
      <c r="A1686" s="69" t="s">
        <v>664</v>
      </c>
      <c r="B1686" s="69" t="s">
        <v>596</v>
      </c>
      <c r="C1686" s="18"/>
      <c r="D1686" s="19"/>
      <c r="E1686" s="60"/>
      <c r="F1686" s="20"/>
      <c r="G1686" s="18"/>
      <c r="H1686" s="25"/>
      <c r="I1686" s="15">
        <v>1686</v>
      </c>
      <c r="J1686" s="15" t="b">
        <f xml:space="preserve"> IF(AND([Relationship Date (UTC)] &gt;= Misc!$M$3, [Relationship Date (UTC)] &lt;= Misc!$N$3,TRUE), TRUE, FALSE)</f>
        <v>1</v>
      </c>
      <c r="K1686" s="16"/>
      <c r="L1686" s="72" t="s">
        <v>922</v>
      </c>
      <c r="M1686" s="75">
        <v>40523.680902777778</v>
      </c>
    </row>
    <row r="1687" spans="1:13">
      <c r="A1687" s="69" t="s">
        <v>664</v>
      </c>
      <c r="B1687" s="69" t="s">
        <v>916</v>
      </c>
      <c r="C1687" s="18"/>
      <c r="D1687" s="19"/>
      <c r="E1687" s="60"/>
      <c r="F1687" s="20"/>
      <c r="G1687" s="18"/>
      <c r="H1687" s="25"/>
      <c r="I1687" s="15">
        <v>1687</v>
      </c>
      <c r="J1687" s="15" t="b">
        <f xml:space="preserve"> IF(AND([Relationship Date (UTC)] &gt;= Misc!$M$3, [Relationship Date (UTC)] &lt;= Misc!$N$3,TRUE), TRUE, FALSE)</f>
        <v>1</v>
      </c>
      <c r="K1687" s="16"/>
      <c r="L1687" s="72" t="s">
        <v>922</v>
      </c>
      <c r="M1687" s="75">
        <v>40523.680902777778</v>
      </c>
    </row>
    <row r="1688" spans="1:13">
      <c r="A1688" s="69" t="s">
        <v>664</v>
      </c>
      <c r="B1688" s="69" t="s">
        <v>505</v>
      </c>
      <c r="C1688" s="18"/>
      <c r="D1688" s="19"/>
      <c r="E1688" s="60"/>
      <c r="F1688" s="20"/>
      <c r="G1688" s="18"/>
      <c r="H1688" s="25"/>
      <c r="I1688" s="15">
        <v>1688</v>
      </c>
      <c r="J1688" s="15" t="b">
        <f xml:space="preserve"> IF(AND([Relationship Date (UTC)] &gt;= Misc!$M$3, [Relationship Date (UTC)] &lt;= Misc!$N$3,TRUE), TRUE, FALSE)</f>
        <v>1</v>
      </c>
      <c r="K1688" s="16"/>
      <c r="L1688" s="72" t="s">
        <v>922</v>
      </c>
      <c r="M1688" s="75">
        <v>40523.680902777778</v>
      </c>
    </row>
    <row r="1689" spans="1:13">
      <c r="A1689" s="69" t="s">
        <v>664</v>
      </c>
      <c r="B1689" s="69" t="s">
        <v>843</v>
      </c>
      <c r="C1689" s="18"/>
      <c r="D1689" s="19"/>
      <c r="E1689" s="60"/>
      <c r="F1689" s="20"/>
      <c r="G1689" s="18"/>
      <c r="H1689" s="25"/>
      <c r="I1689" s="15">
        <v>1689</v>
      </c>
      <c r="J1689" s="15" t="b">
        <f xml:space="preserve"> IF(AND([Relationship Date (UTC)] &gt;= Misc!$M$3, [Relationship Date (UTC)] &lt;= Misc!$N$3,TRUE), TRUE, FALSE)</f>
        <v>1</v>
      </c>
      <c r="K1689" s="16"/>
      <c r="L1689" s="72" t="s">
        <v>922</v>
      </c>
      <c r="M1689" s="75">
        <v>40523.680902777778</v>
      </c>
    </row>
    <row r="1690" spans="1:13">
      <c r="A1690" s="69" t="s">
        <v>664</v>
      </c>
      <c r="B1690" s="69" t="s">
        <v>671</v>
      </c>
      <c r="C1690" s="18"/>
      <c r="D1690" s="19"/>
      <c r="E1690" s="60"/>
      <c r="F1690" s="20"/>
      <c r="G1690" s="18"/>
      <c r="H1690" s="25"/>
      <c r="I1690" s="15">
        <v>1690</v>
      </c>
      <c r="J1690" s="15" t="b">
        <f xml:space="preserve"> IF(AND([Relationship Date (UTC)] &gt;= Misc!$M$3, [Relationship Date (UTC)] &lt;= Misc!$N$3,TRUE), TRUE, FALSE)</f>
        <v>1</v>
      </c>
      <c r="K1690" s="16"/>
      <c r="L1690" s="72" t="s">
        <v>922</v>
      </c>
      <c r="M1690" s="75">
        <v>40523.680902777778</v>
      </c>
    </row>
    <row r="1691" spans="1:13">
      <c r="A1691" s="69" t="s">
        <v>551</v>
      </c>
      <c r="B1691" s="69" t="s">
        <v>664</v>
      </c>
      <c r="C1691" s="18"/>
      <c r="D1691" s="19"/>
      <c r="E1691" s="60"/>
      <c r="F1691" s="20"/>
      <c r="G1691" s="18"/>
      <c r="H1691" s="25"/>
      <c r="I1691" s="15">
        <v>1691</v>
      </c>
      <c r="J1691" s="15" t="b">
        <f xml:space="preserve"> IF(AND([Relationship Date (UTC)] &gt;= Misc!$M$3, [Relationship Date (UTC)] &lt;= Misc!$N$3,TRUE), TRUE, FALSE)</f>
        <v>1</v>
      </c>
      <c r="K1691" s="16"/>
      <c r="L1691" s="72" t="s">
        <v>922</v>
      </c>
      <c r="M1691" s="75">
        <v>40523.680902777778</v>
      </c>
    </row>
    <row r="1692" spans="1:13">
      <c r="A1692" s="69" t="s">
        <v>462</v>
      </c>
      <c r="B1692" s="69" t="s">
        <v>664</v>
      </c>
      <c r="C1692" s="18"/>
      <c r="D1692" s="19"/>
      <c r="E1692" s="60"/>
      <c r="F1692" s="20"/>
      <c r="G1692" s="18"/>
      <c r="H1692" s="25"/>
      <c r="I1692" s="15">
        <v>1692</v>
      </c>
      <c r="J1692" s="15" t="b">
        <f xml:space="preserve"> IF(AND([Relationship Date (UTC)] &gt;= Misc!$M$3, [Relationship Date (UTC)] &lt;= Misc!$N$3,TRUE), TRUE, FALSE)</f>
        <v>1</v>
      </c>
      <c r="K1692" s="16"/>
      <c r="L1692" s="72" t="s">
        <v>922</v>
      </c>
      <c r="M1692" s="75">
        <v>40523.680902777778</v>
      </c>
    </row>
    <row r="1693" spans="1:13">
      <c r="A1693" s="69" t="s">
        <v>596</v>
      </c>
      <c r="B1693" s="69" t="s">
        <v>664</v>
      </c>
      <c r="C1693" s="18"/>
      <c r="D1693" s="19"/>
      <c r="E1693" s="60"/>
      <c r="F1693" s="20"/>
      <c r="G1693" s="18"/>
      <c r="H1693" s="25"/>
      <c r="I1693" s="15">
        <v>1693</v>
      </c>
      <c r="J1693" s="15" t="b">
        <f xml:space="preserve"> IF(AND([Relationship Date (UTC)] &gt;= Misc!$M$3, [Relationship Date (UTC)] &lt;= Misc!$N$3,TRUE), TRUE, FALSE)</f>
        <v>1</v>
      </c>
      <c r="K1693" s="16"/>
      <c r="L1693" s="72" t="s">
        <v>922</v>
      </c>
      <c r="M1693" s="75">
        <v>40523.680902777778</v>
      </c>
    </row>
    <row r="1694" spans="1:13">
      <c r="A1694" s="69" t="s">
        <v>748</v>
      </c>
      <c r="B1694" s="69" t="s">
        <v>664</v>
      </c>
      <c r="C1694" s="18"/>
      <c r="D1694" s="19"/>
      <c r="E1694" s="60"/>
      <c r="F1694" s="20"/>
      <c r="G1694" s="18"/>
      <c r="H1694" s="25"/>
      <c r="I1694" s="15">
        <v>1694</v>
      </c>
      <c r="J1694" s="15" t="b">
        <f xml:space="preserve"> IF(AND([Relationship Date (UTC)] &gt;= Misc!$M$3, [Relationship Date (UTC)] &lt;= Misc!$N$3,TRUE), TRUE, FALSE)</f>
        <v>1</v>
      </c>
      <c r="K1694" s="16"/>
      <c r="L1694" s="72" t="s">
        <v>922</v>
      </c>
      <c r="M1694" s="75">
        <v>40523.680902777778</v>
      </c>
    </row>
    <row r="1695" spans="1:13">
      <c r="A1695" s="69" t="s">
        <v>749</v>
      </c>
      <c r="B1695" s="69" t="s">
        <v>916</v>
      </c>
      <c r="C1695" s="18"/>
      <c r="D1695" s="19"/>
      <c r="E1695" s="60"/>
      <c r="F1695" s="20"/>
      <c r="G1695" s="18"/>
      <c r="H1695" s="25"/>
      <c r="I1695" s="15">
        <v>1695</v>
      </c>
      <c r="J1695" s="15" t="b">
        <f xml:space="preserve"> IF(AND([Relationship Date (UTC)] &gt;= Misc!$M$3, [Relationship Date (UTC)] &lt;= Misc!$N$3,TRUE), TRUE, FALSE)</f>
        <v>1</v>
      </c>
      <c r="K1695" s="16"/>
      <c r="L1695" s="72" t="s">
        <v>922</v>
      </c>
      <c r="M1695" s="75">
        <v>40523.680902777778</v>
      </c>
    </row>
    <row r="1696" spans="1:13">
      <c r="A1696" s="69" t="s">
        <v>750</v>
      </c>
      <c r="B1696" s="69" t="s">
        <v>913</v>
      </c>
      <c r="C1696" s="18"/>
      <c r="D1696" s="19"/>
      <c r="E1696" s="60"/>
      <c r="F1696" s="20"/>
      <c r="G1696" s="18"/>
      <c r="H1696" s="25"/>
      <c r="I1696" s="15">
        <v>1696</v>
      </c>
      <c r="J1696" s="15" t="b">
        <f xml:space="preserve"> IF(AND([Relationship Date (UTC)] &gt;= Misc!$M$3, [Relationship Date (UTC)] &lt;= Misc!$N$3,TRUE), TRUE, FALSE)</f>
        <v>1</v>
      </c>
      <c r="K1696" s="16"/>
      <c r="L1696" s="72" t="s">
        <v>921</v>
      </c>
      <c r="M1696" s="75">
        <v>40523.678888888891</v>
      </c>
    </row>
    <row r="1697" spans="1:13">
      <c r="A1697" s="69" t="s">
        <v>750</v>
      </c>
      <c r="B1697" s="69" t="s">
        <v>916</v>
      </c>
      <c r="C1697" s="18"/>
      <c r="D1697" s="19"/>
      <c r="E1697" s="60"/>
      <c r="F1697" s="20"/>
      <c r="G1697" s="18"/>
      <c r="H1697" s="25"/>
      <c r="I1697" s="15">
        <v>1697</v>
      </c>
      <c r="J1697" s="15" t="b">
        <f xml:space="preserve"> IF(AND([Relationship Date (UTC)] &gt;= Misc!$M$3, [Relationship Date (UTC)] &lt;= Misc!$N$3,TRUE), TRUE, FALSE)</f>
        <v>1</v>
      </c>
      <c r="K1697" s="16"/>
      <c r="L1697" s="72" t="s">
        <v>922</v>
      </c>
      <c r="M1697" s="75">
        <v>40523.680902777778</v>
      </c>
    </row>
    <row r="1698" spans="1:13">
      <c r="A1698" s="69" t="s">
        <v>750</v>
      </c>
      <c r="B1698" s="69" t="s">
        <v>913</v>
      </c>
      <c r="C1698" s="18"/>
      <c r="D1698" s="19"/>
      <c r="E1698" s="60"/>
      <c r="F1698" s="20"/>
      <c r="G1698" s="18"/>
      <c r="H1698" s="25"/>
      <c r="I1698" s="15">
        <v>1698</v>
      </c>
      <c r="J1698" s="15" t="b">
        <f xml:space="preserve"> IF(AND([Relationship Date (UTC)] &gt;= Misc!$M$3, [Relationship Date (UTC)] &lt;= Misc!$N$3,TRUE), TRUE, FALSE)</f>
        <v>1</v>
      </c>
      <c r="K1698" s="16"/>
      <c r="L1698" s="72" t="s">
        <v>922</v>
      </c>
      <c r="M1698" s="75">
        <v>40523.680902777778</v>
      </c>
    </row>
    <row r="1699" spans="1:13">
      <c r="A1699" s="69" t="s">
        <v>704</v>
      </c>
      <c r="B1699" s="69" t="s">
        <v>916</v>
      </c>
      <c r="C1699" s="18"/>
      <c r="D1699" s="19"/>
      <c r="E1699" s="60"/>
      <c r="F1699" s="20"/>
      <c r="G1699" s="18"/>
      <c r="H1699" s="25"/>
      <c r="I1699" s="15">
        <v>1699</v>
      </c>
      <c r="J1699" s="15" t="b">
        <f xml:space="preserve"> IF(AND([Relationship Date (UTC)] &gt;= Misc!$M$3, [Relationship Date (UTC)] &lt;= Misc!$N$3,TRUE), TRUE, FALSE)</f>
        <v>1</v>
      </c>
      <c r="K1699" s="16"/>
      <c r="L1699" s="72" t="s">
        <v>921</v>
      </c>
      <c r="M1699" s="75">
        <v>40523.664884259262</v>
      </c>
    </row>
    <row r="1700" spans="1:13">
      <c r="A1700" s="69" t="s">
        <v>704</v>
      </c>
      <c r="B1700" s="69" t="s">
        <v>916</v>
      </c>
      <c r="C1700" s="18"/>
      <c r="D1700" s="19"/>
      <c r="E1700" s="60"/>
      <c r="F1700" s="20"/>
      <c r="G1700" s="18"/>
      <c r="H1700" s="25"/>
      <c r="I1700" s="15">
        <v>1700</v>
      </c>
      <c r="J1700" s="15" t="b">
        <f xml:space="preserve"> IF(AND([Relationship Date (UTC)] &gt;= Misc!$M$3, [Relationship Date (UTC)] &lt;= Misc!$N$3,TRUE), TRUE, FALSE)</f>
        <v>1</v>
      </c>
      <c r="K1700" s="16"/>
      <c r="L1700" s="72" t="s">
        <v>922</v>
      </c>
      <c r="M1700" s="75">
        <v>40523.680902777778</v>
      </c>
    </row>
    <row r="1701" spans="1:13">
      <c r="A1701" s="69" t="s">
        <v>704</v>
      </c>
      <c r="B1701" s="69" t="s">
        <v>751</v>
      </c>
      <c r="C1701" s="18"/>
      <c r="D1701" s="19"/>
      <c r="E1701" s="60"/>
      <c r="F1701" s="20"/>
      <c r="G1701" s="18"/>
      <c r="H1701" s="25"/>
      <c r="I1701" s="15">
        <v>1701</v>
      </c>
      <c r="J1701" s="15" t="b">
        <f xml:space="preserve"> IF(AND([Relationship Date (UTC)] &gt;= Misc!$M$3, [Relationship Date (UTC)] &lt;= Misc!$N$3,TRUE), TRUE, FALSE)</f>
        <v>1</v>
      </c>
      <c r="K1701" s="16"/>
      <c r="L1701" s="72" t="s">
        <v>922</v>
      </c>
      <c r="M1701" s="75">
        <v>40523.680902777778</v>
      </c>
    </row>
    <row r="1702" spans="1:13">
      <c r="A1702" s="69" t="s">
        <v>704</v>
      </c>
      <c r="B1702" s="69" t="s">
        <v>806</v>
      </c>
      <c r="C1702" s="18"/>
      <c r="D1702" s="19"/>
      <c r="E1702" s="60"/>
      <c r="F1702" s="20"/>
      <c r="G1702" s="18"/>
      <c r="H1702" s="25"/>
      <c r="I1702" s="15">
        <v>1702</v>
      </c>
      <c r="J1702" s="15" t="b">
        <f xml:space="preserve"> IF(AND([Relationship Date (UTC)] &gt;= Misc!$M$3, [Relationship Date (UTC)] &lt;= Misc!$N$3,TRUE), TRUE, FALSE)</f>
        <v>1</v>
      </c>
      <c r="K1702" s="16"/>
      <c r="L1702" s="72" t="s">
        <v>922</v>
      </c>
      <c r="M1702" s="75">
        <v>40523.680902777778</v>
      </c>
    </row>
    <row r="1703" spans="1:13">
      <c r="A1703" s="69" t="s">
        <v>751</v>
      </c>
      <c r="B1703" s="69" t="s">
        <v>704</v>
      </c>
      <c r="C1703" s="18"/>
      <c r="D1703" s="19"/>
      <c r="E1703" s="60"/>
      <c r="F1703" s="20"/>
      <c r="G1703" s="18"/>
      <c r="H1703" s="25"/>
      <c r="I1703" s="15">
        <v>1703</v>
      </c>
      <c r="J1703" s="15" t="b">
        <f xml:space="preserve"> IF(AND([Relationship Date (UTC)] &gt;= Misc!$M$3, [Relationship Date (UTC)] &lt;= Misc!$N$3,TRUE), TRUE, FALSE)</f>
        <v>1</v>
      </c>
      <c r="K1703" s="16"/>
      <c r="L1703" s="72" t="s">
        <v>922</v>
      </c>
      <c r="M1703" s="75">
        <v>40523.680902777778</v>
      </c>
    </row>
    <row r="1704" spans="1:13">
      <c r="A1704" s="69" t="s">
        <v>462</v>
      </c>
      <c r="B1704" s="69" t="s">
        <v>671</v>
      </c>
      <c r="C1704" s="18"/>
      <c r="D1704" s="19"/>
      <c r="E1704" s="60"/>
      <c r="F1704" s="20"/>
      <c r="G1704" s="18"/>
      <c r="H1704" s="25"/>
      <c r="I1704" s="15">
        <v>1704</v>
      </c>
      <c r="J1704" s="15" t="b">
        <f xml:space="preserve"> IF(AND([Relationship Date (UTC)] &gt;= Misc!$M$3, [Relationship Date (UTC)] &lt;= Misc!$N$3,TRUE), TRUE, FALSE)</f>
        <v>1</v>
      </c>
      <c r="K1704" s="16"/>
      <c r="L1704" s="72" t="s">
        <v>922</v>
      </c>
      <c r="M1704" s="75">
        <v>40523.680902777778</v>
      </c>
    </row>
    <row r="1705" spans="1:13">
      <c r="A1705" s="69" t="s">
        <v>462</v>
      </c>
      <c r="B1705" s="69" t="s">
        <v>696</v>
      </c>
      <c r="C1705" s="18"/>
      <c r="D1705" s="19"/>
      <c r="E1705" s="60"/>
      <c r="F1705" s="20"/>
      <c r="G1705" s="18"/>
      <c r="H1705" s="25"/>
      <c r="I1705" s="15">
        <v>1705</v>
      </c>
      <c r="J1705" s="15" t="b">
        <f xml:space="preserve"> IF(AND([Relationship Date (UTC)] &gt;= Misc!$M$3, [Relationship Date (UTC)] &lt;= Misc!$N$3,TRUE), TRUE, FALSE)</f>
        <v>1</v>
      </c>
      <c r="K1705" s="16"/>
      <c r="L1705" s="72" t="s">
        <v>922</v>
      </c>
      <c r="M1705" s="75">
        <v>40523.680902777778</v>
      </c>
    </row>
    <row r="1706" spans="1:13">
      <c r="A1706" s="69" t="s">
        <v>462</v>
      </c>
      <c r="B1706" s="69" t="s">
        <v>730</v>
      </c>
      <c r="C1706" s="18"/>
      <c r="D1706" s="19"/>
      <c r="E1706" s="60"/>
      <c r="F1706" s="20"/>
      <c r="G1706" s="18"/>
      <c r="H1706" s="25"/>
      <c r="I1706" s="15">
        <v>1706</v>
      </c>
      <c r="J1706" s="15" t="b">
        <f xml:space="preserve"> IF(AND([Relationship Date (UTC)] &gt;= Misc!$M$3, [Relationship Date (UTC)] &lt;= Misc!$N$3,TRUE), TRUE, FALSE)</f>
        <v>1</v>
      </c>
      <c r="K1706" s="16"/>
      <c r="L1706" s="72" t="s">
        <v>922</v>
      </c>
      <c r="M1706" s="75">
        <v>40523.680902777778</v>
      </c>
    </row>
    <row r="1707" spans="1:13">
      <c r="A1707" s="69" t="s">
        <v>462</v>
      </c>
      <c r="B1707" s="69" t="s">
        <v>792</v>
      </c>
      <c r="C1707" s="18"/>
      <c r="D1707" s="19"/>
      <c r="E1707" s="60"/>
      <c r="F1707" s="20"/>
      <c r="G1707" s="18"/>
      <c r="H1707" s="25"/>
      <c r="I1707" s="15">
        <v>1707</v>
      </c>
      <c r="J1707" s="15" t="b">
        <f xml:space="preserve"> IF(AND([Relationship Date (UTC)] &gt;= Misc!$M$3, [Relationship Date (UTC)] &lt;= Misc!$N$3,TRUE), TRUE, FALSE)</f>
        <v>1</v>
      </c>
      <c r="K1707" s="16"/>
      <c r="L1707" s="72" t="s">
        <v>922</v>
      </c>
      <c r="M1707" s="75">
        <v>40523.680902777778</v>
      </c>
    </row>
    <row r="1708" spans="1:13">
      <c r="A1708" s="69" t="s">
        <v>462</v>
      </c>
      <c r="B1708" s="69" t="s">
        <v>665</v>
      </c>
      <c r="C1708" s="18"/>
      <c r="D1708" s="19"/>
      <c r="E1708" s="60"/>
      <c r="F1708" s="20"/>
      <c r="G1708" s="18"/>
      <c r="H1708" s="25"/>
      <c r="I1708" s="15">
        <v>1708</v>
      </c>
      <c r="J1708" s="15" t="b">
        <f xml:space="preserve"> IF(AND([Relationship Date (UTC)] &gt;= Misc!$M$3, [Relationship Date (UTC)] &lt;= Misc!$N$3,TRUE), TRUE, FALSE)</f>
        <v>1</v>
      </c>
      <c r="K1708" s="16"/>
      <c r="L1708" s="72" t="s">
        <v>922</v>
      </c>
      <c r="M1708" s="75">
        <v>40523.680902777778</v>
      </c>
    </row>
    <row r="1709" spans="1:13">
      <c r="A1709" s="69" t="s">
        <v>462</v>
      </c>
      <c r="B1709" s="69" t="s">
        <v>658</v>
      </c>
      <c r="C1709" s="18"/>
      <c r="D1709" s="19"/>
      <c r="E1709" s="60"/>
      <c r="F1709" s="20"/>
      <c r="G1709" s="18"/>
      <c r="H1709" s="25"/>
      <c r="I1709" s="15">
        <v>1709</v>
      </c>
      <c r="J1709" s="15" t="b">
        <f xml:space="preserve"> IF(AND([Relationship Date (UTC)] &gt;= Misc!$M$3, [Relationship Date (UTC)] &lt;= Misc!$N$3,TRUE), TRUE, FALSE)</f>
        <v>1</v>
      </c>
      <c r="K1709" s="16"/>
      <c r="L1709" s="72" t="s">
        <v>922</v>
      </c>
      <c r="M1709" s="75">
        <v>40523.680902777778</v>
      </c>
    </row>
    <row r="1710" spans="1:13">
      <c r="A1710" s="69" t="s">
        <v>462</v>
      </c>
      <c r="B1710" s="69" t="s">
        <v>409</v>
      </c>
      <c r="C1710" s="18"/>
      <c r="D1710" s="19"/>
      <c r="E1710" s="60"/>
      <c r="F1710" s="20"/>
      <c r="G1710" s="18"/>
      <c r="H1710" s="25"/>
      <c r="I1710" s="15">
        <v>1710</v>
      </c>
      <c r="J1710" s="15" t="b">
        <f xml:space="preserve"> IF(AND([Relationship Date (UTC)] &gt;= Misc!$M$3, [Relationship Date (UTC)] &lt;= Misc!$N$3,TRUE), TRUE, FALSE)</f>
        <v>1</v>
      </c>
      <c r="K1710" s="16"/>
      <c r="L1710" s="72" t="s">
        <v>922</v>
      </c>
      <c r="M1710" s="75">
        <v>40523.680902777778</v>
      </c>
    </row>
    <row r="1711" spans="1:13">
      <c r="A1711" s="69" t="s">
        <v>462</v>
      </c>
      <c r="B1711" s="69" t="s">
        <v>751</v>
      </c>
      <c r="C1711" s="18"/>
      <c r="D1711" s="19"/>
      <c r="E1711" s="60"/>
      <c r="F1711" s="20"/>
      <c r="G1711" s="18"/>
      <c r="H1711" s="25"/>
      <c r="I1711" s="15">
        <v>1711</v>
      </c>
      <c r="J1711" s="15" t="b">
        <f xml:space="preserve"> IF(AND([Relationship Date (UTC)] &gt;= Misc!$M$3, [Relationship Date (UTC)] &lt;= Misc!$N$3,TRUE), TRUE, FALSE)</f>
        <v>1</v>
      </c>
      <c r="K1711" s="16"/>
      <c r="L1711" s="72" t="s">
        <v>922</v>
      </c>
      <c r="M1711" s="75">
        <v>40523.680902777778</v>
      </c>
    </row>
    <row r="1712" spans="1:13">
      <c r="A1712" s="69" t="s">
        <v>462</v>
      </c>
      <c r="B1712" s="69" t="s">
        <v>624</v>
      </c>
      <c r="C1712" s="18"/>
      <c r="D1712" s="19"/>
      <c r="E1712" s="60"/>
      <c r="F1712" s="20"/>
      <c r="G1712" s="18"/>
      <c r="H1712" s="25"/>
      <c r="I1712" s="15">
        <v>1712</v>
      </c>
      <c r="J1712" s="15" t="b">
        <f xml:space="preserve"> IF(AND([Relationship Date (UTC)] &gt;= Misc!$M$3, [Relationship Date (UTC)] &lt;= Misc!$N$3,TRUE), TRUE, FALSE)</f>
        <v>1</v>
      </c>
      <c r="K1712" s="16"/>
      <c r="L1712" s="72" t="s">
        <v>922</v>
      </c>
      <c r="M1712" s="75">
        <v>40523.680902777778</v>
      </c>
    </row>
    <row r="1713" spans="1:13">
      <c r="A1713" s="69" t="s">
        <v>462</v>
      </c>
      <c r="B1713" s="69" t="s">
        <v>916</v>
      </c>
      <c r="C1713" s="18"/>
      <c r="D1713" s="19"/>
      <c r="E1713" s="60"/>
      <c r="F1713" s="20"/>
      <c r="G1713" s="18"/>
      <c r="H1713" s="25"/>
      <c r="I1713" s="15">
        <v>1713</v>
      </c>
      <c r="J1713" s="15" t="b">
        <f xml:space="preserve"> IF(AND([Relationship Date (UTC)] &gt;= Misc!$M$3, [Relationship Date (UTC)] &lt;= Misc!$N$3,TRUE), TRUE, FALSE)</f>
        <v>1</v>
      </c>
      <c r="K1713" s="16"/>
      <c r="L1713" s="72" t="s">
        <v>922</v>
      </c>
      <c r="M1713" s="75">
        <v>40523.680902777778</v>
      </c>
    </row>
    <row r="1714" spans="1:13">
      <c r="A1714" s="69" t="s">
        <v>462</v>
      </c>
      <c r="B1714" s="69" t="s">
        <v>810</v>
      </c>
      <c r="C1714" s="18"/>
      <c r="D1714" s="19"/>
      <c r="E1714" s="60"/>
      <c r="F1714" s="20"/>
      <c r="G1714" s="18"/>
      <c r="H1714" s="25"/>
      <c r="I1714" s="15">
        <v>1714</v>
      </c>
      <c r="J1714" s="15" t="b">
        <f xml:space="preserve"> IF(AND([Relationship Date (UTC)] &gt;= Misc!$M$3, [Relationship Date (UTC)] &lt;= Misc!$N$3,TRUE), TRUE, FALSE)</f>
        <v>1</v>
      </c>
      <c r="K1714" s="16"/>
      <c r="L1714" s="72" t="s">
        <v>922</v>
      </c>
      <c r="M1714" s="75">
        <v>40523.680902777778</v>
      </c>
    </row>
    <row r="1715" spans="1:13">
      <c r="A1715" s="69" t="s">
        <v>462</v>
      </c>
      <c r="B1715" s="69" t="s">
        <v>673</v>
      </c>
      <c r="C1715" s="18"/>
      <c r="D1715" s="19"/>
      <c r="E1715" s="60"/>
      <c r="F1715" s="20"/>
      <c r="G1715" s="18"/>
      <c r="H1715" s="25"/>
      <c r="I1715" s="15">
        <v>1715</v>
      </c>
      <c r="J1715" s="15" t="b">
        <f xml:space="preserve"> IF(AND([Relationship Date (UTC)] &gt;= Misc!$M$3, [Relationship Date (UTC)] &lt;= Misc!$N$3,TRUE), TRUE, FALSE)</f>
        <v>1</v>
      </c>
      <c r="K1715" s="16"/>
      <c r="L1715" s="72" t="s">
        <v>922</v>
      </c>
      <c r="M1715" s="75">
        <v>40523.680902777778</v>
      </c>
    </row>
    <row r="1716" spans="1:13">
      <c r="A1716" s="69" t="s">
        <v>462</v>
      </c>
      <c r="B1716" s="69" t="s">
        <v>894</v>
      </c>
      <c r="C1716" s="18"/>
      <c r="D1716" s="19"/>
      <c r="E1716" s="60"/>
      <c r="F1716" s="20"/>
      <c r="G1716" s="18"/>
      <c r="H1716" s="25"/>
      <c r="I1716" s="15">
        <v>1716</v>
      </c>
      <c r="J1716" s="15" t="b">
        <f xml:space="preserve"> IF(AND([Relationship Date (UTC)] &gt;= Misc!$M$3, [Relationship Date (UTC)] &lt;= Misc!$N$3,TRUE), TRUE, FALSE)</f>
        <v>1</v>
      </c>
      <c r="K1716" s="16"/>
      <c r="L1716" s="72" t="s">
        <v>922</v>
      </c>
      <c r="M1716" s="75">
        <v>40523.680902777778</v>
      </c>
    </row>
    <row r="1717" spans="1:13">
      <c r="A1717" s="69" t="s">
        <v>671</v>
      </c>
      <c r="B1717" s="69" t="s">
        <v>462</v>
      </c>
      <c r="C1717" s="18"/>
      <c r="D1717" s="19"/>
      <c r="E1717" s="60"/>
      <c r="F1717" s="20"/>
      <c r="G1717" s="18"/>
      <c r="H1717" s="25"/>
      <c r="I1717" s="15">
        <v>1717</v>
      </c>
      <c r="J1717" s="15" t="b">
        <f xml:space="preserve"> IF(AND([Relationship Date (UTC)] &gt;= Misc!$M$3, [Relationship Date (UTC)] &lt;= Misc!$N$3,TRUE), TRUE, FALSE)</f>
        <v>1</v>
      </c>
      <c r="K1717" s="16"/>
      <c r="L1717" s="72" t="s">
        <v>922</v>
      </c>
      <c r="M1717" s="75">
        <v>40523.680902777778</v>
      </c>
    </row>
    <row r="1718" spans="1:13">
      <c r="A1718" s="69" t="s">
        <v>751</v>
      </c>
      <c r="B1718" s="69" t="s">
        <v>462</v>
      </c>
      <c r="C1718" s="18"/>
      <c r="D1718" s="19"/>
      <c r="E1718" s="60"/>
      <c r="F1718" s="20"/>
      <c r="G1718" s="18"/>
      <c r="H1718" s="25"/>
      <c r="I1718" s="15">
        <v>1718</v>
      </c>
      <c r="J1718" s="15" t="b">
        <f xml:space="preserve"> IF(AND([Relationship Date (UTC)] &gt;= Misc!$M$3, [Relationship Date (UTC)] &lt;= Misc!$N$3,TRUE), TRUE, FALSE)</f>
        <v>1</v>
      </c>
      <c r="K1718" s="16"/>
      <c r="L1718" s="72" t="s">
        <v>922</v>
      </c>
      <c r="M1718" s="75">
        <v>40523.680902777778</v>
      </c>
    </row>
    <row r="1719" spans="1:13">
      <c r="A1719" s="69" t="s">
        <v>752</v>
      </c>
      <c r="B1719" s="69" t="s">
        <v>751</v>
      </c>
      <c r="C1719" s="18"/>
      <c r="D1719" s="19"/>
      <c r="E1719" s="60"/>
      <c r="F1719" s="20"/>
      <c r="G1719" s="18"/>
      <c r="H1719" s="25"/>
      <c r="I1719" s="15">
        <v>1719</v>
      </c>
      <c r="J1719" s="15" t="b">
        <f xml:space="preserve"> IF(AND([Relationship Date (UTC)] &gt;= Misc!$M$3, [Relationship Date (UTC)] &lt;= Misc!$N$3,TRUE), TRUE, FALSE)</f>
        <v>1</v>
      </c>
      <c r="K1719" s="16"/>
      <c r="L1719" s="72" t="s">
        <v>921</v>
      </c>
      <c r="M1719" s="75">
        <v>40523.674317129633</v>
      </c>
    </row>
    <row r="1720" spans="1:13">
      <c r="A1720" s="69" t="s">
        <v>753</v>
      </c>
      <c r="B1720" s="69" t="s">
        <v>752</v>
      </c>
      <c r="C1720" s="18"/>
      <c r="D1720" s="19"/>
      <c r="E1720" s="60"/>
      <c r="F1720" s="20"/>
      <c r="G1720" s="18"/>
      <c r="H1720" s="25"/>
      <c r="I1720" s="15">
        <v>1720</v>
      </c>
      <c r="J1720" s="15" t="b">
        <f xml:space="preserve"> IF(AND([Relationship Date (UTC)] &gt;= Misc!$M$3, [Relationship Date (UTC)] &lt;= Misc!$N$3,TRUE), TRUE, FALSE)</f>
        <v>1</v>
      </c>
      <c r="K1720" s="16"/>
      <c r="L1720" s="72" t="s">
        <v>922</v>
      </c>
      <c r="M1720" s="75">
        <v>40523.680902777778</v>
      </c>
    </row>
    <row r="1721" spans="1:13">
      <c r="A1721" s="69" t="s">
        <v>472</v>
      </c>
      <c r="B1721" s="69" t="s">
        <v>752</v>
      </c>
      <c r="C1721" s="18"/>
      <c r="D1721" s="19"/>
      <c r="E1721" s="60"/>
      <c r="F1721" s="20"/>
      <c r="G1721" s="18"/>
      <c r="H1721" s="25"/>
      <c r="I1721" s="15">
        <v>1721</v>
      </c>
      <c r="J1721" s="15" t="b">
        <f xml:space="preserve"> IF(AND([Relationship Date (UTC)] &gt;= Misc!$M$3, [Relationship Date (UTC)] &lt;= Misc!$N$3,TRUE), TRUE, FALSE)</f>
        <v>1</v>
      </c>
      <c r="K1721" s="16"/>
      <c r="L1721" s="72" t="s">
        <v>922</v>
      </c>
      <c r="M1721" s="75">
        <v>40523.680902777778</v>
      </c>
    </row>
    <row r="1722" spans="1:13">
      <c r="A1722" s="69" t="s">
        <v>752</v>
      </c>
      <c r="B1722" s="69" t="s">
        <v>751</v>
      </c>
      <c r="C1722" s="18"/>
      <c r="D1722" s="19"/>
      <c r="E1722" s="60"/>
      <c r="F1722" s="20"/>
      <c r="G1722" s="18"/>
      <c r="H1722" s="25"/>
      <c r="I1722" s="15">
        <v>1722</v>
      </c>
      <c r="J1722" s="15" t="b">
        <f xml:space="preserve"> IF(AND([Relationship Date (UTC)] &gt;= Misc!$M$3, [Relationship Date (UTC)] &lt;= Misc!$N$3,TRUE), TRUE, FALSE)</f>
        <v>1</v>
      </c>
      <c r="K1722" s="16"/>
      <c r="L1722" s="72" t="s">
        <v>922</v>
      </c>
      <c r="M1722" s="75">
        <v>40523.680902777778</v>
      </c>
    </row>
    <row r="1723" spans="1:13">
      <c r="A1723" s="69" t="s">
        <v>636</v>
      </c>
      <c r="B1723" s="69" t="s">
        <v>752</v>
      </c>
      <c r="C1723" s="18"/>
      <c r="D1723" s="19"/>
      <c r="E1723" s="60"/>
      <c r="F1723" s="20"/>
      <c r="G1723" s="18"/>
      <c r="H1723" s="25"/>
      <c r="I1723" s="15">
        <v>1723</v>
      </c>
      <c r="J1723" s="15" t="b">
        <f xml:space="preserve"> IF(AND([Relationship Date (UTC)] &gt;= Misc!$M$3, [Relationship Date (UTC)] &lt;= Misc!$N$3,TRUE), TRUE, FALSE)</f>
        <v>1</v>
      </c>
      <c r="K1723" s="16"/>
      <c r="L1723" s="72" t="s">
        <v>922</v>
      </c>
      <c r="M1723" s="75">
        <v>40523.680902777778</v>
      </c>
    </row>
    <row r="1724" spans="1:13">
      <c r="A1724" s="69" t="s">
        <v>751</v>
      </c>
      <c r="B1724" s="69" t="s">
        <v>752</v>
      </c>
      <c r="C1724" s="18"/>
      <c r="D1724" s="19"/>
      <c r="E1724" s="60"/>
      <c r="F1724" s="20"/>
      <c r="G1724" s="18"/>
      <c r="H1724" s="25"/>
      <c r="I1724" s="15">
        <v>1724</v>
      </c>
      <c r="J1724" s="15" t="b">
        <f xml:space="preserve"> IF(AND([Relationship Date (UTC)] &gt;= Misc!$M$3, [Relationship Date (UTC)] &lt;= Misc!$N$3,TRUE), TRUE, FALSE)</f>
        <v>1</v>
      </c>
      <c r="K1724" s="16"/>
      <c r="L1724" s="72" t="s">
        <v>922</v>
      </c>
      <c r="M1724" s="75">
        <v>40523.680902777778</v>
      </c>
    </row>
    <row r="1725" spans="1:13">
      <c r="A1725" s="69" t="s">
        <v>633</v>
      </c>
      <c r="B1725" s="69" t="s">
        <v>751</v>
      </c>
      <c r="C1725" s="18"/>
      <c r="D1725" s="19"/>
      <c r="E1725" s="60"/>
      <c r="F1725" s="20"/>
      <c r="G1725" s="18"/>
      <c r="H1725" s="25"/>
      <c r="I1725" s="15">
        <v>1725</v>
      </c>
      <c r="J1725" s="15" t="b">
        <f xml:space="preserve"> IF(AND([Relationship Date (UTC)] &gt;= Misc!$M$3, [Relationship Date (UTC)] &lt;= Misc!$N$3,TRUE), TRUE, FALSE)</f>
        <v>1</v>
      </c>
      <c r="K1725" s="16"/>
      <c r="L1725" s="72" t="s">
        <v>921</v>
      </c>
      <c r="M1725" s="75">
        <v>40523.676319444443</v>
      </c>
    </row>
    <row r="1726" spans="1:13">
      <c r="A1726" s="69" t="s">
        <v>633</v>
      </c>
      <c r="B1726" s="69" t="s">
        <v>751</v>
      </c>
      <c r="C1726" s="18"/>
      <c r="D1726" s="19"/>
      <c r="E1726" s="60"/>
      <c r="F1726" s="20"/>
      <c r="G1726" s="18"/>
      <c r="H1726" s="25"/>
      <c r="I1726" s="15">
        <v>1726</v>
      </c>
      <c r="J1726" s="15" t="b">
        <f xml:space="preserve"> IF(AND([Relationship Date (UTC)] &gt;= Misc!$M$3, [Relationship Date (UTC)] &lt;= Misc!$N$3,TRUE), TRUE, FALSE)</f>
        <v>1</v>
      </c>
      <c r="K1726" s="16"/>
      <c r="L1726" s="72" t="s">
        <v>922</v>
      </c>
      <c r="M1726" s="75">
        <v>40523.680902777778</v>
      </c>
    </row>
    <row r="1727" spans="1:13">
      <c r="A1727" s="69" t="s">
        <v>751</v>
      </c>
      <c r="B1727" s="69" t="s">
        <v>633</v>
      </c>
      <c r="C1727" s="18"/>
      <c r="D1727" s="19"/>
      <c r="E1727" s="60"/>
      <c r="F1727" s="20"/>
      <c r="G1727" s="18"/>
      <c r="H1727" s="25"/>
      <c r="I1727" s="15">
        <v>1727</v>
      </c>
      <c r="J1727" s="15" t="b">
        <f xml:space="preserve"> IF(AND([Relationship Date (UTC)] &gt;= Misc!$M$3, [Relationship Date (UTC)] &lt;= Misc!$N$3,TRUE), TRUE, FALSE)</f>
        <v>1</v>
      </c>
      <c r="K1727" s="16"/>
      <c r="L1727" s="72" t="s">
        <v>922</v>
      </c>
      <c r="M1727" s="75">
        <v>40523.680902777778</v>
      </c>
    </row>
    <row r="1728" spans="1:13">
      <c r="A1728" s="69" t="s">
        <v>651</v>
      </c>
      <c r="B1728" s="69" t="s">
        <v>916</v>
      </c>
      <c r="C1728" s="18"/>
      <c r="D1728" s="19"/>
      <c r="E1728" s="60"/>
      <c r="F1728" s="20"/>
      <c r="G1728" s="18"/>
      <c r="H1728" s="25"/>
      <c r="I1728" s="15">
        <v>1728</v>
      </c>
      <c r="J1728" s="15" t="b">
        <f xml:space="preserve"> IF(AND([Relationship Date (UTC)] &gt;= Misc!$M$3, [Relationship Date (UTC)] &lt;= Misc!$N$3,TRUE), TRUE, FALSE)</f>
        <v>1</v>
      </c>
      <c r="K1728" s="16"/>
      <c r="L1728" s="72" t="s">
        <v>922</v>
      </c>
      <c r="M1728" s="75">
        <v>40523.680902777778</v>
      </c>
    </row>
    <row r="1729" spans="1:13">
      <c r="A1729" s="69" t="s">
        <v>651</v>
      </c>
      <c r="B1729" s="69" t="s">
        <v>730</v>
      </c>
      <c r="C1729" s="18"/>
      <c r="D1729" s="19"/>
      <c r="E1729" s="60"/>
      <c r="F1729" s="20"/>
      <c r="G1729" s="18"/>
      <c r="H1729" s="25"/>
      <c r="I1729" s="15">
        <v>1729</v>
      </c>
      <c r="J1729" s="15" t="b">
        <f xml:space="preserve"> IF(AND([Relationship Date (UTC)] &gt;= Misc!$M$3, [Relationship Date (UTC)] &lt;= Misc!$N$3,TRUE), TRUE, FALSE)</f>
        <v>1</v>
      </c>
      <c r="K1729" s="16"/>
      <c r="L1729" s="72" t="s">
        <v>922</v>
      </c>
      <c r="M1729" s="75">
        <v>40523.680902777778</v>
      </c>
    </row>
    <row r="1730" spans="1:13">
      <c r="A1730" s="69" t="s">
        <v>754</v>
      </c>
      <c r="B1730" s="69" t="s">
        <v>671</v>
      </c>
      <c r="C1730" s="18"/>
      <c r="D1730" s="19"/>
      <c r="E1730" s="60"/>
      <c r="F1730" s="20"/>
      <c r="G1730" s="18"/>
      <c r="H1730" s="25"/>
      <c r="I1730" s="15">
        <v>1730</v>
      </c>
      <c r="J1730" s="15" t="b">
        <f xml:space="preserve"> IF(AND([Relationship Date (UTC)] &gt;= Misc!$M$3, [Relationship Date (UTC)] &lt;= Misc!$N$3,TRUE), TRUE, FALSE)</f>
        <v>1</v>
      </c>
      <c r="K1730" s="16"/>
      <c r="L1730" s="72" t="s">
        <v>922</v>
      </c>
      <c r="M1730" s="75">
        <v>40523.680902777778</v>
      </c>
    </row>
    <row r="1731" spans="1:13">
      <c r="A1731" s="69" t="s">
        <v>755</v>
      </c>
      <c r="B1731" s="69" t="s">
        <v>754</v>
      </c>
      <c r="C1731" s="18"/>
      <c r="D1731" s="19"/>
      <c r="E1731" s="60"/>
      <c r="F1731" s="20"/>
      <c r="G1731" s="18"/>
      <c r="H1731" s="25"/>
      <c r="I1731" s="15">
        <v>1731</v>
      </c>
      <c r="J1731" s="15" t="b">
        <f xml:space="preserve"> IF(AND([Relationship Date (UTC)] &gt;= Misc!$M$3, [Relationship Date (UTC)] &lt;= Misc!$N$3,TRUE), TRUE, FALSE)</f>
        <v>1</v>
      </c>
      <c r="K1731" s="16"/>
      <c r="L1731" s="72" t="s">
        <v>922</v>
      </c>
      <c r="M1731" s="75">
        <v>40523.680902777778</v>
      </c>
    </row>
    <row r="1732" spans="1:13">
      <c r="A1732" s="69" t="s">
        <v>756</v>
      </c>
      <c r="B1732" s="69" t="s">
        <v>754</v>
      </c>
      <c r="C1732" s="18"/>
      <c r="D1732" s="19"/>
      <c r="E1732" s="60"/>
      <c r="F1732" s="20"/>
      <c r="G1732" s="18"/>
      <c r="H1732" s="25"/>
      <c r="I1732" s="15">
        <v>1732</v>
      </c>
      <c r="J1732" s="15" t="b">
        <f xml:space="preserve"> IF(AND([Relationship Date (UTC)] &gt;= Misc!$M$3, [Relationship Date (UTC)] &lt;= Misc!$N$3,TRUE), TRUE, FALSE)</f>
        <v>1</v>
      </c>
      <c r="K1732" s="16"/>
      <c r="L1732" s="72" t="s">
        <v>922</v>
      </c>
      <c r="M1732" s="75">
        <v>40523.680902777778</v>
      </c>
    </row>
    <row r="1733" spans="1:13">
      <c r="A1733" s="69" t="s">
        <v>658</v>
      </c>
      <c r="B1733" s="69" t="s">
        <v>754</v>
      </c>
      <c r="C1733" s="18"/>
      <c r="D1733" s="19"/>
      <c r="E1733" s="60"/>
      <c r="F1733" s="20"/>
      <c r="G1733" s="18"/>
      <c r="H1733" s="25"/>
      <c r="I1733" s="15">
        <v>1733</v>
      </c>
      <c r="J1733" s="15" t="b">
        <f xml:space="preserve"> IF(AND([Relationship Date (UTC)] &gt;= Misc!$M$3, [Relationship Date (UTC)] &lt;= Misc!$N$3,TRUE), TRUE, FALSE)</f>
        <v>1</v>
      </c>
      <c r="K1733" s="16"/>
      <c r="L1733" s="72" t="s">
        <v>922</v>
      </c>
      <c r="M1733" s="75">
        <v>40523.680902777778</v>
      </c>
    </row>
    <row r="1734" spans="1:13">
      <c r="A1734" s="69" t="s">
        <v>659</v>
      </c>
      <c r="B1734" s="69" t="s">
        <v>754</v>
      </c>
      <c r="C1734" s="18"/>
      <c r="D1734" s="19"/>
      <c r="E1734" s="60"/>
      <c r="F1734" s="20"/>
      <c r="G1734" s="18"/>
      <c r="H1734" s="25"/>
      <c r="I1734" s="15">
        <v>1734</v>
      </c>
      <c r="J1734" s="15" t="b">
        <f xml:space="preserve"> IF(AND([Relationship Date (UTC)] &gt;= Misc!$M$3, [Relationship Date (UTC)] &lt;= Misc!$N$3,TRUE), TRUE, FALSE)</f>
        <v>1</v>
      </c>
      <c r="K1734" s="16"/>
      <c r="L1734" s="72" t="s">
        <v>922</v>
      </c>
      <c r="M1734" s="75">
        <v>40523.680902777778</v>
      </c>
    </row>
    <row r="1735" spans="1:13">
      <c r="A1735" s="69" t="s">
        <v>671</v>
      </c>
      <c r="B1735" s="69" t="s">
        <v>754</v>
      </c>
      <c r="C1735" s="18"/>
      <c r="D1735" s="19"/>
      <c r="E1735" s="60"/>
      <c r="F1735" s="20"/>
      <c r="G1735" s="18"/>
      <c r="H1735" s="25"/>
      <c r="I1735" s="15">
        <v>1735</v>
      </c>
      <c r="J1735" s="15" t="b">
        <f xml:space="preserve"> IF(AND([Relationship Date (UTC)] &gt;= Misc!$M$3, [Relationship Date (UTC)] &lt;= Misc!$N$3,TRUE), TRUE, FALSE)</f>
        <v>1</v>
      </c>
      <c r="K1735" s="16"/>
      <c r="L1735" s="72" t="s">
        <v>922</v>
      </c>
      <c r="M1735" s="75">
        <v>40523.680902777778</v>
      </c>
    </row>
    <row r="1736" spans="1:13">
      <c r="A1736" s="69" t="s">
        <v>757</v>
      </c>
      <c r="B1736" s="69" t="s">
        <v>754</v>
      </c>
      <c r="C1736" s="18"/>
      <c r="D1736" s="19"/>
      <c r="E1736" s="60"/>
      <c r="F1736" s="20"/>
      <c r="G1736" s="18"/>
      <c r="H1736" s="25"/>
      <c r="I1736" s="15">
        <v>1736</v>
      </c>
      <c r="J1736" s="15" t="b">
        <f xml:space="preserve"> IF(AND([Relationship Date (UTC)] &gt;= Misc!$M$3, [Relationship Date (UTC)] &lt;= Misc!$N$3,TRUE), TRUE, FALSE)</f>
        <v>1</v>
      </c>
      <c r="K1736" s="16"/>
      <c r="L1736" s="72" t="s">
        <v>922</v>
      </c>
      <c r="M1736" s="75">
        <v>40523.680902777778</v>
      </c>
    </row>
    <row r="1737" spans="1:13">
      <c r="A1737" s="69" t="s">
        <v>758</v>
      </c>
      <c r="B1737" s="69" t="s">
        <v>754</v>
      </c>
      <c r="C1737" s="18"/>
      <c r="D1737" s="19"/>
      <c r="E1737" s="60"/>
      <c r="F1737" s="20"/>
      <c r="G1737" s="18"/>
      <c r="H1737" s="25"/>
      <c r="I1737" s="15">
        <v>1737</v>
      </c>
      <c r="J1737" s="15" t="b">
        <f xml:space="preserve"> IF(AND([Relationship Date (UTC)] &gt;= Misc!$M$3, [Relationship Date (UTC)] &lt;= Misc!$N$3,TRUE), TRUE, FALSE)</f>
        <v>1</v>
      </c>
      <c r="K1737" s="16"/>
      <c r="L1737" s="72" t="s">
        <v>922</v>
      </c>
      <c r="M1737" s="75">
        <v>40523.680902777778</v>
      </c>
    </row>
    <row r="1738" spans="1:13">
      <c r="A1738" s="69" t="s">
        <v>759</v>
      </c>
      <c r="B1738" s="69" t="s">
        <v>696</v>
      </c>
      <c r="C1738" s="18"/>
      <c r="D1738" s="19"/>
      <c r="E1738" s="60"/>
      <c r="F1738" s="20"/>
      <c r="G1738" s="18"/>
      <c r="H1738" s="25"/>
      <c r="I1738" s="15">
        <v>1738</v>
      </c>
      <c r="J1738" s="15" t="b">
        <f xml:space="preserve"> IF(AND([Relationship Date (UTC)] &gt;= Misc!$M$3, [Relationship Date (UTC)] &lt;= Misc!$N$3,TRUE), TRUE, FALSE)</f>
        <v>1</v>
      </c>
      <c r="K1738" s="16"/>
      <c r="L1738" s="72" t="s">
        <v>921</v>
      </c>
      <c r="M1738" s="75">
        <v>40523.678969907407</v>
      </c>
    </row>
    <row r="1739" spans="1:13">
      <c r="A1739" s="69" t="s">
        <v>759</v>
      </c>
      <c r="B1739" s="69" t="s">
        <v>912</v>
      </c>
      <c r="C1739" s="18"/>
      <c r="D1739" s="19"/>
      <c r="E1739" s="60"/>
      <c r="F1739" s="20"/>
      <c r="G1739" s="18"/>
      <c r="H1739" s="25"/>
      <c r="I1739" s="15">
        <v>1739</v>
      </c>
      <c r="J1739" s="15" t="b">
        <f xml:space="preserve"> IF(AND([Relationship Date (UTC)] &gt;= Misc!$M$3, [Relationship Date (UTC)] &lt;= Misc!$N$3,TRUE), TRUE, FALSE)</f>
        <v>1</v>
      </c>
      <c r="K1739" s="16"/>
      <c r="L1739" s="72" t="s">
        <v>922</v>
      </c>
      <c r="M1739" s="75">
        <v>40523.680902777778</v>
      </c>
    </row>
    <row r="1740" spans="1:13">
      <c r="A1740" s="69" t="s">
        <v>759</v>
      </c>
      <c r="B1740" s="69" t="s">
        <v>730</v>
      </c>
      <c r="C1740" s="18"/>
      <c r="D1740" s="19"/>
      <c r="E1740" s="60"/>
      <c r="F1740" s="20"/>
      <c r="G1740" s="18"/>
      <c r="H1740" s="25"/>
      <c r="I1740" s="15">
        <v>1740</v>
      </c>
      <c r="J1740" s="15" t="b">
        <f xml:space="preserve"> IF(AND([Relationship Date (UTC)] &gt;= Misc!$M$3, [Relationship Date (UTC)] &lt;= Misc!$N$3,TRUE), TRUE, FALSE)</f>
        <v>1</v>
      </c>
      <c r="K1740" s="16"/>
      <c r="L1740" s="72" t="s">
        <v>922</v>
      </c>
      <c r="M1740" s="75">
        <v>40523.680902777778</v>
      </c>
    </row>
    <row r="1741" spans="1:13">
      <c r="A1741" s="69" t="s">
        <v>760</v>
      </c>
      <c r="B1741" s="69" t="s">
        <v>918</v>
      </c>
      <c r="C1741" s="18"/>
      <c r="D1741" s="19"/>
      <c r="E1741" s="60"/>
      <c r="F1741" s="20"/>
      <c r="G1741" s="18"/>
      <c r="H1741" s="25"/>
      <c r="I1741" s="15">
        <v>1741</v>
      </c>
      <c r="J1741" s="15" t="b">
        <f xml:space="preserve"> IF(AND([Relationship Date (UTC)] &gt;= Misc!$M$3, [Relationship Date (UTC)] &lt;= Misc!$N$3,TRUE), TRUE, FALSE)</f>
        <v>1</v>
      </c>
      <c r="K1741" s="16"/>
      <c r="L1741" s="72" t="s">
        <v>921</v>
      </c>
      <c r="M1741" s="75">
        <v>40523.678078703706</v>
      </c>
    </row>
    <row r="1742" spans="1:13">
      <c r="A1742" s="69" t="s">
        <v>761</v>
      </c>
      <c r="B1742" s="69" t="s">
        <v>918</v>
      </c>
      <c r="C1742" s="18"/>
      <c r="D1742" s="19"/>
      <c r="E1742" s="60"/>
      <c r="F1742" s="20"/>
      <c r="G1742" s="18"/>
      <c r="H1742" s="25"/>
      <c r="I1742" s="15">
        <v>1742</v>
      </c>
      <c r="J1742" s="15" t="b">
        <f xml:space="preserve"> IF(AND([Relationship Date (UTC)] &gt;= Misc!$M$3, [Relationship Date (UTC)] &lt;= Misc!$N$3,TRUE), TRUE, FALSE)</f>
        <v>1</v>
      </c>
      <c r="K1742" s="16"/>
      <c r="L1742" s="72" t="s">
        <v>921</v>
      </c>
      <c r="M1742" s="75">
        <v>40523.679618055554</v>
      </c>
    </row>
    <row r="1743" spans="1:13">
      <c r="A1743" s="69" t="s">
        <v>762</v>
      </c>
      <c r="B1743" s="69" t="s">
        <v>918</v>
      </c>
      <c r="C1743" s="18"/>
      <c r="D1743" s="19"/>
      <c r="E1743" s="60"/>
      <c r="F1743" s="20"/>
      <c r="G1743" s="18"/>
      <c r="H1743" s="25"/>
      <c r="I1743" s="15">
        <v>1743</v>
      </c>
      <c r="J1743" s="15" t="b">
        <f xml:space="preserve"> IF(AND([Relationship Date (UTC)] &gt;= Misc!$M$3, [Relationship Date (UTC)] &lt;= Misc!$N$3,TRUE), TRUE, FALSE)</f>
        <v>1</v>
      </c>
      <c r="K1743" s="16"/>
      <c r="L1743" s="72" t="s">
        <v>921</v>
      </c>
      <c r="M1743" s="75">
        <v>40523.680856481478</v>
      </c>
    </row>
    <row r="1744" spans="1:13">
      <c r="A1744" s="69" t="s">
        <v>762</v>
      </c>
      <c r="B1744" s="69" t="s">
        <v>918</v>
      </c>
      <c r="C1744" s="18"/>
      <c r="D1744" s="19"/>
      <c r="E1744" s="60"/>
      <c r="F1744" s="20"/>
      <c r="G1744" s="18"/>
      <c r="H1744" s="25"/>
      <c r="I1744" s="15">
        <v>1744</v>
      </c>
      <c r="J1744" s="15" t="b">
        <f xml:space="preserve"> IF(AND([Relationship Date (UTC)] &gt;= Misc!$M$3, [Relationship Date (UTC)] &lt;= Misc!$N$3,TRUE), TRUE, FALSE)</f>
        <v>1</v>
      </c>
      <c r="K1744" s="16"/>
      <c r="L1744" s="72" t="s">
        <v>923</v>
      </c>
      <c r="M1744" s="75">
        <v>40523.680856481478</v>
      </c>
    </row>
    <row r="1745" spans="1:13">
      <c r="A1745" s="69" t="s">
        <v>669</v>
      </c>
      <c r="B1745" s="69" t="s">
        <v>918</v>
      </c>
      <c r="C1745" s="18"/>
      <c r="D1745" s="19"/>
      <c r="E1745" s="60"/>
      <c r="F1745" s="20"/>
      <c r="G1745" s="18"/>
      <c r="H1745" s="25"/>
      <c r="I1745" s="15">
        <v>1745</v>
      </c>
      <c r="J1745" s="15" t="b">
        <f xml:space="preserve"> IF(AND([Relationship Date (UTC)] &gt;= Misc!$M$3, [Relationship Date (UTC)] &lt;= Misc!$N$3,TRUE), TRUE, FALSE)</f>
        <v>1</v>
      </c>
      <c r="K1745" s="16"/>
      <c r="L1745" s="72" t="s">
        <v>922</v>
      </c>
      <c r="M1745" s="75">
        <v>40523.680902777778</v>
      </c>
    </row>
    <row r="1746" spans="1:13">
      <c r="A1746" s="69" t="s">
        <v>763</v>
      </c>
      <c r="B1746" s="69" t="s">
        <v>918</v>
      </c>
      <c r="C1746" s="18"/>
      <c r="D1746" s="19"/>
      <c r="E1746" s="60"/>
      <c r="F1746" s="20"/>
      <c r="G1746" s="18"/>
      <c r="H1746" s="25"/>
      <c r="I1746" s="15">
        <v>1746</v>
      </c>
      <c r="J1746" s="15" t="b">
        <f xml:space="preserve"> IF(AND([Relationship Date (UTC)] &gt;= Misc!$M$3, [Relationship Date (UTC)] &lt;= Misc!$N$3,TRUE), TRUE, FALSE)</f>
        <v>1</v>
      </c>
      <c r="K1746" s="16"/>
      <c r="L1746" s="72" t="s">
        <v>922</v>
      </c>
      <c r="M1746" s="75">
        <v>40523.680902777778</v>
      </c>
    </row>
    <row r="1747" spans="1:13">
      <c r="A1747" s="69" t="s">
        <v>700</v>
      </c>
      <c r="B1747" s="69" t="s">
        <v>913</v>
      </c>
      <c r="C1747" s="18"/>
      <c r="D1747" s="19"/>
      <c r="E1747" s="60"/>
      <c r="F1747" s="20"/>
      <c r="G1747" s="18"/>
      <c r="H1747" s="25"/>
      <c r="I1747" s="15">
        <v>1747</v>
      </c>
      <c r="J1747" s="15" t="b">
        <f xml:space="preserve"> IF(AND([Relationship Date (UTC)] &gt;= Misc!$M$3, [Relationship Date (UTC)] &lt;= Misc!$N$3,TRUE), TRUE, FALSE)</f>
        <v>1</v>
      </c>
      <c r="K1747" s="16"/>
      <c r="L1747" s="72" t="s">
        <v>921</v>
      </c>
      <c r="M1747" s="75">
        <v>40523.674756944441</v>
      </c>
    </row>
    <row r="1748" spans="1:13">
      <c r="A1748" s="69" t="s">
        <v>690</v>
      </c>
      <c r="B1748" s="69" t="s">
        <v>700</v>
      </c>
      <c r="C1748" s="18"/>
      <c r="D1748" s="19"/>
      <c r="E1748" s="60"/>
      <c r="F1748" s="20"/>
      <c r="G1748" s="18"/>
      <c r="H1748" s="25"/>
      <c r="I1748" s="15">
        <v>1748</v>
      </c>
      <c r="J1748" s="15" t="b">
        <f xml:space="preserve"> IF(AND([Relationship Date (UTC)] &gt;= Misc!$M$3, [Relationship Date (UTC)] &lt;= Misc!$N$3,TRUE), TRUE, FALSE)</f>
        <v>1</v>
      </c>
      <c r="K1748" s="16"/>
      <c r="L1748" s="72" t="s">
        <v>921</v>
      </c>
      <c r="M1748" s="75">
        <v>40523.677685185183</v>
      </c>
    </row>
    <row r="1749" spans="1:13">
      <c r="A1749" s="69" t="s">
        <v>673</v>
      </c>
      <c r="B1749" s="69" t="s">
        <v>700</v>
      </c>
      <c r="C1749" s="18"/>
      <c r="D1749" s="19"/>
      <c r="E1749" s="60"/>
      <c r="F1749" s="20"/>
      <c r="G1749" s="18"/>
      <c r="H1749" s="25"/>
      <c r="I1749" s="15">
        <v>1749</v>
      </c>
      <c r="J1749" s="15" t="b">
        <f xml:space="preserve"> IF(AND([Relationship Date (UTC)] &gt;= Misc!$M$3, [Relationship Date (UTC)] &lt;= Misc!$N$3,TRUE), TRUE, FALSE)</f>
        <v>1</v>
      </c>
      <c r="K1749" s="16"/>
      <c r="L1749" s="72" t="s">
        <v>922</v>
      </c>
      <c r="M1749" s="75">
        <v>40523.680902777778</v>
      </c>
    </row>
    <row r="1750" spans="1:13">
      <c r="A1750" s="69" t="s">
        <v>658</v>
      </c>
      <c r="B1750" s="69" t="s">
        <v>700</v>
      </c>
      <c r="C1750" s="18"/>
      <c r="D1750" s="19"/>
      <c r="E1750" s="60"/>
      <c r="F1750" s="20"/>
      <c r="G1750" s="18"/>
      <c r="H1750" s="25"/>
      <c r="I1750" s="15">
        <v>1750</v>
      </c>
      <c r="J1750" s="15" t="b">
        <f xml:space="preserve"> IF(AND([Relationship Date (UTC)] &gt;= Misc!$M$3, [Relationship Date (UTC)] &lt;= Misc!$N$3,TRUE), TRUE, FALSE)</f>
        <v>1</v>
      </c>
      <c r="K1750" s="16"/>
      <c r="L1750" s="72" t="s">
        <v>922</v>
      </c>
      <c r="M1750" s="75">
        <v>40523.680902777778</v>
      </c>
    </row>
    <row r="1751" spans="1:13">
      <c r="A1751" s="69" t="s">
        <v>669</v>
      </c>
      <c r="B1751" s="69" t="s">
        <v>700</v>
      </c>
      <c r="C1751" s="18"/>
      <c r="D1751" s="19"/>
      <c r="E1751" s="60"/>
      <c r="F1751" s="20"/>
      <c r="G1751" s="18"/>
      <c r="H1751" s="25"/>
      <c r="I1751" s="15">
        <v>1751</v>
      </c>
      <c r="J1751" s="15" t="b">
        <f xml:space="preserve"> IF(AND([Relationship Date (UTC)] &gt;= Misc!$M$3, [Relationship Date (UTC)] &lt;= Misc!$N$3,TRUE), TRUE, FALSE)</f>
        <v>1</v>
      </c>
      <c r="K1751" s="16"/>
      <c r="L1751" s="72" t="s">
        <v>922</v>
      </c>
      <c r="M1751" s="75">
        <v>40523.680902777778</v>
      </c>
    </row>
    <row r="1752" spans="1:13">
      <c r="A1752" s="69" t="s">
        <v>700</v>
      </c>
      <c r="B1752" s="69" t="s">
        <v>658</v>
      </c>
      <c r="C1752" s="18"/>
      <c r="D1752" s="19"/>
      <c r="E1752" s="60"/>
      <c r="F1752" s="20"/>
      <c r="G1752" s="18"/>
      <c r="H1752" s="25"/>
      <c r="I1752" s="15">
        <v>1752</v>
      </c>
      <c r="J1752" s="15" t="b">
        <f xml:space="preserve"> IF(AND([Relationship Date (UTC)] &gt;= Misc!$M$3, [Relationship Date (UTC)] &lt;= Misc!$N$3,TRUE), TRUE, FALSE)</f>
        <v>1</v>
      </c>
      <c r="K1752" s="16"/>
      <c r="L1752" s="72" t="s">
        <v>922</v>
      </c>
      <c r="M1752" s="75">
        <v>40523.680902777778</v>
      </c>
    </row>
    <row r="1753" spans="1:13">
      <c r="A1753" s="69" t="s">
        <v>700</v>
      </c>
      <c r="B1753" s="69" t="s">
        <v>671</v>
      </c>
      <c r="C1753" s="18"/>
      <c r="D1753" s="19"/>
      <c r="E1753" s="60"/>
      <c r="F1753" s="20"/>
      <c r="G1753" s="18"/>
      <c r="H1753" s="25"/>
      <c r="I1753" s="15">
        <v>1753</v>
      </c>
      <c r="J1753" s="15" t="b">
        <f xml:space="preserve"> IF(AND([Relationship Date (UTC)] &gt;= Misc!$M$3, [Relationship Date (UTC)] &lt;= Misc!$N$3,TRUE), TRUE, FALSE)</f>
        <v>1</v>
      </c>
      <c r="K1753" s="16"/>
      <c r="L1753" s="72" t="s">
        <v>922</v>
      </c>
      <c r="M1753" s="75">
        <v>40523.680902777778</v>
      </c>
    </row>
    <row r="1754" spans="1:13">
      <c r="A1754" s="69" t="s">
        <v>700</v>
      </c>
      <c r="B1754" s="69" t="s">
        <v>669</v>
      </c>
      <c r="C1754" s="18"/>
      <c r="D1754" s="19"/>
      <c r="E1754" s="60"/>
      <c r="F1754" s="20"/>
      <c r="G1754" s="18"/>
      <c r="H1754" s="25"/>
      <c r="I1754" s="15">
        <v>1754</v>
      </c>
      <c r="J1754" s="15" t="b">
        <f xml:space="preserve"> IF(AND([Relationship Date (UTC)] &gt;= Misc!$M$3, [Relationship Date (UTC)] &lt;= Misc!$N$3,TRUE), TRUE, FALSE)</f>
        <v>1</v>
      </c>
      <c r="K1754" s="16"/>
      <c r="L1754" s="72" t="s">
        <v>922</v>
      </c>
      <c r="M1754" s="75">
        <v>40523.680902777778</v>
      </c>
    </row>
    <row r="1755" spans="1:13">
      <c r="A1755" s="69" t="s">
        <v>700</v>
      </c>
      <c r="B1755" s="69" t="s">
        <v>730</v>
      </c>
      <c r="C1755" s="18"/>
      <c r="D1755" s="19"/>
      <c r="E1755" s="60"/>
      <c r="F1755" s="20"/>
      <c r="G1755" s="18"/>
      <c r="H1755" s="25"/>
      <c r="I1755" s="15">
        <v>1755</v>
      </c>
      <c r="J1755" s="15" t="b">
        <f xml:space="preserve"> IF(AND([Relationship Date (UTC)] &gt;= Misc!$M$3, [Relationship Date (UTC)] &lt;= Misc!$N$3,TRUE), TRUE, FALSE)</f>
        <v>1</v>
      </c>
      <c r="K1755" s="16"/>
      <c r="L1755" s="72" t="s">
        <v>922</v>
      </c>
      <c r="M1755" s="75">
        <v>40523.680902777778</v>
      </c>
    </row>
    <row r="1756" spans="1:13">
      <c r="A1756" s="69" t="s">
        <v>700</v>
      </c>
      <c r="B1756" s="69" t="s">
        <v>756</v>
      </c>
      <c r="C1756" s="18"/>
      <c r="D1756" s="19"/>
      <c r="E1756" s="60"/>
      <c r="F1756" s="20"/>
      <c r="G1756" s="18"/>
      <c r="H1756" s="25"/>
      <c r="I1756" s="15">
        <v>1756</v>
      </c>
      <c r="J1756" s="15" t="b">
        <f xml:space="preserve"> IF(AND([Relationship Date (UTC)] &gt;= Misc!$M$3, [Relationship Date (UTC)] &lt;= Misc!$N$3,TRUE), TRUE, FALSE)</f>
        <v>1</v>
      </c>
      <c r="K1756" s="16"/>
      <c r="L1756" s="72" t="s">
        <v>922</v>
      </c>
      <c r="M1756" s="75">
        <v>40523.680902777778</v>
      </c>
    </row>
    <row r="1757" spans="1:13">
      <c r="A1757" s="69" t="s">
        <v>700</v>
      </c>
      <c r="B1757" s="69" t="s">
        <v>690</v>
      </c>
      <c r="C1757" s="18"/>
      <c r="D1757" s="19"/>
      <c r="E1757" s="60"/>
      <c r="F1757" s="20"/>
      <c r="G1757" s="18"/>
      <c r="H1757" s="25"/>
      <c r="I1757" s="15">
        <v>1757</v>
      </c>
      <c r="J1757" s="15" t="b">
        <f xml:space="preserve"> IF(AND([Relationship Date (UTC)] &gt;= Misc!$M$3, [Relationship Date (UTC)] &lt;= Misc!$N$3,TRUE), TRUE, FALSE)</f>
        <v>1</v>
      </c>
      <c r="K1757" s="16"/>
      <c r="L1757" s="72" t="s">
        <v>922</v>
      </c>
      <c r="M1757" s="75">
        <v>40523.680902777778</v>
      </c>
    </row>
    <row r="1758" spans="1:13">
      <c r="A1758" s="69" t="s">
        <v>700</v>
      </c>
      <c r="B1758" s="69" t="s">
        <v>916</v>
      </c>
      <c r="C1758" s="18"/>
      <c r="D1758" s="19"/>
      <c r="E1758" s="60"/>
      <c r="F1758" s="20"/>
      <c r="G1758" s="18"/>
      <c r="H1758" s="25"/>
      <c r="I1758" s="15">
        <v>1758</v>
      </c>
      <c r="J1758" s="15" t="b">
        <f xml:space="preserve"> IF(AND([Relationship Date (UTC)] &gt;= Misc!$M$3, [Relationship Date (UTC)] &lt;= Misc!$N$3,TRUE), TRUE, FALSE)</f>
        <v>1</v>
      </c>
      <c r="K1758" s="16"/>
      <c r="L1758" s="72" t="s">
        <v>922</v>
      </c>
      <c r="M1758" s="75">
        <v>40523.680902777778</v>
      </c>
    </row>
    <row r="1759" spans="1:13">
      <c r="A1759" s="69" t="s">
        <v>671</v>
      </c>
      <c r="B1759" s="69" t="s">
        <v>700</v>
      </c>
      <c r="C1759" s="18"/>
      <c r="D1759" s="19"/>
      <c r="E1759" s="60"/>
      <c r="F1759" s="20"/>
      <c r="G1759" s="18"/>
      <c r="H1759" s="25"/>
      <c r="I1759" s="15">
        <v>1759</v>
      </c>
      <c r="J1759" s="15" t="b">
        <f xml:space="preserve"> IF(AND([Relationship Date (UTC)] &gt;= Misc!$M$3, [Relationship Date (UTC)] &lt;= Misc!$N$3,TRUE), TRUE, FALSE)</f>
        <v>1</v>
      </c>
      <c r="K1759" s="16"/>
      <c r="L1759" s="72" t="s">
        <v>922</v>
      </c>
      <c r="M1759" s="75">
        <v>40523.680902777778</v>
      </c>
    </row>
    <row r="1760" spans="1:13">
      <c r="A1760" s="69" t="s">
        <v>690</v>
      </c>
      <c r="B1760" s="69" t="s">
        <v>700</v>
      </c>
      <c r="C1760" s="18"/>
      <c r="D1760" s="19"/>
      <c r="E1760" s="60"/>
      <c r="F1760" s="20"/>
      <c r="G1760" s="18"/>
      <c r="H1760" s="25"/>
      <c r="I1760" s="15">
        <v>1760</v>
      </c>
      <c r="J1760" s="15" t="b">
        <f xml:space="preserve"> IF(AND([Relationship Date (UTC)] &gt;= Misc!$M$3, [Relationship Date (UTC)] &lt;= Misc!$N$3,TRUE), TRUE, FALSE)</f>
        <v>1</v>
      </c>
      <c r="K1760" s="16"/>
      <c r="L1760" s="72" t="s">
        <v>922</v>
      </c>
      <c r="M1760" s="75">
        <v>40523.680902777778</v>
      </c>
    </row>
    <row r="1761" spans="1:13">
      <c r="A1761" s="69" t="s">
        <v>763</v>
      </c>
      <c r="B1761" s="69" t="s">
        <v>700</v>
      </c>
      <c r="C1761" s="18"/>
      <c r="D1761" s="19"/>
      <c r="E1761" s="60"/>
      <c r="F1761" s="20"/>
      <c r="G1761" s="18"/>
      <c r="H1761" s="25"/>
      <c r="I1761" s="15">
        <v>1761</v>
      </c>
      <c r="J1761" s="15" t="b">
        <f xml:space="preserve"> IF(AND([Relationship Date (UTC)] &gt;= Misc!$M$3, [Relationship Date (UTC)] &lt;= Misc!$N$3,TRUE), TRUE, FALSE)</f>
        <v>1</v>
      </c>
      <c r="K1761" s="16"/>
      <c r="L1761" s="72" t="s">
        <v>922</v>
      </c>
      <c r="M1761" s="75">
        <v>40523.680902777778</v>
      </c>
    </row>
    <row r="1762" spans="1:13">
      <c r="A1762" s="69" t="s">
        <v>763</v>
      </c>
      <c r="B1762" s="69" t="s">
        <v>872</v>
      </c>
      <c r="C1762" s="18"/>
      <c r="D1762" s="19"/>
      <c r="E1762" s="60"/>
      <c r="F1762" s="20"/>
      <c r="G1762" s="18"/>
      <c r="H1762" s="25"/>
      <c r="I1762" s="15">
        <v>1762</v>
      </c>
      <c r="J1762" s="15" t="b">
        <f xml:space="preserve"> IF(AND([Relationship Date (UTC)] &gt;= Misc!$M$3, [Relationship Date (UTC)] &lt;= Misc!$N$3,TRUE), TRUE, FALSE)</f>
        <v>1</v>
      </c>
      <c r="K1762" s="16"/>
      <c r="L1762" s="72" t="s">
        <v>921</v>
      </c>
      <c r="M1762" s="75">
        <v>40523.67900462963</v>
      </c>
    </row>
    <row r="1763" spans="1:13">
      <c r="A1763" s="69" t="s">
        <v>763</v>
      </c>
      <c r="B1763" s="69" t="s">
        <v>872</v>
      </c>
      <c r="C1763" s="18"/>
      <c r="D1763" s="19"/>
      <c r="E1763" s="60"/>
      <c r="F1763" s="20"/>
      <c r="G1763" s="18"/>
      <c r="H1763" s="25"/>
      <c r="I1763" s="15">
        <v>1763</v>
      </c>
      <c r="J1763" s="15" t="b">
        <f xml:space="preserve"> IF(AND([Relationship Date (UTC)] &gt;= Misc!$M$3, [Relationship Date (UTC)] &lt;= Misc!$N$3,TRUE), TRUE, FALSE)</f>
        <v>1</v>
      </c>
      <c r="K1763" s="16"/>
      <c r="L1763" s="72" t="s">
        <v>923</v>
      </c>
      <c r="M1763" s="75">
        <v>40523.67900462963</v>
      </c>
    </row>
    <row r="1764" spans="1:13">
      <c r="A1764" s="69" t="s">
        <v>763</v>
      </c>
      <c r="B1764" s="69" t="s">
        <v>916</v>
      </c>
      <c r="C1764" s="18"/>
      <c r="D1764" s="19"/>
      <c r="E1764" s="60"/>
      <c r="F1764" s="20"/>
      <c r="G1764" s="18"/>
      <c r="H1764" s="25"/>
      <c r="I1764" s="15">
        <v>1764</v>
      </c>
      <c r="J1764" s="15" t="b">
        <f xml:space="preserve"> IF(AND([Relationship Date (UTC)] &gt;= Misc!$M$3, [Relationship Date (UTC)] &lt;= Misc!$N$3,TRUE), TRUE, FALSE)</f>
        <v>1</v>
      </c>
      <c r="K1764" s="16"/>
      <c r="L1764" s="72" t="s">
        <v>922</v>
      </c>
      <c r="M1764" s="75">
        <v>40523.680902777778</v>
      </c>
    </row>
    <row r="1765" spans="1:13">
      <c r="A1765" s="69" t="s">
        <v>763</v>
      </c>
      <c r="B1765" s="69" t="s">
        <v>669</v>
      </c>
      <c r="C1765" s="18"/>
      <c r="D1765" s="19"/>
      <c r="E1765" s="60"/>
      <c r="F1765" s="20"/>
      <c r="G1765" s="18"/>
      <c r="H1765" s="25"/>
      <c r="I1765" s="15">
        <v>1765</v>
      </c>
      <c r="J1765" s="15" t="b">
        <f xml:space="preserve"> IF(AND([Relationship Date (UTC)] &gt;= Misc!$M$3, [Relationship Date (UTC)] &lt;= Misc!$N$3,TRUE), TRUE, FALSE)</f>
        <v>1</v>
      </c>
      <c r="K1765" s="16"/>
      <c r="L1765" s="72" t="s">
        <v>922</v>
      </c>
      <c r="M1765" s="75">
        <v>40523.680902777778</v>
      </c>
    </row>
    <row r="1766" spans="1:13">
      <c r="A1766" s="69" t="s">
        <v>667</v>
      </c>
      <c r="B1766" s="69" t="s">
        <v>764</v>
      </c>
      <c r="C1766" s="18"/>
      <c r="D1766" s="19"/>
      <c r="E1766" s="60"/>
      <c r="F1766" s="20"/>
      <c r="G1766" s="18"/>
      <c r="H1766" s="25"/>
      <c r="I1766" s="15">
        <v>1766</v>
      </c>
      <c r="J1766" s="15" t="b">
        <f xml:space="preserve"> IF(AND([Relationship Date (UTC)] &gt;= Misc!$M$3, [Relationship Date (UTC)] &lt;= Misc!$N$3,TRUE), TRUE, FALSE)</f>
        <v>1</v>
      </c>
      <c r="K1766" s="16"/>
      <c r="L1766" s="72" t="s">
        <v>922</v>
      </c>
      <c r="M1766" s="75">
        <v>40523.680902777778</v>
      </c>
    </row>
    <row r="1767" spans="1:13">
      <c r="A1767" s="69" t="s">
        <v>764</v>
      </c>
      <c r="B1767" s="69" t="s">
        <v>707</v>
      </c>
      <c r="C1767" s="18"/>
      <c r="D1767" s="19"/>
      <c r="E1767" s="60"/>
      <c r="F1767" s="20"/>
      <c r="G1767" s="18"/>
      <c r="H1767" s="25"/>
      <c r="I1767" s="15">
        <v>1767</v>
      </c>
      <c r="J1767" s="15" t="b">
        <f xml:space="preserve"> IF(AND([Relationship Date (UTC)] &gt;= Misc!$M$3, [Relationship Date (UTC)] &lt;= Misc!$N$3,TRUE), TRUE, FALSE)</f>
        <v>1</v>
      </c>
      <c r="K1767" s="16"/>
      <c r="L1767" s="72" t="s">
        <v>922</v>
      </c>
      <c r="M1767" s="75">
        <v>40523.680902777778</v>
      </c>
    </row>
    <row r="1768" spans="1:13">
      <c r="A1768" s="69" t="s">
        <v>764</v>
      </c>
      <c r="B1768" s="69" t="s">
        <v>441</v>
      </c>
      <c r="C1768" s="18"/>
      <c r="D1768" s="19"/>
      <c r="E1768" s="60"/>
      <c r="F1768" s="20"/>
      <c r="G1768" s="18"/>
      <c r="H1768" s="25"/>
      <c r="I1768" s="15">
        <v>1768</v>
      </c>
      <c r="J1768" s="15" t="b">
        <f xml:space="preserve"> IF(AND([Relationship Date (UTC)] &gt;= Misc!$M$3, [Relationship Date (UTC)] &lt;= Misc!$N$3,TRUE), TRUE, FALSE)</f>
        <v>1</v>
      </c>
      <c r="K1768" s="16"/>
      <c r="L1768" s="72" t="s">
        <v>922</v>
      </c>
      <c r="M1768" s="75">
        <v>40523.680902777778</v>
      </c>
    </row>
    <row r="1769" spans="1:13">
      <c r="A1769" s="69" t="s">
        <v>764</v>
      </c>
      <c r="B1769" s="69" t="s">
        <v>766</v>
      </c>
      <c r="C1769" s="18"/>
      <c r="D1769" s="19"/>
      <c r="E1769" s="60"/>
      <c r="F1769" s="20"/>
      <c r="G1769" s="18"/>
      <c r="H1769" s="25"/>
      <c r="I1769" s="15">
        <v>1769</v>
      </c>
      <c r="J1769" s="15" t="b">
        <f xml:space="preserve"> IF(AND([Relationship Date (UTC)] &gt;= Misc!$M$3, [Relationship Date (UTC)] &lt;= Misc!$N$3,TRUE), TRUE, FALSE)</f>
        <v>1</v>
      </c>
      <c r="K1769" s="16"/>
      <c r="L1769" s="72" t="s">
        <v>922</v>
      </c>
      <c r="M1769" s="75">
        <v>40523.680902777778</v>
      </c>
    </row>
    <row r="1770" spans="1:13">
      <c r="A1770" s="69" t="s">
        <v>764</v>
      </c>
      <c r="B1770" s="69" t="s">
        <v>767</v>
      </c>
      <c r="C1770" s="18"/>
      <c r="D1770" s="19"/>
      <c r="E1770" s="60"/>
      <c r="F1770" s="20"/>
      <c r="G1770" s="18"/>
      <c r="H1770" s="25"/>
      <c r="I1770" s="15">
        <v>1770</v>
      </c>
      <c r="J1770" s="15" t="b">
        <f xml:space="preserve"> IF(AND([Relationship Date (UTC)] &gt;= Misc!$M$3, [Relationship Date (UTC)] &lt;= Misc!$N$3,TRUE), TRUE, FALSE)</f>
        <v>1</v>
      </c>
      <c r="K1770" s="16"/>
      <c r="L1770" s="72" t="s">
        <v>922</v>
      </c>
      <c r="M1770" s="75">
        <v>40523.680902777778</v>
      </c>
    </row>
    <row r="1771" spans="1:13">
      <c r="A1771" s="69" t="s">
        <v>764</v>
      </c>
      <c r="B1771" s="69" t="s">
        <v>667</v>
      </c>
      <c r="C1771" s="18"/>
      <c r="D1771" s="19"/>
      <c r="E1771" s="60"/>
      <c r="F1771" s="20"/>
      <c r="G1771" s="18"/>
      <c r="H1771" s="25"/>
      <c r="I1771" s="15">
        <v>1771</v>
      </c>
      <c r="J1771" s="15" t="b">
        <f xml:space="preserve"> IF(AND([Relationship Date (UTC)] &gt;= Misc!$M$3, [Relationship Date (UTC)] &lt;= Misc!$N$3,TRUE), TRUE, FALSE)</f>
        <v>1</v>
      </c>
      <c r="K1771" s="16"/>
      <c r="L1771" s="72" t="s">
        <v>922</v>
      </c>
      <c r="M1771" s="75">
        <v>40523.680902777778</v>
      </c>
    </row>
    <row r="1772" spans="1:13">
      <c r="A1772" s="69" t="s">
        <v>764</v>
      </c>
      <c r="B1772" s="69" t="s">
        <v>465</v>
      </c>
      <c r="C1772" s="18"/>
      <c r="D1772" s="19"/>
      <c r="E1772" s="60"/>
      <c r="F1772" s="20"/>
      <c r="G1772" s="18"/>
      <c r="H1772" s="25"/>
      <c r="I1772" s="15">
        <v>1772</v>
      </c>
      <c r="J1772" s="15" t="b">
        <f xml:space="preserve"> IF(AND([Relationship Date (UTC)] &gt;= Misc!$M$3, [Relationship Date (UTC)] &lt;= Misc!$N$3,TRUE), TRUE, FALSE)</f>
        <v>1</v>
      </c>
      <c r="K1772" s="16"/>
      <c r="L1772" s="72" t="s">
        <v>922</v>
      </c>
      <c r="M1772" s="75">
        <v>40523.680902777778</v>
      </c>
    </row>
    <row r="1773" spans="1:13">
      <c r="A1773" s="69" t="s">
        <v>764</v>
      </c>
      <c r="B1773" s="69" t="s">
        <v>765</v>
      </c>
      <c r="C1773" s="18"/>
      <c r="D1773" s="19"/>
      <c r="E1773" s="60"/>
      <c r="F1773" s="20"/>
      <c r="G1773" s="18"/>
      <c r="H1773" s="25"/>
      <c r="I1773" s="15">
        <v>1773</v>
      </c>
      <c r="J1773" s="15" t="b">
        <f xml:space="preserve"> IF(AND([Relationship Date (UTC)] &gt;= Misc!$M$3, [Relationship Date (UTC)] &lt;= Misc!$N$3,TRUE), TRUE, FALSE)</f>
        <v>1</v>
      </c>
      <c r="K1773" s="16"/>
      <c r="L1773" s="72" t="s">
        <v>922</v>
      </c>
      <c r="M1773" s="75">
        <v>40523.680902777778</v>
      </c>
    </row>
    <row r="1774" spans="1:13">
      <c r="A1774" s="69" t="s">
        <v>764</v>
      </c>
      <c r="B1774" s="69" t="s">
        <v>845</v>
      </c>
      <c r="C1774" s="18"/>
      <c r="D1774" s="19"/>
      <c r="E1774" s="60"/>
      <c r="F1774" s="20"/>
      <c r="G1774" s="18"/>
      <c r="H1774" s="25"/>
      <c r="I1774" s="15">
        <v>1774</v>
      </c>
      <c r="J1774" s="15" t="b">
        <f xml:space="preserve"> IF(AND([Relationship Date (UTC)] &gt;= Misc!$M$3, [Relationship Date (UTC)] &lt;= Misc!$N$3,TRUE), TRUE, FALSE)</f>
        <v>1</v>
      </c>
      <c r="K1774" s="16"/>
      <c r="L1774" s="72" t="s">
        <v>922</v>
      </c>
      <c r="M1774" s="75">
        <v>40523.680902777778</v>
      </c>
    </row>
    <row r="1775" spans="1:13">
      <c r="A1775" s="69" t="s">
        <v>764</v>
      </c>
      <c r="B1775" s="69" t="s">
        <v>770</v>
      </c>
      <c r="C1775" s="18"/>
      <c r="D1775" s="19"/>
      <c r="E1775" s="60"/>
      <c r="F1775" s="20"/>
      <c r="G1775" s="18"/>
      <c r="H1775" s="25"/>
      <c r="I1775" s="15">
        <v>1775</v>
      </c>
      <c r="J1775" s="15" t="b">
        <f xml:space="preserve"> IF(AND([Relationship Date (UTC)] &gt;= Misc!$M$3, [Relationship Date (UTC)] &lt;= Misc!$N$3,TRUE), TRUE, FALSE)</f>
        <v>1</v>
      </c>
      <c r="K1775" s="16"/>
      <c r="L1775" s="72" t="s">
        <v>922</v>
      </c>
      <c r="M1775" s="75">
        <v>40523.680902777778</v>
      </c>
    </row>
    <row r="1776" spans="1:13">
      <c r="A1776" s="69" t="s">
        <v>764</v>
      </c>
      <c r="B1776" s="69" t="s">
        <v>788</v>
      </c>
      <c r="C1776" s="18"/>
      <c r="D1776" s="19"/>
      <c r="E1776" s="60"/>
      <c r="F1776" s="20"/>
      <c r="G1776" s="18"/>
      <c r="H1776" s="25"/>
      <c r="I1776" s="15">
        <v>1776</v>
      </c>
      <c r="J1776" s="15" t="b">
        <f xml:space="preserve"> IF(AND([Relationship Date (UTC)] &gt;= Misc!$M$3, [Relationship Date (UTC)] &lt;= Misc!$N$3,TRUE), TRUE, FALSE)</f>
        <v>1</v>
      </c>
      <c r="K1776" s="16"/>
      <c r="L1776" s="72" t="s">
        <v>922</v>
      </c>
      <c r="M1776" s="75">
        <v>40523.680902777778</v>
      </c>
    </row>
    <row r="1777" spans="1:13">
      <c r="A1777" s="69" t="s">
        <v>465</v>
      </c>
      <c r="B1777" s="69" t="s">
        <v>764</v>
      </c>
      <c r="C1777" s="18"/>
      <c r="D1777" s="19"/>
      <c r="E1777" s="60"/>
      <c r="F1777" s="20"/>
      <c r="G1777" s="18"/>
      <c r="H1777" s="25"/>
      <c r="I1777" s="15">
        <v>1777</v>
      </c>
      <c r="J1777" s="15" t="b">
        <f xml:space="preserve"> IF(AND([Relationship Date (UTC)] &gt;= Misc!$M$3, [Relationship Date (UTC)] &lt;= Misc!$N$3,TRUE), TRUE, FALSE)</f>
        <v>1</v>
      </c>
      <c r="K1777" s="16"/>
      <c r="L1777" s="72" t="s">
        <v>922</v>
      </c>
      <c r="M1777" s="75">
        <v>40523.680902777778</v>
      </c>
    </row>
    <row r="1778" spans="1:13">
      <c r="A1778" s="69" t="s">
        <v>441</v>
      </c>
      <c r="B1778" s="69" t="s">
        <v>764</v>
      </c>
      <c r="C1778" s="18"/>
      <c r="D1778" s="19"/>
      <c r="E1778" s="60"/>
      <c r="F1778" s="20"/>
      <c r="G1778" s="18"/>
      <c r="H1778" s="25"/>
      <c r="I1778" s="15">
        <v>1778</v>
      </c>
      <c r="J1778" s="15" t="b">
        <f xml:space="preserve"> IF(AND([Relationship Date (UTC)] &gt;= Misc!$M$3, [Relationship Date (UTC)] &lt;= Misc!$N$3,TRUE), TRUE, FALSE)</f>
        <v>1</v>
      </c>
      <c r="K1778" s="16"/>
      <c r="L1778" s="72" t="s">
        <v>922</v>
      </c>
      <c r="M1778" s="75">
        <v>40523.680902777778</v>
      </c>
    </row>
    <row r="1779" spans="1:13">
      <c r="A1779" s="69" t="s">
        <v>765</v>
      </c>
      <c r="B1779" s="69" t="s">
        <v>764</v>
      </c>
      <c r="C1779" s="18"/>
      <c r="D1779" s="19"/>
      <c r="E1779" s="60"/>
      <c r="F1779" s="20"/>
      <c r="G1779" s="18"/>
      <c r="H1779" s="25"/>
      <c r="I1779" s="15">
        <v>1779</v>
      </c>
      <c r="J1779" s="15" t="b">
        <f xml:space="preserve"> IF(AND([Relationship Date (UTC)] &gt;= Misc!$M$3, [Relationship Date (UTC)] &lt;= Misc!$N$3,TRUE), TRUE, FALSE)</f>
        <v>1</v>
      </c>
      <c r="K1779" s="16"/>
      <c r="L1779" s="72" t="s">
        <v>922</v>
      </c>
      <c r="M1779" s="75">
        <v>40523.680902777778</v>
      </c>
    </row>
    <row r="1780" spans="1:13">
      <c r="A1780" s="69" t="s">
        <v>707</v>
      </c>
      <c r="B1780" s="69" t="s">
        <v>764</v>
      </c>
      <c r="C1780" s="18"/>
      <c r="D1780" s="19"/>
      <c r="E1780" s="60"/>
      <c r="F1780" s="20"/>
      <c r="G1780" s="18"/>
      <c r="H1780" s="25"/>
      <c r="I1780" s="15">
        <v>1780</v>
      </c>
      <c r="J1780" s="15" t="b">
        <f xml:space="preserve"> IF(AND([Relationship Date (UTC)] &gt;= Misc!$M$3, [Relationship Date (UTC)] &lt;= Misc!$N$3,TRUE), TRUE, FALSE)</f>
        <v>1</v>
      </c>
      <c r="K1780" s="16"/>
      <c r="L1780" s="72" t="s">
        <v>922</v>
      </c>
      <c r="M1780" s="75">
        <v>40523.680902777778</v>
      </c>
    </row>
    <row r="1781" spans="1:13">
      <c r="A1781" s="69" t="s">
        <v>766</v>
      </c>
      <c r="B1781" s="69" t="s">
        <v>764</v>
      </c>
      <c r="C1781" s="18"/>
      <c r="D1781" s="19"/>
      <c r="E1781" s="60"/>
      <c r="F1781" s="20"/>
      <c r="G1781" s="18"/>
      <c r="H1781" s="25"/>
      <c r="I1781" s="15">
        <v>1781</v>
      </c>
      <c r="J1781" s="15" t="b">
        <f xml:space="preserve"> IF(AND([Relationship Date (UTC)] &gt;= Misc!$M$3, [Relationship Date (UTC)] &lt;= Misc!$N$3,TRUE), TRUE, FALSE)</f>
        <v>1</v>
      </c>
      <c r="K1781" s="16"/>
      <c r="L1781" s="72" t="s">
        <v>922</v>
      </c>
      <c r="M1781" s="75">
        <v>40523.680902777778</v>
      </c>
    </row>
    <row r="1782" spans="1:13">
      <c r="A1782" s="69" t="s">
        <v>659</v>
      </c>
      <c r="B1782" s="69" t="s">
        <v>764</v>
      </c>
      <c r="C1782" s="18"/>
      <c r="D1782" s="19"/>
      <c r="E1782" s="60"/>
      <c r="F1782" s="20"/>
      <c r="G1782" s="18"/>
      <c r="H1782" s="25"/>
      <c r="I1782" s="15">
        <v>1782</v>
      </c>
      <c r="J1782" s="15" t="b">
        <f xml:space="preserve"> IF(AND([Relationship Date (UTC)] &gt;= Misc!$M$3, [Relationship Date (UTC)] &lt;= Misc!$N$3,TRUE), TRUE, FALSE)</f>
        <v>1</v>
      </c>
      <c r="K1782" s="16"/>
      <c r="L1782" s="72" t="s">
        <v>922</v>
      </c>
      <c r="M1782" s="75">
        <v>40523.680902777778</v>
      </c>
    </row>
    <row r="1783" spans="1:13">
      <c r="A1783" s="69" t="s">
        <v>767</v>
      </c>
      <c r="B1783" s="69" t="s">
        <v>764</v>
      </c>
      <c r="C1783" s="18"/>
      <c r="D1783" s="19"/>
      <c r="E1783" s="60"/>
      <c r="F1783" s="20"/>
      <c r="G1783" s="18"/>
      <c r="H1783" s="25"/>
      <c r="I1783" s="15">
        <v>1783</v>
      </c>
      <c r="J1783" s="15" t="b">
        <f xml:space="preserve"> IF(AND([Relationship Date (UTC)] &gt;= Misc!$M$3, [Relationship Date (UTC)] &lt;= Misc!$N$3,TRUE), TRUE, FALSE)</f>
        <v>1</v>
      </c>
      <c r="K1783" s="16"/>
      <c r="L1783" s="72" t="s">
        <v>922</v>
      </c>
      <c r="M1783" s="75">
        <v>40523.680902777778</v>
      </c>
    </row>
    <row r="1784" spans="1:13">
      <c r="A1784" s="69" t="s">
        <v>729</v>
      </c>
      <c r="B1784" s="69" t="s">
        <v>894</v>
      </c>
      <c r="C1784" s="18"/>
      <c r="D1784" s="19"/>
      <c r="E1784" s="60"/>
      <c r="F1784" s="20"/>
      <c r="G1784" s="18"/>
      <c r="H1784" s="25"/>
      <c r="I1784" s="15">
        <v>1784</v>
      </c>
      <c r="J1784" s="15" t="b">
        <f xml:space="preserve"> IF(AND([Relationship Date (UTC)] &gt;= Misc!$M$3, [Relationship Date (UTC)] &lt;= Misc!$N$3,TRUE), TRUE, FALSE)</f>
        <v>1</v>
      </c>
      <c r="K1784" s="16"/>
      <c r="L1784" s="72" t="s">
        <v>921</v>
      </c>
      <c r="M1784" s="75">
        <v>40523.674872685187</v>
      </c>
    </row>
    <row r="1785" spans="1:13">
      <c r="A1785" s="69" t="s">
        <v>729</v>
      </c>
      <c r="B1785" s="69" t="s">
        <v>845</v>
      </c>
      <c r="C1785" s="18"/>
      <c r="D1785" s="19"/>
      <c r="E1785" s="60"/>
      <c r="F1785" s="20"/>
      <c r="G1785" s="18"/>
      <c r="H1785" s="25"/>
      <c r="I1785" s="15">
        <v>1785</v>
      </c>
      <c r="J1785" s="15" t="b">
        <f xml:space="preserve"> IF(AND([Relationship Date (UTC)] &gt;= Misc!$M$3, [Relationship Date (UTC)] &lt;= Misc!$N$3,TRUE), TRUE, FALSE)</f>
        <v>1</v>
      </c>
      <c r="K1785" s="16"/>
      <c r="L1785" s="72" t="s">
        <v>921</v>
      </c>
      <c r="M1785" s="75">
        <v>40523.674872685187</v>
      </c>
    </row>
    <row r="1786" spans="1:13">
      <c r="A1786" s="69" t="s">
        <v>729</v>
      </c>
      <c r="B1786" s="69" t="s">
        <v>696</v>
      </c>
      <c r="C1786" s="18"/>
      <c r="D1786" s="19"/>
      <c r="E1786" s="60"/>
      <c r="F1786" s="20"/>
      <c r="G1786" s="18"/>
      <c r="H1786" s="25"/>
      <c r="I1786" s="15">
        <v>1786</v>
      </c>
      <c r="J1786" s="15" t="b">
        <f xml:space="preserve"> IF(AND([Relationship Date (UTC)] &gt;= Misc!$M$3, [Relationship Date (UTC)] &lt;= Misc!$N$3,TRUE), TRUE, FALSE)</f>
        <v>1</v>
      </c>
      <c r="K1786" s="16"/>
      <c r="L1786" s="72" t="s">
        <v>922</v>
      </c>
      <c r="M1786" s="75">
        <v>40523.680902777778</v>
      </c>
    </row>
    <row r="1787" spans="1:13">
      <c r="A1787" s="69" t="s">
        <v>729</v>
      </c>
      <c r="B1787" s="69" t="s">
        <v>624</v>
      </c>
      <c r="C1787" s="18"/>
      <c r="D1787" s="19"/>
      <c r="E1787" s="60"/>
      <c r="F1787" s="20"/>
      <c r="G1787" s="18"/>
      <c r="H1787" s="25"/>
      <c r="I1787" s="15">
        <v>1787</v>
      </c>
      <c r="J1787" s="15" t="b">
        <f xml:space="preserve"> IF(AND([Relationship Date (UTC)] &gt;= Misc!$M$3, [Relationship Date (UTC)] &lt;= Misc!$N$3,TRUE), TRUE, FALSE)</f>
        <v>1</v>
      </c>
      <c r="K1787" s="16"/>
      <c r="L1787" s="72" t="s">
        <v>922</v>
      </c>
      <c r="M1787" s="75">
        <v>40523.680902777778</v>
      </c>
    </row>
    <row r="1788" spans="1:13">
      <c r="A1788" s="69" t="s">
        <v>729</v>
      </c>
      <c r="B1788" s="69" t="s">
        <v>671</v>
      </c>
      <c r="C1788" s="18"/>
      <c r="D1788" s="19"/>
      <c r="E1788" s="60"/>
      <c r="F1788" s="20"/>
      <c r="G1788" s="18"/>
      <c r="H1788" s="25"/>
      <c r="I1788" s="15">
        <v>1788</v>
      </c>
      <c r="J1788" s="15" t="b">
        <f xml:space="preserve"> IF(AND([Relationship Date (UTC)] &gt;= Misc!$M$3, [Relationship Date (UTC)] &lt;= Misc!$N$3,TRUE), TRUE, FALSE)</f>
        <v>1</v>
      </c>
      <c r="K1788" s="16"/>
      <c r="L1788" s="72" t="s">
        <v>922</v>
      </c>
      <c r="M1788" s="75">
        <v>40523.680902777778</v>
      </c>
    </row>
    <row r="1789" spans="1:13">
      <c r="A1789" s="69" t="s">
        <v>729</v>
      </c>
      <c r="B1789" s="69" t="s">
        <v>916</v>
      </c>
      <c r="C1789" s="18"/>
      <c r="D1789" s="19"/>
      <c r="E1789" s="60"/>
      <c r="F1789" s="20"/>
      <c r="G1789" s="18"/>
      <c r="H1789" s="25"/>
      <c r="I1789" s="15">
        <v>1789</v>
      </c>
      <c r="J1789" s="15" t="b">
        <f xml:space="preserve"> IF(AND([Relationship Date (UTC)] &gt;= Misc!$M$3, [Relationship Date (UTC)] &lt;= Misc!$N$3,TRUE), TRUE, FALSE)</f>
        <v>1</v>
      </c>
      <c r="K1789" s="16"/>
      <c r="L1789" s="72" t="s">
        <v>922</v>
      </c>
      <c r="M1789" s="75">
        <v>40523.680902777778</v>
      </c>
    </row>
    <row r="1790" spans="1:13">
      <c r="A1790" s="69" t="s">
        <v>729</v>
      </c>
      <c r="B1790" s="69" t="s">
        <v>845</v>
      </c>
      <c r="C1790" s="18"/>
      <c r="D1790" s="19"/>
      <c r="E1790" s="60"/>
      <c r="F1790" s="20"/>
      <c r="G1790" s="18"/>
      <c r="H1790" s="25"/>
      <c r="I1790" s="15">
        <v>1790</v>
      </c>
      <c r="J1790" s="15" t="b">
        <f xml:space="preserve"> IF(AND([Relationship Date (UTC)] &gt;= Misc!$M$3, [Relationship Date (UTC)] &lt;= Misc!$N$3,TRUE), TRUE, FALSE)</f>
        <v>1</v>
      </c>
      <c r="K1790" s="16"/>
      <c r="L1790" s="72" t="s">
        <v>922</v>
      </c>
      <c r="M1790" s="75">
        <v>40523.680902777778</v>
      </c>
    </row>
    <row r="1791" spans="1:13">
      <c r="A1791" s="69" t="s">
        <v>729</v>
      </c>
      <c r="B1791" s="69" t="s">
        <v>767</v>
      </c>
      <c r="C1791" s="18"/>
      <c r="D1791" s="19"/>
      <c r="E1791" s="60"/>
      <c r="F1791" s="20"/>
      <c r="G1791" s="18"/>
      <c r="H1791" s="25"/>
      <c r="I1791" s="15">
        <v>1791</v>
      </c>
      <c r="J1791" s="15" t="b">
        <f xml:space="preserve"> IF(AND([Relationship Date (UTC)] &gt;= Misc!$M$3, [Relationship Date (UTC)] &lt;= Misc!$N$3,TRUE), TRUE, FALSE)</f>
        <v>1</v>
      </c>
      <c r="K1791" s="16"/>
      <c r="L1791" s="72" t="s">
        <v>922</v>
      </c>
      <c r="M1791" s="75">
        <v>40523.680902777778</v>
      </c>
    </row>
    <row r="1792" spans="1:13">
      <c r="A1792" s="69" t="s">
        <v>729</v>
      </c>
      <c r="B1792" s="69" t="s">
        <v>810</v>
      </c>
      <c r="C1792" s="18"/>
      <c r="D1792" s="19"/>
      <c r="E1792" s="60"/>
      <c r="F1792" s="20"/>
      <c r="G1792" s="18"/>
      <c r="H1792" s="25"/>
      <c r="I1792" s="15">
        <v>1792</v>
      </c>
      <c r="J1792" s="15" t="b">
        <f xml:space="preserve"> IF(AND([Relationship Date (UTC)] &gt;= Misc!$M$3, [Relationship Date (UTC)] &lt;= Misc!$N$3,TRUE), TRUE, FALSE)</f>
        <v>1</v>
      </c>
      <c r="K1792" s="16"/>
      <c r="L1792" s="72" t="s">
        <v>922</v>
      </c>
      <c r="M1792" s="75">
        <v>40523.680902777778</v>
      </c>
    </row>
    <row r="1793" spans="1:13">
      <c r="A1793" s="69" t="s">
        <v>767</v>
      </c>
      <c r="B1793" s="69" t="s">
        <v>729</v>
      </c>
      <c r="C1793" s="18"/>
      <c r="D1793" s="19"/>
      <c r="E1793" s="60"/>
      <c r="F1793" s="20"/>
      <c r="G1793" s="18"/>
      <c r="H1793" s="25"/>
      <c r="I1793" s="15">
        <v>1793</v>
      </c>
      <c r="J1793" s="15" t="b">
        <f xml:space="preserve"> IF(AND([Relationship Date (UTC)] &gt;= Misc!$M$3, [Relationship Date (UTC)] &lt;= Misc!$N$3,TRUE), TRUE, FALSE)</f>
        <v>1</v>
      </c>
      <c r="K1793" s="16"/>
      <c r="L1793" s="72" t="s">
        <v>922</v>
      </c>
      <c r="M1793" s="75">
        <v>40523.680902777778</v>
      </c>
    </row>
    <row r="1794" spans="1:13">
      <c r="A1794" s="69" t="s">
        <v>768</v>
      </c>
      <c r="B1794" s="69" t="s">
        <v>758</v>
      </c>
      <c r="C1794" s="18"/>
      <c r="D1794" s="19"/>
      <c r="E1794" s="60"/>
      <c r="F1794" s="20"/>
      <c r="G1794" s="18"/>
      <c r="H1794" s="25"/>
      <c r="I1794" s="15">
        <v>1794</v>
      </c>
      <c r="J1794" s="15" t="b">
        <f xml:space="preserve"> IF(AND([Relationship Date (UTC)] &gt;= Misc!$M$3, [Relationship Date (UTC)] &lt;= Misc!$N$3,TRUE), TRUE, FALSE)</f>
        <v>1</v>
      </c>
      <c r="K1794" s="16"/>
      <c r="L1794" s="72" t="s">
        <v>921</v>
      </c>
      <c r="M1794" s="75">
        <v>40523.676689814813</v>
      </c>
    </row>
    <row r="1795" spans="1:13">
      <c r="A1795" s="69" t="s">
        <v>755</v>
      </c>
      <c r="B1795" s="69" t="s">
        <v>768</v>
      </c>
      <c r="C1795" s="18"/>
      <c r="D1795" s="19"/>
      <c r="E1795" s="60"/>
      <c r="F1795" s="20"/>
      <c r="G1795" s="18"/>
      <c r="H1795" s="25"/>
      <c r="I1795" s="15">
        <v>1795</v>
      </c>
      <c r="J1795" s="15" t="b">
        <f xml:space="preserve"> IF(AND([Relationship Date (UTC)] &gt;= Misc!$M$3, [Relationship Date (UTC)] &lt;= Misc!$N$3,TRUE), TRUE, FALSE)</f>
        <v>1</v>
      </c>
      <c r="K1795" s="16"/>
      <c r="L1795" s="72" t="s">
        <v>922</v>
      </c>
      <c r="M1795" s="75">
        <v>40523.680902777778</v>
      </c>
    </row>
    <row r="1796" spans="1:13">
      <c r="A1796" s="69" t="s">
        <v>769</v>
      </c>
      <c r="B1796" s="69" t="s">
        <v>768</v>
      </c>
      <c r="C1796" s="18"/>
      <c r="D1796" s="19"/>
      <c r="E1796" s="60"/>
      <c r="F1796" s="20"/>
      <c r="G1796" s="18"/>
      <c r="H1796" s="25"/>
      <c r="I1796" s="15">
        <v>1796</v>
      </c>
      <c r="J1796" s="15" t="b">
        <f xml:space="preserve"> IF(AND([Relationship Date (UTC)] &gt;= Misc!$M$3, [Relationship Date (UTC)] &lt;= Misc!$N$3,TRUE), TRUE, FALSE)</f>
        <v>1</v>
      </c>
      <c r="K1796" s="16"/>
      <c r="L1796" s="72" t="s">
        <v>922</v>
      </c>
      <c r="M1796" s="75">
        <v>40523.680902777778</v>
      </c>
    </row>
    <row r="1797" spans="1:13">
      <c r="A1797" s="69" t="s">
        <v>659</v>
      </c>
      <c r="B1797" s="69" t="s">
        <v>768</v>
      </c>
      <c r="C1797" s="18"/>
      <c r="D1797" s="19"/>
      <c r="E1797" s="60"/>
      <c r="F1797" s="20"/>
      <c r="G1797" s="18"/>
      <c r="H1797" s="25"/>
      <c r="I1797" s="15">
        <v>1797</v>
      </c>
      <c r="J1797" s="15" t="b">
        <f xml:space="preserve"> IF(AND([Relationship Date (UTC)] &gt;= Misc!$M$3, [Relationship Date (UTC)] &lt;= Misc!$N$3,TRUE), TRUE, FALSE)</f>
        <v>1</v>
      </c>
      <c r="K1797" s="16"/>
      <c r="L1797" s="72" t="s">
        <v>922</v>
      </c>
      <c r="M1797" s="75">
        <v>40523.680902777778</v>
      </c>
    </row>
    <row r="1798" spans="1:13">
      <c r="A1798" s="69" t="s">
        <v>566</v>
      </c>
      <c r="B1798" s="69" t="s">
        <v>768</v>
      </c>
      <c r="C1798" s="18"/>
      <c r="D1798" s="19"/>
      <c r="E1798" s="60"/>
      <c r="F1798" s="20"/>
      <c r="G1798" s="18"/>
      <c r="H1798" s="25"/>
      <c r="I1798" s="15">
        <v>1798</v>
      </c>
      <c r="J1798" s="15" t="b">
        <f xml:space="preserve"> IF(AND([Relationship Date (UTC)] &gt;= Misc!$M$3, [Relationship Date (UTC)] &lt;= Misc!$N$3,TRUE), TRUE, FALSE)</f>
        <v>1</v>
      </c>
      <c r="K1798" s="16"/>
      <c r="L1798" s="72" t="s">
        <v>922</v>
      </c>
      <c r="M1798" s="75">
        <v>40523.680902777778</v>
      </c>
    </row>
    <row r="1799" spans="1:13">
      <c r="A1799" s="69" t="s">
        <v>768</v>
      </c>
      <c r="B1799" s="69" t="s">
        <v>770</v>
      </c>
      <c r="C1799" s="18"/>
      <c r="D1799" s="19"/>
      <c r="E1799" s="60"/>
      <c r="F1799" s="20"/>
      <c r="G1799" s="18"/>
      <c r="H1799" s="25"/>
      <c r="I1799" s="15">
        <v>1799</v>
      </c>
      <c r="J1799" s="15" t="b">
        <f xml:space="preserve"> IF(AND([Relationship Date (UTC)] &gt;= Misc!$M$3, [Relationship Date (UTC)] &lt;= Misc!$N$3,TRUE), TRUE, FALSE)</f>
        <v>1</v>
      </c>
      <c r="K1799" s="16"/>
      <c r="L1799" s="72" t="s">
        <v>922</v>
      </c>
      <c r="M1799" s="75">
        <v>40523.680902777778</v>
      </c>
    </row>
    <row r="1800" spans="1:13">
      <c r="A1800" s="69" t="s">
        <v>768</v>
      </c>
      <c r="B1800" s="69" t="s">
        <v>671</v>
      </c>
      <c r="C1800" s="18"/>
      <c r="D1800" s="19"/>
      <c r="E1800" s="60"/>
      <c r="F1800" s="20"/>
      <c r="G1800" s="18"/>
      <c r="H1800" s="25"/>
      <c r="I1800" s="15">
        <v>1800</v>
      </c>
      <c r="J1800" s="15" t="b">
        <f xml:space="preserve"> IF(AND([Relationship Date (UTC)] &gt;= Misc!$M$3, [Relationship Date (UTC)] &lt;= Misc!$N$3,TRUE), TRUE, FALSE)</f>
        <v>1</v>
      </c>
      <c r="K1800" s="16"/>
      <c r="L1800" s="72" t="s">
        <v>922</v>
      </c>
      <c r="M1800" s="75">
        <v>40523.680902777778</v>
      </c>
    </row>
    <row r="1801" spans="1:13">
      <c r="A1801" s="69" t="s">
        <v>768</v>
      </c>
      <c r="B1801" s="69" t="s">
        <v>889</v>
      </c>
      <c r="C1801" s="18"/>
      <c r="D1801" s="19"/>
      <c r="E1801" s="60"/>
      <c r="F1801" s="20"/>
      <c r="G1801" s="18"/>
      <c r="H1801" s="25"/>
      <c r="I1801" s="15">
        <v>1801</v>
      </c>
      <c r="J1801" s="15" t="b">
        <f xml:space="preserve"> IF(AND([Relationship Date (UTC)] &gt;= Misc!$M$3, [Relationship Date (UTC)] &lt;= Misc!$N$3,TRUE), TRUE, FALSE)</f>
        <v>1</v>
      </c>
      <c r="K1801" s="16"/>
      <c r="L1801" s="72" t="s">
        <v>922</v>
      </c>
      <c r="M1801" s="75">
        <v>40523.680902777778</v>
      </c>
    </row>
    <row r="1802" spans="1:13">
      <c r="A1802" s="69" t="s">
        <v>768</v>
      </c>
      <c r="B1802" s="69" t="s">
        <v>413</v>
      </c>
      <c r="C1802" s="18"/>
      <c r="D1802" s="19"/>
      <c r="E1802" s="60"/>
      <c r="F1802" s="20"/>
      <c r="G1802" s="18"/>
      <c r="H1802" s="25"/>
      <c r="I1802" s="15">
        <v>1802</v>
      </c>
      <c r="J1802" s="15" t="b">
        <f xml:space="preserve"> IF(AND([Relationship Date (UTC)] &gt;= Misc!$M$3, [Relationship Date (UTC)] &lt;= Misc!$N$3,TRUE), TRUE, FALSE)</f>
        <v>1</v>
      </c>
      <c r="K1802" s="16"/>
      <c r="L1802" s="72" t="s">
        <v>922</v>
      </c>
      <c r="M1802" s="75">
        <v>40523.680902777778</v>
      </c>
    </row>
    <row r="1803" spans="1:13">
      <c r="A1803" s="69" t="s">
        <v>768</v>
      </c>
      <c r="B1803" s="69" t="s">
        <v>730</v>
      </c>
      <c r="C1803" s="18"/>
      <c r="D1803" s="19"/>
      <c r="E1803" s="60"/>
      <c r="F1803" s="20"/>
      <c r="G1803" s="18"/>
      <c r="H1803" s="25"/>
      <c r="I1803" s="15">
        <v>1803</v>
      </c>
      <c r="J1803" s="15" t="b">
        <f xml:space="preserve"> IF(AND([Relationship Date (UTC)] &gt;= Misc!$M$3, [Relationship Date (UTC)] &lt;= Misc!$N$3,TRUE), TRUE, FALSE)</f>
        <v>1</v>
      </c>
      <c r="K1803" s="16"/>
      <c r="L1803" s="72" t="s">
        <v>922</v>
      </c>
      <c r="M1803" s="75">
        <v>40523.680902777778</v>
      </c>
    </row>
    <row r="1804" spans="1:13">
      <c r="A1804" s="69" t="s">
        <v>768</v>
      </c>
      <c r="B1804" s="69" t="s">
        <v>792</v>
      </c>
      <c r="C1804" s="18"/>
      <c r="D1804" s="19"/>
      <c r="E1804" s="60"/>
      <c r="F1804" s="20"/>
      <c r="G1804" s="18"/>
      <c r="H1804" s="25"/>
      <c r="I1804" s="15">
        <v>1804</v>
      </c>
      <c r="J1804" s="15" t="b">
        <f xml:space="preserve"> IF(AND([Relationship Date (UTC)] &gt;= Misc!$M$3, [Relationship Date (UTC)] &lt;= Misc!$N$3,TRUE), TRUE, FALSE)</f>
        <v>1</v>
      </c>
      <c r="K1804" s="16"/>
      <c r="L1804" s="72" t="s">
        <v>922</v>
      </c>
      <c r="M1804" s="75">
        <v>40523.680902777778</v>
      </c>
    </row>
    <row r="1805" spans="1:13">
      <c r="A1805" s="69" t="s">
        <v>768</v>
      </c>
      <c r="B1805" s="69" t="s">
        <v>696</v>
      </c>
      <c r="C1805" s="18"/>
      <c r="D1805" s="19"/>
      <c r="E1805" s="60"/>
      <c r="F1805" s="20"/>
      <c r="G1805" s="18"/>
      <c r="H1805" s="25"/>
      <c r="I1805" s="15">
        <v>1805</v>
      </c>
      <c r="J1805" s="15" t="b">
        <f xml:space="preserve"> IF(AND([Relationship Date (UTC)] &gt;= Misc!$M$3, [Relationship Date (UTC)] &lt;= Misc!$N$3,TRUE), TRUE, FALSE)</f>
        <v>1</v>
      </c>
      <c r="K1805" s="16"/>
      <c r="L1805" s="72" t="s">
        <v>922</v>
      </c>
      <c r="M1805" s="75">
        <v>40523.680902777778</v>
      </c>
    </row>
    <row r="1806" spans="1:13">
      <c r="A1806" s="69" t="s">
        <v>768</v>
      </c>
      <c r="B1806" s="69" t="s">
        <v>769</v>
      </c>
      <c r="C1806" s="18"/>
      <c r="D1806" s="19"/>
      <c r="E1806" s="60"/>
      <c r="F1806" s="20"/>
      <c r="G1806" s="18"/>
      <c r="H1806" s="25"/>
      <c r="I1806" s="15">
        <v>1806</v>
      </c>
      <c r="J1806" s="15" t="b">
        <f xml:space="preserve"> IF(AND([Relationship Date (UTC)] &gt;= Misc!$M$3, [Relationship Date (UTC)] &lt;= Misc!$N$3,TRUE), TRUE, FALSE)</f>
        <v>1</v>
      </c>
      <c r="K1806" s="16"/>
      <c r="L1806" s="72" t="s">
        <v>922</v>
      </c>
      <c r="M1806" s="75">
        <v>40523.680902777778</v>
      </c>
    </row>
    <row r="1807" spans="1:13">
      <c r="A1807" s="69" t="s">
        <v>768</v>
      </c>
      <c r="B1807" s="69" t="s">
        <v>624</v>
      </c>
      <c r="C1807" s="18"/>
      <c r="D1807" s="19"/>
      <c r="E1807" s="60"/>
      <c r="F1807" s="20"/>
      <c r="G1807" s="18"/>
      <c r="H1807" s="25"/>
      <c r="I1807" s="15">
        <v>1807</v>
      </c>
      <c r="J1807" s="15" t="b">
        <f xml:space="preserve"> IF(AND([Relationship Date (UTC)] &gt;= Misc!$M$3, [Relationship Date (UTC)] &lt;= Misc!$N$3,TRUE), TRUE, FALSE)</f>
        <v>1</v>
      </c>
      <c r="K1807" s="16"/>
      <c r="L1807" s="72" t="s">
        <v>922</v>
      </c>
      <c r="M1807" s="75">
        <v>40523.680902777778</v>
      </c>
    </row>
    <row r="1808" spans="1:13">
      <c r="A1808" s="69" t="s">
        <v>768</v>
      </c>
      <c r="B1808" s="69" t="s">
        <v>659</v>
      </c>
      <c r="C1808" s="18"/>
      <c r="D1808" s="19"/>
      <c r="E1808" s="60"/>
      <c r="F1808" s="20"/>
      <c r="G1808" s="18"/>
      <c r="H1808" s="25"/>
      <c r="I1808" s="15">
        <v>1808</v>
      </c>
      <c r="J1808" s="15" t="b">
        <f xml:space="preserve"> IF(AND([Relationship Date (UTC)] &gt;= Misc!$M$3, [Relationship Date (UTC)] &lt;= Misc!$N$3,TRUE), TRUE, FALSE)</f>
        <v>1</v>
      </c>
      <c r="K1808" s="16"/>
      <c r="L1808" s="72" t="s">
        <v>922</v>
      </c>
      <c r="M1808" s="75">
        <v>40523.680902777778</v>
      </c>
    </row>
    <row r="1809" spans="1:13">
      <c r="A1809" s="69" t="s">
        <v>768</v>
      </c>
      <c r="B1809" s="69" t="s">
        <v>755</v>
      </c>
      <c r="C1809" s="18"/>
      <c r="D1809" s="19"/>
      <c r="E1809" s="60"/>
      <c r="F1809" s="20"/>
      <c r="G1809" s="18"/>
      <c r="H1809" s="25"/>
      <c r="I1809" s="15">
        <v>1809</v>
      </c>
      <c r="J1809" s="15" t="b">
        <f xml:space="preserve"> IF(AND([Relationship Date (UTC)] &gt;= Misc!$M$3, [Relationship Date (UTC)] &lt;= Misc!$N$3,TRUE), TRUE, FALSE)</f>
        <v>1</v>
      </c>
      <c r="K1809" s="16"/>
      <c r="L1809" s="72" t="s">
        <v>922</v>
      </c>
      <c r="M1809" s="75">
        <v>40523.680902777778</v>
      </c>
    </row>
    <row r="1810" spans="1:13">
      <c r="A1810" s="69" t="s">
        <v>768</v>
      </c>
      <c r="B1810" s="69" t="s">
        <v>566</v>
      </c>
      <c r="C1810" s="18"/>
      <c r="D1810" s="19"/>
      <c r="E1810" s="60"/>
      <c r="F1810" s="20"/>
      <c r="G1810" s="18"/>
      <c r="H1810" s="25"/>
      <c r="I1810" s="15">
        <v>1810</v>
      </c>
      <c r="J1810" s="15" t="b">
        <f xml:space="preserve"> IF(AND([Relationship Date (UTC)] &gt;= Misc!$M$3, [Relationship Date (UTC)] &lt;= Misc!$N$3,TRUE), TRUE, FALSE)</f>
        <v>1</v>
      </c>
      <c r="K1810" s="16"/>
      <c r="L1810" s="72" t="s">
        <v>922</v>
      </c>
      <c r="M1810" s="75">
        <v>40523.680902777778</v>
      </c>
    </row>
    <row r="1811" spans="1:13">
      <c r="A1811" s="69" t="s">
        <v>671</v>
      </c>
      <c r="B1811" s="69" t="s">
        <v>768</v>
      </c>
      <c r="C1811" s="18"/>
      <c r="D1811" s="19"/>
      <c r="E1811" s="60"/>
      <c r="F1811" s="20"/>
      <c r="G1811" s="18"/>
      <c r="H1811" s="25"/>
      <c r="I1811" s="15">
        <v>1811</v>
      </c>
      <c r="J1811" s="15" t="b">
        <f xml:space="preserve"> IF(AND([Relationship Date (UTC)] &gt;= Misc!$M$3, [Relationship Date (UTC)] &lt;= Misc!$N$3,TRUE), TRUE, FALSE)</f>
        <v>1</v>
      </c>
      <c r="K1811" s="16"/>
      <c r="L1811" s="72" t="s">
        <v>922</v>
      </c>
      <c r="M1811" s="75">
        <v>40523.680902777778</v>
      </c>
    </row>
    <row r="1812" spans="1:13">
      <c r="A1812" s="69" t="s">
        <v>696</v>
      </c>
      <c r="B1812" s="69" t="s">
        <v>768</v>
      </c>
      <c r="C1812" s="18"/>
      <c r="D1812" s="19"/>
      <c r="E1812" s="60"/>
      <c r="F1812" s="20"/>
      <c r="G1812" s="18"/>
      <c r="H1812" s="25"/>
      <c r="I1812" s="15">
        <v>1812</v>
      </c>
      <c r="J1812" s="15" t="b">
        <f xml:space="preserve"> IF(AND([Relationship Date (UTC)] &gt;= Misc!$M$3, [Relationship Date (UTC)] &lt;= Misc!$N$3,TRUE), TRUE, FALSE)</f>
        <v>1</v>
      </c>
      <c r="K1812" s="16"/>
      <c r="L1812" s="72" t="s">
        <v>922</v>
      </c>
      <c r="M1812" s="75">
        <v>40523.680902777778</v>
      </c>
    </row>
    <row r="1813" spans="1:13">
      <c r="A1813" s="69" t="s">
        <v>770</v>
      </c>
      <c r="B1813" s="69" t="s">
        <v>768</v>
      </c>
      <c r="C1813" s="18"/>
      <c r="D1813" s="19"/>
      <c r="E1813" s="60"/>
      <c r="F1813" s="20"/>
      <c r="G1813" s="18"/>
      <c r="H1813" s="25"/>
      <c r="I1813" s="15">
        <v>1813</v>
      </c>
      <c r="J1813" s="15" t="b">
        <f xml:space="preserve"> IF(AND([Relationship Date (UTC)] &gt;= Misc!$M$3, [Relationship Date (UTC)] &lt;= Misc!$N$3,TRUE), TRUE, FALSE)</f>
        <v>1</v>
      </c>
      <c r="K1813" s="16"/>
      <c r="L1813" s="72" t="s">
        <v>922</v>
      </c>
      <c r="M1813" s="75">
        <v>40523.680902777778</v>
      </c>
    </row>
    <row r="1814" spans="1:13">
      <c r="A1814" s="69" t="s">
        <v>771</v>
      </c>
      <c r="B1814" s="69" t="s">
        <v>770</v>
      </c>
      <c r="C1814" s="18"/>
      <c r="D1814" s="19"/>
      <c r="E1814" s="60"/>
      <c r="F1814" s="20"/>
      <c r="G1814" s="18"/>
      <c r="H1814" s="25"/>
      <c r="I1814" s="15">
        <v>1814</v>
      </c>
      <c r="J1814" s="15" t="b">
        <f xml:space="preserve"> IF(AND([Relationship Date (UTC)] &gt;= Misc!$M$3, [Relationship Date (UTC)] &lt;= Misc!$N$3,TRUE), TRUE, FALSE)</f>
        <v>1</v>
      </c>
      <c r="K1814" s="16"/>
      <c r="L1814" s="72" t="s">
        <v>922</v>
      </c>
      <c r="M1814" s="75">
        <v>40523.680902777778</v>
      </c>
    </row>
    <row r="1815" spans="1:13">
      <c r="A1815" s="69" t="s">
        <v>771</v>
      </c>
      <c r="B1815" s="69" t="s">
        <v>658</v>
      </c>
      <c r="C1815" s="18"/>
      <c r="D1815" s="19"/>
      <c r="E1815" s="60"/>
      <c r="F1815" s="20"/>
      <c r="G1815" s="18"/>
      <c r="H1815" s="25"/>
      <c r="I1815" s="15">
        <v>1815</v>
      </c>
      <c r="J1815" s="15" t="b">
        <f xml:space="preserve"> IF(AND([Relationship Date (UTC)] &gt;= Misc!$M$3, [Relationship Date (UTC)] &lt;= Misc!$N$3,TRUE), TRUE, FALSE)</f>
        <v>1</v>
      </c>
      <c r="K1815" s="16"/>
      <c r="L1815" s="72" t="s">
        <v>922</v>
      </c>
      <c r="M1815" s="75">
        <v>40523.680902777778</v>
      </c>
    </row>
    <row r="1816" spans="1:13">
      <c r="A1816" s="69" t="s">
        <v>771</v>
      </c>
      <c r="B1816" s="69" t="s">
        <v>792</v>
      </c>
      <c r="C1816" s="18"/>
      <c r="D1816" s="19"/>
      <c r="E1816" s="60"/>
      <c r="F1816" s="20"/>
      <c r="G1816" s="18"/>
      <c r="H1816" s="25"/>
      <c r="I1816" s="15">
        <v>1816</v>
      </c>
      <c r="J1816" s="15" t="b">
        <f xml:space="preserve"> IF(AND([Relationship Date (UTC)] &gt;= Misc!$M$3, [Relationship Date (UTC)] &lt;= Misc!$N$3,TRUE), TRUE, FALSE)</f>
        <v>1</v>
      </c>
      <c r="K1816" s="16"/>
      <c r="L1816" s="72" t="s">
        <v>922</v>
      </c>
      <c r="M1816" s="75">
        <v>40523.680902777778</v>
      </c>
    </row>
    <row r="1817" spans="1:13">
      <c r="A1817" s="69" t="s">
        <v>771</v>
      </c>
      <c r="B1817" s="69" t="s">
        <v>758</v>
      </c>
      <c r="C1817" s="18"/>
      <c r="D1817" s="19"/>
      <c r="E1817" s="60"/>
      <c r="F1817" s="20"/>
      <c r="G1817" s="18"/>
      <c r="H1817" s="25"/>
      <c r="I1817" s="15">
        <v>1817</v>
      </c>
      <c r="J1817" s="15" t="b">
        <f xml:space="preserve"> IF(AND([Relationship Date (UTC)] &gt;= Misc!$M$3, [Relationship Date (UTC)] &lt;= Misc!$N$3,TRUE), TRUE, FALSE)</f>
        <v>1</v>
      </c>
      <c r="K1817" s="16"/>
      <c r="L1817" s="72" t="s">
        <v>922</v>
      </c>
      <c r="M1817" s="75">
        <v>40523.680902777778</v>
      </c>
    </row>
    <row r="1818" spans="1:13">
      <c r="A1818" s="69" t="s">
        <v>771</v>
      </c>
      <c r="B1818" s="69" t="s">
        <v>765</v>
      </c>
      <c r="C1818" s="18"/>
      <c r="D1818" s="19"/>
      <c r="E1818" s="60"/>
      <c r="F1818" s="20"/>
      <c r="G1818" s="18"/>
      <c r="H1818" s="25"/>
      <c r="I1818" s="15">
        <v>1818</v>
      </c>
      <c r="J1818" s="15" t="b">
        <f xml:space="preserve"> IF(AND([Relationship Date (UTC)] &gt;= Misc!$M$3, [Relationship Date (UTC)] &lt;= Misc!$N$3,TRUE), TRUE, FALSE)</f>
        <v>1</v>
      </c>
      <c r="K1818" s="16"/>
      <c r="L1818" s="72" t="s">
        <v>922</v>
      </c>
      <c r="M1818" s="75">
        <v>40523.680902777778</v>
      </c>
    </row>
    <row r="1819" spans="1:13">
      <c r="A1819" s="69" t="s">
        <v>659</v>
      </c>
      <c r="B1819" s="69" t="s">
        <v>771</v>
      </c>
      <c r="C1819" s="18"/>
      <c r="D1819" s="19"/>
      <c r="E1819" s="60"/>
      <c r="F1819" s="20"/>
      <c r="G1819" s="18"/>
      <c r="H1819" s="25"/>
      <c r="I1819" s="15">
        <v>1819</v>
      </c>
      <c r="J1819" s="15" t="b">
        <f xml:space="preserve"> IF(AND([Relationship Date (UTC)] &gt;= Misc!$M$3, [Relationship Date (UTC)] &lt;= Misc!$N$3,TRUE), TRUE, FALSE)</f>
        <v>1</v>
      </c>
      <c r="K1819" s="16"/>
      <c r="L1819" s="72" t="s">
        <v>922</v>
      </c>
      <c r="M1819" s="75">
        <v>40523.680902777778</v>
      </c>
    </row>
    <row r="1820" spans="1:13">
      <c r="A1820" s="69" t="s">
        <v>758</v>
      </c>
      <c r="B1820" s="69" t="s">
        <v>771</v>
      </c>
      <c r="C1820" s="18"/>
      <c r="D1820" s="19"/>
      <c r="E1820" s="60"/>
      <c r="F1820" s="20"/>
      <c r="G1820" s="18"/>
      <c r="H1820" s="25"/>
      <c r="I1820" s="15">
        <v>1820</v>
      </c>
      <c r="J1820" s="15" t="b">
        <f xml:space="preserve"> IF(AND([Relationship Date (UTC)] &gt;= Misc!$M$3, [Relationship Date (UTC)] &lt;= Misc!$N$3,TRUE), TRUE, FALSE)</f>
        <v>1</v>
      </c>
      <c r="K1820" s="16"/>
      <c r="L1820" s="72" t="s">
        <v>922</v>
      </c>
      <c r="M1820" s="75">
        <v>40523.680902777778</v>
      </c>
    </row>
    <row r="1821" spans="1:13">
      <c r="A1821" s="69" t="s">
        <v>770</v>
      </c>
      <c r="B1821" s="69" t="s">
        <v>771</v>
      </c>
      <c r="C1821" s="18"/>
      <c r="D1821" s="19"/>
      <c r="E1821" s="60"/>
      <c r="F1821" s="20"/>
      <c r="G1821" s="18"/>
      <c r="H1821" s="25"/>
      <c r="I1821" s="15">
        <v>1821</v>
      </c>
      <c r="J1821" s="15" t="b">
        <f xml:space="preserve"> IF(AND([Relationship Date (UTC)] &gt;= Misc!$M$3, [Relationship Date (UTC)] &lt;= Misc!$N$3,TRUE), TRUE, FALSE)</f>
        <v>1</v>
      </c>
      <c r="K1821" s="16"/>
      <c r="L1821" s="72" t="s">
        <v>922</v>
      </c>
      <c r="M1821" s="75">
        <v>40523.680902777778</v>
      </c>
    </row>
    <row r="1822" spans="1:13">
      <c r="A1822" s="69" t="s">
        <v>522</v>
      </c>
      <c r="B1822" s="69" t="s">
        <v>671</v>
      </c>
      <c r="C1822" s="18"/>
      <c r="D1822" s="19"/>
      <c r="E1822" s="60"/>
      <c r="F1822" s="20"/>
      <c r="G1822" s="18"/>
      <c r="H1822" s="25"/>
      <c r="I1822" s="15">
        <v>1822</v>
      </c>
      <c r="J1822" s="15" t="b">
        <f xml:space="preserve"> IF(AND([Relationship Date (UTC)] &gt;= Misc!$M$3, [Relationship Date (UTC)] &lt;= Misc!$N$3,TRUE), TRUE, FALSE)</f>
        <v>1</v>
      </c>
      <c r="K1822" s="16"/>
      <c r="L1822" s="72" t="s">
        <v>921</v>
      </c>
      <c r="M1822" s="75">
        <v>40523.670081018521</v>
      </c>
    </row>
    <row r="1823" spans="1:13">
      <c r="A1823" s="69" t="s">
        <v>522</v>
      </c>
      <c r="B1823" s="69" t="s">
        <v>671</v>
      </c>
      <c r="C1823" s="18"/>
      <c r="D1823" s="19"/>
      <c r="E1823" s="60"/>
      <c r="F1823" s="20"/>
      <c r="G1823" s="18"/>
      <c r="H1823" s="25"/>
      <c r="I1823" s="15">
        <v>1823</v>
      </c>
      <c r="J1823" s="15" t="b">
        <f xml:space="preserve"> IF(AND([Relationship Date (UTC)] &gt;= Misc!$M$3, [Relationship Date (UTC)] &lt;= Misc!$N$3,TRUE), TRUE, FALSE)</f>
        <v>1</v>
      </c>
      <c r="K1823" s="16"/>
      <c r="L1823" s="72" t="s">
        <v>923</v>
      </c>
      <c r="M1823" s="75">
        <v>40523.670081018521</v>
      </c>
    </row>
    <row r="1824" spans="1:13">
      <c r="A1824" s="69" t="s">
        <v>716</v>
      </c>
      <c r="B1824" s="69" t="s">
        <v>522</v>
      </c>
      <c r="C1824" s="18"/>
      <c r="D1824" s="19"/>
      <c r="E1824" s="60"/>
      <c r="F1824" s="20"/>
      <c r="G1824" s="18"/>
      <c r="H1824" s="25"/>
      <c r="I1824" s="15">
        <v>1824</v>
      </c>
      <c r="J1824" s="15" t="b">
        <f xml:space="preserve"> IF(AND([Relationship Date (UTC)] &gt;= Misc!$M$3, [Relationship Date (UTC)] &lt;= Misc!$N$3,TRUE), TRUE, FALSE)</f>
        <v>1</v>
      </c>
      <c r="K1824" s="16"/>
      <c r="L1824" s="72" t="s">
        <v>922</v>
      </c>
      <c r="M1824" s="75">
        <v>40523.680902777778</v>
      </c>
    </row>
    <row r="1825" spans="1:13">
      <c r="A1825" s="69" t="s">
        <v>522</v>
      </c>
      <c r="B1825" s="69" t="s">
        <v>696</v>
      </c>
      <c r="C1825" s="18"/>
      <c r="D1825" s="19"/>
      <c r="E1825" s="60"/>
      <c r="F1825" s="20"/>
      <c r="G1825" s="18"/>
      <c r="H1825" s="25"/>
      <c r="I1825" s="15">
        <v>1825</v>
      </c>
      <c r="J1825" s="15" t="b">
        <f xml:space="preserve"> IF(AND([Relationship Date (UTC)] &gt;= Misc!$M$3, [Relationship Date (UTC)] &lt;= Misc!$N$3,TRUE), TRUE, FALSE)</f>
        <v>1</v>
      </c>
      <c r="K1825" s="16"/>
      <c r="L1825" s="72" t="s">
        <v>922</v>
      </c>
      <c r="M1825" s="75">
        <v>40523.680902777778</v>
      </c>
    </row>
    <row r="1826" spans="1:13">
      <c r="A1826" s="69" t="s">
        <v>522</v>
      </c>
      <c r="B1826" s="69" t="s">
        <v>730</v>
      </c>
      <c r="C1826" s="18"/>
      <c r="D1826" s="19"/>
      <c r="E1826" s="60"/>
      <c r="F1826" s="20"/>
      <c r="G1826" s="18"/>
      <c r="H1826" s="25"/>
      <c r="I1826" s="15">
        <v>1826</v>
      </c>
      <c r="J1826" s="15" t="b">
        <f xml:space="preserve"> IF(AND([Relationship Date (UTC)] &gt;= Misc!$M$3, [Relationship Date (UTC)] &lt;= Misc!$N$3,TRUE), TRUE, FALSE)</f>
        <v>1</v>
      </c>
      <c r="K1826" s="16"/>
      <c r="L1826" s="72" t="s">
        <v>922</v>
      </c>
      <c r="M1826" s="75">
        <v>40523.680902777778</v>
      </c>
    </row>
    <row r="1827" spans="1:13">
      <c r="A1827" s="69" t="s">
        <v>522</v>
      </c>
      <c r="B1827" s="69" t="s">
        <v>586</v>
      </c>
      <c r="C1827" s="18"/>
      <c r="D1827" s="19"/>
      <c r="E1827" s="60"/>
      <c r="F1827" s="20"/>
      <c r="G1827" s="18"/>
      <c r="H1827" s="25"/>
      <c r="I1827" s="15">
        <v>1827</v>
      </c>
      <c r="J1827" s="15" t="b">
        <f xml:space="preserve"> IF(AND([Relationship Date (UTC)] &gt;= Misc!$M$3, [Relationship Date (UTC)] &lt;= Misc!$N$3,TRUE), TRUE, FALSE)</f>
        <v>1</v>
      </c>
      <c r="K1827" s="16"/>
      <c r="L1827" s="72" t="s">
        <v>922</v>
      </c>
      <c r="M1827" s="75">
        <v>40523.680902777778</v>
      </c>
    </row>
    <row r="1828" spans="1:13">
      <c r="A1828" s="69" t="s">
        <v>522</v>
      </c>
      <c r="B1828" s="69" t="s">
        <v>665</v>
      </c>
      <c r="C1828" s="18"/>
      <c r="D1828" s="19"/>
      <c r="E1828" s="60"/>
      <c r="F1828" s="20"/>
      <c r="G1828" s="18"/>
      <c r="H1828" s="25"/>
      <c r="I1828" s="15">
        <v>1828</v>
      </c>
      <c r="J1828" s="15" t="b">
        <f xml:space="preserve"> IF(AND([Relationship Date (UTC)] &gt;= Misc!$M$3, [Relationship Date (UTC)] &lt;= Misc!$N$3,TRUE), TRUE, FALSE)</f>
        <v>1</v>
      </c>
      <c r="K1828" s="16"/>
      <c r="L1828" s="72" t="s">
        <v>922</v>
      </c>
      <c r="M1828" s="75">
        <v>40523.680902777778</v>
      </c>
    </row>
    <row r="1829" spans="1:13">
      <c r="A1829" s="69" t="s">
        <v>522</v>
      </c>
      <c r="B1829" s="69" t="s">
        <v>765</v>
      </c>
      <c r="C1829" s="18"/>
      <c r="D1829" s="19"/>
      <c r="E1829" s="60"/>
      <c r="F1829" s="20"/>
      <c r="G1829" s="18"/>
      <c r="H1829" s="25"/>
      <c r="I1829" s="15">
        <v>1829</v>
      </c>
      <c r="J1829" s="15" t="b">
        <f xml:space="preserve"> IF(AND([Relationship Date (UTC)] &gt;= Misc!$M$3, [Relationship Date (UTC)] &lt;= Misc!$N$3,TRUE), TRUE, FALSE)</f>
        <v>1</v>
      </c>
      <c r="K1829" s="16"/>
      <c r="L1829" s="72" t="s">
        <v>922</v>
      </c>
      <c r="M1829" s="75">
        <v>40523.680902777778</v>
      </c>
    </row>
    <row r="1830" spans="1:13">
      <c r="A1830" s="69" t="s">
        <v>522</v>
      </c>
      <c r="B1830" s="69" t="s">
        <v>409</v>
      </c>
      <c r="C1830" s="18"/>
      <c r="D1830" s="19"/>
      <c r="E1830" s="60"/>
      <c r="F1830" s="20"/>
      <c r="G1830" s="18"/>
      <c r="H1830" s="25"/>
      <c r="I1830" s="15">
        <v>1830</v>
      </c>
      <c r="J1830" s="15" t="b">
        <f xml:space="preserve"> IF(AND([Relationship Date (UTC)] &gt;= Misc!$M$3, [Relationship Date (UTC)] &lt;= Misc!$N$3,TRUE), TRUE, FALSE)</f>
        <v>1</v>
      </c>
      <c r="K1830" s="16"/>
      <c r="L1830" s="72" t="s">
        <v>922</v>
      </c>
      <c r="M1830" s="75">
        <v>40523.680902777778</v>
      </c>
    </row>
    <row r="1831" spans="1:13">
      <c r="A1831" s="69" t="s">
        <v>522</v>
      </c>
      <c r="B1831" s="69" t="s">
        <v>770</v>
      </c>
      <c r="C1831" s="18"/>
      <c r="D1831" s="19"/>
      <c r="E1831" s="60"/>
      <c r="F1831" s="20"/>
      <c r="G1831" s="18"/>
      <c r="H1831" s="25"/>
      <c r="I1831" s="15">
        <v>1831</v>
      </c>
      <c r="J1831" s="15" t="b">
        <f xml:space="preserve"> IF(AND([Relationship Date (UTC)] &gt;= Misc!$M$3, [Relationship Date (UTC)] &lt;= Misc!$N$3,TRUE), TRUE, FALSE)</f>
        <v>1</v>
      </c>
      <c r="K1831" s="16"/>
      <c r="L1831" s="72" t="s">
        <v>922</v>
      </c>
      <c r="M1831" s="75">
        <v>40523.680902777778</v>
      </c>
    </row>
    <row r="1832" spans="1:13">
      <c r="A1832" s="69" t="s">
        <v>522</v>
      </c>
      <c r="B1832" s="69" t="s">
        <v>671</v>
      </c>
      <c r="C1832" s="18"/>
      <c r="D1832" s="19"/>
      <c r="E1832" s="60"/>
      <c r="F1832" s="20"/>
      <c r="G1832" s="18"/>
      <c r="H1832" s="25"/>
      <c r="I1832" s="15">
        <v>1832</v>
      </c>
      <c r="J1832" s="15" t="b">
        <f xml:space="preserve"> IF(AND([Relationship Date (UTC)] &gt;= Misc!$M$3, [Relationship Date (UTC)] &lt;= Misc!$N$3,TRUE), TRUE, FALSE)</f>
        <v>1</v>
      </c>
      <c r="K1832" s="16"/>
      <c r="L1832" s="72" t="s">
        <v>922</v>
      </c>
      <c r="M1832" s="75">
        <v>40523.680902777778</v>
      </c>
    </row>
    <row r="1833" spans="1:13">
      <c r="A1833" s="69" t="s">
        <v>522</v>
      </c>
      <c r="B1833" s="69" t="s">
        <v>767</v>
      </c>
      <c r="C1833" s="18"/>
      <c r="D1833" s="19"/>
      <c r="E1833" s="60"/>
      <c r="F1833" s="20"/>
      <c r="G1833" s="18"/>
      <c r="H1833" s="25"/>
      <c r="I1833" s="15">
        <v>1833</v>
      </c>
      <c r="J1833" s="15" t="b">
        <f xml:space="preserve"> IF(AND([Relationship Date (UTC)] &gt;= Misc!$M$3, [Relationship Date (UTC)] &lt;= Misc!$N$3,TRUE), TRUE, FALSE)</f>
        <v>1</v>
      </c>
      <c r="K1833" s="16"/>
      <c r="L1833" s="72" t="s">
        <v>922</v>
      </c>
      <c r="M1833" s="75">
        <v>40523.680902777778</v>
      </c>
    </row>
    <row r="1834" spans="1:13">
      <c r="A1834" s="69" t="s">
        <v>522</v>
      </c>
      <c r="B1834" s="69" t="s">
        <v>716</v>
      </c>
      <c r="C1834" s="18"/>
      <c r="D1834" s="19"/>
      <c r="E1834" s="60"/>
      <c r="F1834" s="20"/>
      <c r="G1834" s="18"/>
      <c r="H1834" s="25"/>
      <c r="I1834" s="15">
        <v>1834</v>
      </c>
      <c r="J1834" s="15" t="b">
        <f xml:space="preserve"> IF(AND([Relationship Date (UTC)] &gt;= Misc!$M$3, [Relationship Date (UTC)] &lt;= Misc!$N$3,TRUE), TRUE, FALSE)</f>
        <v>1</v>
      </c>
      <c r="K1834" s="16"/>
      <c r="L1834" s="72" t="s">
        <v>922</v>
      </c>
      <c r="M1834" s="75">
        <v>40523.680902777778</v>
      </c>
    </row>
    <row r="1835" spans="1:13">
      <c r="A1835" s="69" t="s">
        <v>671</v>
      </c>
      <c r="B1835" s="69" t="s">
        <v>522</v>
      </c>
      <c r="C1835" s="18"/>
      <c r="D1835" s="19"/>
      <c r="E1835" s="60"/>
      <c r="F1835" s="20"/>
      <c r="G1835" s="18"/>
      <c r="H1835" s="25"/>
      <c r="I1835" s="15">
        <v>1835</v>
      </c>
      <c r="J1835" s="15" t="b">
        <f xml:space="preserve"> IF(AND([Relationship Date (UTC)] &gt;= Misc!$M$3, [Relationship Date (UTC)] &lt;= Misc!$N$3,TRUE), TRUE, FALSE)</f>
        <v>1</v>
      </c>
      <c r="K1835" s="16"/>
      <c r="L1835" s="72" t="s">
        <v>922</v>
      </c>
      <c r="M1835" s="75">
        <v>40523.680902777778</v>
      </c>
    </row>
    <row r="1836" spans="1:13">
      <c r="A1836" s="69" t="s">
        <v>688</v>
      </c>
      <c r="B1836" s="69" t="s">
        <v>522</v>
      </c>
      <c r="C1836" s="18"/>
      <c r="D1836" s="19"/>
      <c r="E1836" s="60"/>
      <c r="F1836" s="20"/>
      <c r="G1836" s="18"/>
      <c r="H1836" s="25"/>
      <c r="I1836" s="15">
        <v>1836</v>
      </c>
      <c r="J1836" s="15" t="b">
        <f xml:space="preserve"> IF(AND([Relationship Date (UTC)] &gt;= Misc!$M$3, [Relationship Date (UTC)] &lt;= Misc!$N$3,TRUE), TRUE, FALSE)</f>
        <v>1</v>
      </c>
      <c r="K1836" s="16"/>
      <c r="L1836" s="72" t="s">
        <v>922</v>
      </c>
      <c r="M1836" s="75">
        <v>40523.680902777778</v>
      </c>
    </row>
    <row r="1837" spans="1:13">
      <c r="A1837" s="69" t="s">
        <v>696</v>
      </c>
      <c r="B1837" s="69" t="s">
        <v>522</v>
      </c>
      <c r="C1837" s="18"/>
      <c r="D1837" s="19"/>
      <c r="E1837" s="60"/>
      <c r="F1837" s="20"/>
      <c r="G1837" s="18"/>
      <c r="H1837" s="25"/>
      <c r="I1837" s="15">
        <v>1837</v>
      </c>
      <c r="J1837" s="15" t="b">
        <f xml:space="preserve"> IF(AND([Relationship Date (UTC)] &gt;= Misc!$M$3, [Relationship Date (UTC)] &lt;= Misc!$N$3,TRUE), TRUE, FALSE)</f>
        <v>1</v>
      </c>
      <c r="K1837" s="16"/>
      <c r="L1837" s="72" t="s">
        <v>922</v>
      </c>
      <c r="M1837" s="75">
        <v>40523.680902777778</v>
      </c>
    </row>
    <row r="1838" spans="1:13">
      <c r="A1838" s="69" t="s">
        <v>767</v>
      </c>
      <c r="B1838" s="69" t="s">
        <v>522</v>
      </c>
      <c r="C1838" s="18"/>
      <c r="D1838" s="19"/>
      <c r="E1838" s="60"/>
      <c r="F1838" s="20"/>
      <c r="G1838" s="18"/>
      <c r="H1838" s="25"/>
      <c r="I1838" s="15">
        <v>1838</v>
      </c>
      <c r="J1838" s="15" t="b">
        <f xml:space="preserve"> IF(AND([Relationship Date (UTC)] &gt;= Misc!$M$3, [Relationship Date (UTC)] &lt;= Misc!$N$3,TRUE), TRUE, FALSE)</f>
        <v>1</v>
      </c>
      <c r="K1838" s="16"/>
      <c r="L1838" s="72" t="s">
        <v>922</v>
      </c>
      <c r="M1838" s="75">
        <v>40523.680902777778</v>
      </c>
    </row>
    <row r="1839" spans="1:13">
      <c r="A1839" s="69" t="s">
        <v>770</v>
      </c>
      <c r="B1839" s="69" t="s">
        <v>522</v>
      </c>
      <c r="C1839" s="18"/>
      <c r="D1839" s="19"/>
      <c r="E1839" s="60"/>
      <c r="F1839" s="20"/>
      <c r="G1839" s="18"/>
      <c r="H1839" s="25"/>
      <c r="I1839" s="15">
        <v>1839</v>
      </c>
      <c r="J1839" s="15" t="b">
        <f xml:space="preserve"> IF(AND([Relationship Date (UTC)] &gt;= Misc!$M$3, [Relationship Date (UTC)] &lt;= Misc!$N$3,TRUE), TRUE, FALSE)</f>
        <v>1</v>
      </c>
      <c r="K1839" s="16"/>
      <c r="L1839" s="72" t="s">
        <v>922</v>
      </c>
      <c r="M1839" s="75">
        <v>40523.680902777778</v>
      </c>
    </row>
    <row r="1840" spans="1:13">
      <c r="A1840" s="69" t="s">
        <v>356</v>
      </c>
      <c r="B1840" s="69" t="s">
        <v>730</v>
      </c>
      <c r="C1840" s="18"/>
      <c r="D1840" s="19"/>
      <c r="E1840" s="60"/>
      <c r="F1840" s="20"/>
      <c r="G1840" s="18"/>
      <c r="H1840" s="25"/>
      <c r="I1840" s="15">
        <v>1840</v>
      </c>
      <c r="J1840" s="15" t="b">
        <f xml:space="preserve"> IF(AND([Relationship Date (UTC)] &gt;= Misc!$M$3, [Relationship Date (UTC)] &lt;= Misc!$N$3,TRUE), TRUE, FALSE)</f>
        <v>1</v>
      </c>
      <c r="K1840" s="16"/>
      <c r="L1840" s="72" t="s">
        <v>922</v>
      </c>
      <c r="M1840" s="75">
        <v>40523.680902777778</v>
      </c>
    </row>
    <row r="1841" spans="1:13">
      <c r="A1841" s="69" t="s">
        <v>356</v>
      </c>
      <c r="B1841" s="69" t="s">
        <v>845</v>
      </c>
      <c r="C1841" s="18"/>
      <c r="D1841" s="19"/>
      <c r="E1841" s="60"/>
      <c r="F1841" s="20"/>
      <c r="G1841" s="18"/>
      <c r="H1841" s="25"/>
      <c r="I1841" s="15">
        <v>1841</v>
      </c>
      <c r="J1841" s="15" t="b">
        <f xml:space="preserve"> IF(AND([Relationship Date (UTC)] &gt;= Misc!$M$3, [Relationship Date (UTC)] &lt;= Misc!$N$3,TRUE), TRUE, FALSE)</f>
        <v>1</v>
      </c>
      <c r="K1841" s="16"/>
      <c r="L1841" s="72" t="s">
        <v>922</v>
      </c>
      <c r="M1841" s="75">
        <v>40523.680902777778</v>
      </c>
    </row>
    <row r="1842" spans="1:13">
      <c r="A1842" s="69" t="s">
        <v>356</v>
      </c>
      <c r="B1842" s="69" t="s">
        <v>505</v>
      </c>
      <c r="C1842" s="18"/>
      <c r="D1842" s="19"/>
      <c r="E1842" s="60"/>
      <c r="F1842" s="20"/>
      <c r="G1842" s="18"/>
      <c r="H1842" s="25"/>
      <c r="I1842" s="15">
        <v>1842</v>
      </c>
      <c r="J1842" s="15" t="b">
        <f xml:space="preserve"> IF(AND([Relationship Date (UTC)] &gt;= Misc!$M$3, [Relationship Date (UTC)] &lt;= Misc!$N$3,TRUE), TRUE, FALSE)</f>
        <v>1</v>
      </c>
      <c r="K1842" s="16"/>
      <c r="L1842" s="72" t="s">
        <v>922</v>
      </c>
      <c r="M1842" s="75">
        <v>40523.680902777778</v>
      </c>
    </row>
    <row r="1843" spans="1:13">
      <c r="A1843" s="69" t="s">
        <v>356</v>
      </c>
      <c r="B1843" s="69" t="s">
        <v>772</v>
      </c>
      <c r="C1843" s="18"/>
      <c r="D1843" s="19"/>
      <c r="E1843" s="60"/>
      <c r="F1843" s="20"/>
      <c r="G1843" s="18"/>
      <c r="H1843" s="25"/>
      <c r="I1843" s="15">
        <v>1843</v>
      </c>
      <c r="J1843" s="15" t="b">
        <f xml:space="preserve"> IF(AND([Relationship Date (UTC)] &gt;= Misc!$M$3, [Relationship Date (UTC)] &lt;= Misc!$N$3,TRUE), TRUE, FALSE)</f>
        <v>1</v>
      </c>
      <c r="K1843" s="16"/>
      <c r="L1843" s="72" t="s">
        <v>922</v>
      </c>
      <c r="M1843" s="75">
        <v>40523.680902777778</v>
      </c>
    </row>
    <row r="1844" spans="1:13">
      <c r="A1844" s="69" t="s">
        <v>772</v>
      </c>
      <c r="B1844" s="69" t="s">
        <v>356</v>
      </c>
      <c r="C1844" s="18"/>
      <c r="D1844" s="19"/>
      <c r="E1844" s="60"/>
      <c r="F1844" s="20"/>
      <c r="G1844" s="18"/>
      <c r="H1844" s="25"/>
      <c r="I1844" s="15">
        <v>1844</v>
      </c>
      <c r="J1844" s="15" t="b">
        <f xml:space="preserve"> IF(AND([Relationship Date (UTC)] &gt;= Misc!$M$3, [Relationship Date (UTC)] &lt;= Misc!$N$3,TRUE), TRUE, FALSE)</f>
        <v>1</v>
      </c>
      <c r="K1844" s="16"/>
      <c r="L1844" s="72" t="s">
        <v>922</v>
      </c>
      <c r="M1844" s="75">
        <v>40523.680902777778</v>
      </c>
    </row>
    <row r="1845" spans="1:13">
      <c r="A1845" s="69" t="s">
        <v>773</v>
      </c>
      <c r="B1845" s="69" t="s">
        <v>774</v>
      </c>
      <c r="C1845" s="18"/>
      <c r="D1845" s="19"/>
      <c r="E1845" s="60"/>
      <c r="F1845" s="20"/>
      <c r="G1845" s="18"/>
      <c r="H1845" s="25"/>
      <c r="I1845" s="15">
        <v>1845</v>
      </c>
      <c r="J1845" s="15" t="b">
        <f xml:space="preserve"> IF(AND([Relationship Date (UTC)] &gt;= Misc!$M$3, [Relationship Date (UTC)] &lt;= Misc!$N$3,TRUE), TRUE, FALSE)</f>
        <v>1</v>
      </c>
      <c r="K1845" s="16"/>
      <c r="L1845" s="72" t="s">
        <v>921</v>
      </c>
      <c r="M1845" s="75">
        <v>40523.679062499999</v>
      </c>
    </row>
    <row r="1846" spans="1:13">
      <c r="A1846" s="69" t="s">
        <v>773</v>
      </c>
      <c r="B1846" s="69" t="s">
        <v>774</v>
      </c>
      <c r="C1846" s="18"/>
      <c r="D1846" s="19"/>
      <c r="E1846" s="60"/>
      <c r="F1846" s="20"/>
      <c r="G1846" s="18"/>
      <c r="H1846" s="25"/>
      <c r="I1846" s="15">
        <v>1846</v>
      </c>
      <c r="J1846" s="15" t="b">
        <f xml:space="preserve"> IF(AND([Relationship Date (UTC)] &gt;= Misc!$M$3, [Relationship Date (UTC)] &lt;= Misc!$N$3,TRUE), TRUE, FALSE)</f>
        <v>1</v>
      </c>
      <c r="K1846" s="16"/>
      <c r="L1846" s="72" t="s">
        <v>923</v>
      </c>
      <c r="M1846" s="75">
        <v>40523.679062499999</v>
      </c>
    </row>
    <row r="1847" spans="1:13">
      <c r="A1847" s="69" t="s">
        <v>618</v>
      </c>
      <c r="B1847" s="69" t="s">
        <v>774</v>
      </c>
      <c r="C1847" s="18"/>
      <c r="D1847" s="19"/>
      <c r="E1847" s="60"/>
      <c r="F1847" s="20"/>
      <c r="G1847" s="18"/>
      <c r="H1847" s="25"/>
      <c r="I1847" s="15">
        <v>1847</v>
      </c>
      <c r="J1847" s="15" t="b">
        <f xml:space="preserve"> IF(AND([Relationship Date (UTC)] &gt;= Misc!$M$3, [Relationship Date (UTC)] &lt;= Misc!$N$3,TRUE), TRUE, FALSE)</f>
        <v>1</v>
      </c>
      <c r="K1847" s="16"/>
      <c r="L1847" s="72" t="s">
        <v>922</v>
      </c>
      <c r="M1847" s="75">
        <v>40523.680902777778</v>
      </c>
    </row>
    <row r="1848" spans="1:13">
      <c r="A1848" s="69" t="s">
        <v>774</v>
      </c>
      <c r="B1848" s="69" t="s">
        <v>773</v>
      </c>
      <c r="C1848" s="18"/>
      <c r="D1848" s="19"/>
      <c r="E1848" s="60"/>
      <c r="F1848" s="20"/>
      <c r="G1848" s="18"/>
      <c r="H1848" s="25"/>
      <c r="I1848" s="15">
        <v>1848</v>
      </c>
      <c r="J1848" s="15" t="b">
        <f xml:space="preserve"> IF(AND([Relationship Date (UTC)] &gt;= Misc!$M$3, [Relationship Date (UTC)] &lt;= Misc!$N$3,TRUE), TRUE, FALSE)</f>
        <v>1</v>
      </c>
      <c r="K1848" s="16"/>
      <c r="L1848" s="72" t="s">
        <v>922</v>
      </c>
      <c r="M1848" s="75">
        <v>40523.680902777778</v>
      </c>
    </row>
    <row r="1849" spans="1:13">
      <c r="A1849" s="69" t="s">
        <v>774</v>
      </c>
      <c r="B1849" s="69" t="s">
        <v>916</v>
      </c>
      <c r="C1849" s="18"/>
      <c r="D1849" s="19"/>
      <c r="E1849" s="60"/>
      <c r="F1849" s="20"/>
      <c r="G1849" s="18"/>
      <c r="H1849" s="25"/>
      <c r="I1849" s="15">
        <v>1849</v>
      </c>
      <c r="J1849" s="15" t="b">
        <f xml:space="preserve"> IF(AND([Relationship Date (UTC)] &gt;= Misc!$M$3, [Relationship Date (UTC)] &lt;= Misc!$N$3,TRUE), TRUE, FALSE)</f>
        <v>1</v>
      </c>
      <c r="K1849" s="16"/>
      <c r="L1849" s="72" t="s">
        <v>922</v>
      </c>
      <c r="M1849" s="75">
        <v>40523.680902777778</v>
      </c>
    </row>
    <row r="1850" spans="1:13">
      <c r="A1850" s="69" t="s">
        <v>775</v>
      </c>
      <c r="B1850" s="69" t="s">
        <v>774</v>
      </c>
      <c r="C1850" s="18"/>
      <c r="D1850" s="19"/>
      <c r="E1850" s="60"/>
      <c r="F1850" s="20"/>
      <c r="G1850" s="18"/>
      <c r="H1850" s="25"/>
      <c r="I1850" s="15">
        <v>1850</v>
      </c>
      <c r="J1850" s="15" t="b">
        <f xml:space="preserve"> IF(AND([Relationship Date (UTC)] &gt;= Misc!$M$3, [Relationship Date (UTC)] &lt;= Misc!$N$3,TRUE), TRUE, FALSE)</f>
        <v>1</v>
      </c>
      <c r="K1850" s="16"/>
      <c r="L1850" s="72" t="s">
        <v>922</v>
      </c>
      <c r="M1850" s="75">
        <v>40523.680902777778</v>
      </c>
    </row>
    <row r="1851" spans="1:13">
      <c r="A1851" s="69" t="s">
        <v>773</v>
      </c>
      <c r="B1851" s="69" t="s">
        <v>774</v>
      </c>
      <c r="C1851" s="18"/>
      <c r="D1851" s="19"/>
      <c r="E1851" s="60"/>
      <c r="F1851" s="20"/>
      <c r="G1851" s="18"/>
      <c r="H1851" s="25"/>
      <c r="I1851" s="15">
        <v>1851</v>
      </c>
      <c r="J1851" s="15" t="b">
        <f xml:space="preserve"> IF(AND([Relationship Date (UTC)] &gt;= Misc!$M$3, [Relationship Date (UTC)] &lt;= Misc!$N$3,TRUE), TRUE, FALSE)</f>
        <v>1</v>
      </c>
      <c r="K1851" s="16"/>
      <c r="L1851" s="72" t="s">
        <v>922</v>
      </c>
      <c r="M1851" s="75">
        <v>40523.680902777778</v>
      </c>
    </row>
    <row r="1852" spans="1:13">
      <c r="A1852" s="69" t="s">
        <v>638</v>
      </c>
      <c r="B1852" s="69" t="s">
        <v>775</v>
      </c>
      <c r="C1852" s="18"/>
      <c r="D1852" s="19"/>
      <c r="E1852" s="60"/>
      <c r="F1852" s="20"/>
      <c r="G1852" s="18"/>
      <c r="H1852" s="25"/>
      <c r="I1852" s="15">
        <v>1852</v>
      </c>
      <c r="J1852" s="15" t="b">
        <f xml:space="preserve"> IF(AND([Relationship Date (UTC)] &gt;= Misc!$M$3, [Relationship Date (UTC)] &lt;= Misc!$N$3,TRUE), TRUE, FALSE)</f>
        <v>1</v>
      </c>
      <c r="K1852" s="16"/>
      <c r="L1852" s="72" t="s">
        <v>922</v>
      </c>
      <c r="M1852" s="75">
        <v>40523.680902777778</v>
      </c>
    </row>
    <row r="1853" spans="1:13">
      <c r="A1853" s="69" t="s">
        <v>775</v>
      </c>
      <c r="B1853" s="69" t="s">
        <v>566</v>
      </c>
      <c r="C1853" s="18"/>
      <c r="D1853" s="19"/>
      <c r="E1853" s="60"/>
      <c r="F1853" s="20"/>
      <c r="G1853" s="18"/>
      <c r="H1853" s="25"/>
      <c r="I1853" s="15">
        <v>1853</v>
      </c>
      <c r="J1853" s="15" t="b">
        <f xml:space="preserve"> IF(AND([Relationship Date (UTC)] &gt;= Misc!$M$3, [Relationship Date (UTC)] &lt;= Misc!$N$3,TRUE), TRUE, FALSE)</f>
        <v>1</v>
      </c>
      <c r="K1853" s="16"/>
      <c r="L1853" s="72" t="s">
        <v>922</v>
      </c>
      <c r="M1853" s="75">
        <v>40523.680902777778</v>
      </c>
    </row>
    <row r="1854" spans="1:13">
      <c r="A1854" s="69" t="s">
        <v>775</v>
      </c>
      <c r="B1854" s="69" t="s">
        <v>321</v>
      </c>
      <c r="C1854" s="18"/>
      <c r="D1854" s="19"/>
      <c r="E1854" s="60"/>
      <c r="F1854" s="20"/>
      <c r="G1854" s="18"/>
      <c r="H1854" s="25"/>
      <c r="I1854" s="15">
        <v>1854</v>
      </c>
      <c r="J1854" s="15" t="b">
        <f xml:space="preserve"> IF(AND([Relationship Date (UTC)] &gt;= Misc!$M$3, [Relationship Date (UTC)] &lt;= Misc!$N$3,TRUE), TRUE, FALSE)</f>
        <v>1</v>
      </c>
      <c r="K1854" s="16"/>
      <c r="L1854" s="72" t="s">
        <v>922</v>
      </c>
      <c r="M1854" s="75">
        <v>40523.680902777778</v>
      </c>
    </row>
    <row r="1855" spans="1:13">
      <c r="A1855" s="69" t="s">
        <v>775</v>
      </c>
      <c r="B1855" s="69" t="s">
        <v>638</v>
      </c>
      <c r="C1855" s="18"/>
      <c r="D1855" s="19"/>
      <c r="E1855" s="60"/>
      <c r="F1855" s="20"/>
      <c r="G1855" s="18"/>
      <c r="H1855" s="25"/>
      <c r="I1855" s="15">
        <v>1855</v>
      </c>
      <c r="J1855" s="15" t="b">
        <f xml:space="preserve"> IF(AND([Relationship Date (UTC)] &gt;= Misc!$M$3, [Relationship Date (UTC)] &lt;= Misc!$N$3,TRUE), TRUE, FALSE)</f>
        <v>1</v>
      </c>
      <c r="K1855" s="16"/>
      <c r="L1855" s="72" t="s">
        <v>922</v>
      </c>
      <c r="M1855" s="75">
        <v>40523.680902777778</v>
      </c>
    </row>
    <row r="1856" spans="1:13">
      <c r="A1856" s="69" t="s">
        <v>775</v>
      </c>
      <c r="B1856" s="69" t="s">
        <v>916</v>
      </c>
      <c r="C1856" s="18"/>
      <c r="D1856" s="19"/>
      <c r="E1856" s="60"/>
      <c r="F1856" s="20"/>
      <c r="G1856" s="18"/>
      <c r="H1856" s="25"/>
      <c r="I1856" s="15">
        <v>1856</v>
      </c>
      <c r="J1856" s="15" t="b">
        <f xml:space="preserve"> IF(AND([Relationship Date (UTC)] &gt;= Misc!$M$3, [Relationship Date (UTC)] &lt;= Misc!$N$3,TRUE), TRUE, FALSE)</f>
        <v>1</v>
      </c>
      <c r="K1856" s="16"/>
      <c r="L1856" s="72" t="s">
        <v>922</v>
      </c>
      <c r="M1856" s="75">
        <v>40523.680902777778</v>
      </c>
    </row>
    <row r="1857" spans="1:13">
      <c r="A1857" s="69" t="s">
        <v>775</v>
      </c>
      <c r="B1857" s="69" t="s">
        <v>773</v>
      </c>
      <c r="C1857" s="18"/>
      <c r="D1857" s="19"/>
      <c r="E1857" s="60"/>
      <c r="F1857" s="20"/>
      <c r="G1857" s="18"/>
      <c r="H1857" s="25"/>
      <c r="I1857" s="15">
        <v>1857</v>
      </c>
      <c r="J1857" s="15" t="b">
        <f xml:space="preserve"> IF(AND([Relationship Date (UTC)] &gt;= Misc!$M$3, [Relationship Date (UTC)] &lt;= Misc!$N$3,TRUE), TRUE, FALSE)</f>
        <v>1</v>
      </c>
      <c r="K1857" s="16"/>
      <c r="L1857" s="72" t="s">
        <v>922</v>
      </c>
      <c r="M1857" s="75">
        <v>40523.680902777778</v>
      </c>
    </row>
    <row r="1858" spans="1:13">
      <c r="A1858" s="69" t="s">
        <v>775</v>
      </c>
      <c r="B1858" s="69" t="s">
        <v>229</v>
      </c>
      <c r="C1858" s="18"/>
      <c r="D1858" s="19"/>
      <c r="E1858" s="60"/>
      <c r="F1858" s="20"/>
      <c r="G1858" s="18"/>
      <c r="H1858" s="25"/>
      <c r="I1858" s="15">
        <v>1858</v>
      </c>
      <c r="J1858" s="15" t="b">
        <f xml:space="preserve"> IF(AND([Relationship Date (UTC)] &gt;= Misc!$M$3, [Relationship Date (UTC)] &lt;= Misc!$N$3,TRUE), TRUE, FALSE)</f>
        <v>1</v>
      </c>
      <c r="K1858" s="16"/>
      <c r="L1858" s="72" t="s">
        <v>922</v>
      </c>
      <c r="M1858" s="75">
        <v>40523.680902777778</v>
      </c>
    </row>
    <row r="1859" spans="1:13">
      <c r="A1859" s="69" t="s">
        <v>775</v>
      </c>
      <c r="B1859" s="69" t="s">
        <v>845</v>
      </c>
      <c r="C1859" s="18"/>
      <c r="D1859" s="19"/>
      <c r="E1859" s="60"/>
      <c r="F1859" s="20"/>
      <c r="G1859" s="18"/>
      <c r="H1859" s="25"/>
      <c r="I1859" s="15">
        <v>1859</v>
      </c>
      <c r="J1859" s="15" t="b">
        <f xml:space="preserve"> IF(AND([Relationship Date (UTC)] &gt;= Misc!$M$3, [Relationship Date (UTC)] &lt;= Misc!$N$3,TRUE), TRUE, FALSE)</f>
        <v>1</v>
      </c>
      <c r="K1859" s="16"/>
      <c r="L1859" s="72" t="s">
        <v>922</v>
      </c>
      <c r="M1859" s="75">
        <v>40523.680902777778</v>
      </c>
    </row>
    <row r="1860" spans="1:13">
      <c r="A1860" s="69" t="s">
        <v>773</v>
      </c>
      <c r="B1860" s="69" t="s">
        <v>775</v>
      </c>
      <c r="C1860" s="18"/>
      <c r="D1860" s="19"/>
      <c r="E1860" s="60"/>
      <c r="F1860" s="20"/>
      <c r="G1860" s="18"/>
      <c r="H1860" s="25"/>
      <c r="I1860" s="15">
        <v>1860</v>
      </c>
      <c r="J1860" s="15" t="b">
        <f xml:space="preserve"> IF(AND([Relationship Date (UTC)] &gt;= Misc!$M$3, [Relationship Date (UTC)] &lt;= Misc!$N$3,TRUE), TRUE, FALSE)</f>
        <v>1</v>
      </c>
      <c r="K1860" s="16"/>
      <c r="L1860" s="72" t="s">
        <v>922</v>
      </c>
      <c r="M1860" s="75">
        <v>40523.680902777778</v>
      </c>
    </row>
    <row r="1861" spans="1:13">
      <c r="A1861" s="69" t="s">
        <v>618</v>
      </c>
      <c r="B1861" s="69" t="s">
        <v>916</v>
      </c>
      <c r="C1861" s="18"/>
      <c r="D1861" s="19"/>
      <c r="E1861" s="60"/>
      <c r="F1861" s="20"/>
      <c r="G1861" s="18"/>
      <c r="H1861" s="25"/>
      <c r="I1861" s="15">
        <v>1861</v>
      </c>
      <c r="J1861" s="15" t="b">
        <f xml:space="preserve"> IF(AND([Relationship Date (UTC)] &gt;= Misc!$M$3, [Relationship Date (UTC)] &lt;= Misc!$N$3,TRUE), TRUE, FALSE)</f>
        <v>1</v>
      </c>
      <c r="K1861" s="16"/>
      <c r="L1861" s="72" t="s">
        <v>921</v>
      </c>
      <c r="M1861" s="75">
        <v>40523.666250000002</v>
      </c>
    </row>
    <row r="1862" spans="1:13">
      <c r="A1862" s="69" t="s">
        <v>618</v>
      </c>
      <c r="B1862" s="69" t="s">
        <v>773</v>
      </c>
      <c r="C1862" s="18"/>
      <c r="D1862" s="19"/>
      <c r="E1862" s="60"/>
      <c r="F1862" s="20"/>
      <c r="G1862" s="18"/>
      <c r="H1862" s="25"/>
      <c r="I1862" s="15">
        <v>1862</v>
      </c>
      <c r="J1862" s="15" t="b">
        <f xml:space="preserve"> IF(AND([Relationship Date (UTC)] &gt;= Misc!$M$3, [Relationship Date (UTC)] &lt;= Misc!$N$3,TRUE), TRUE, FALSE)</f>
        <v>1</v>
      </c>
      <c r="K1862" s="16"/>
      <c r="L1862" s="72" t="s">
        <v>922</v>
      </c>
      <c r="M1862" s="75">
        <v>40523.680902777778</v>
      </c>
    </row>
    <row r="1863" spans="1:13">
      <c r="A1863" s="69" t="s">
        <v>618</v>
      </c>
      <c r="B1863" s="69" t="s">
        <v>409</v>
      </c>
      <c r="C1863" s="18"/>
      <c r="D1863" s="19"/>
      <c r="E1863" s="60"/>
      <c r="F1863" s="20"/>
      <c r="G1863" s="18"/>
      <c r="H1863" s="25"/>
      <c r="I1863" s="15">
        <v>1863</v>
      </c>
      <c r="J1863" s="15" t="b">
        <f xml:space="preserve"> IF(AND([Relationship Date (UTC)] &gt;= Misc!$M$3, [Relationship Date (UTC)] &lt;= Misc!$N$3,TRUE), TRUE, FALSE)</f>
        <v>1</v>
      </c>
      <c r="K1863" s="16"/>
      <c r="L1863" s="72" t="s">
        <v>922</v>
      </c>
      <c r="M1863" s="75">
        <v>40523.680902777778</v>
      </c>
    </row>
    <row r="1864" spans="1:13">
      <c r="A1864" s="69" t="s">
        <v>618</v>
      </c>
      <c r="B1864" s="69" t="s">
        <v>916</v>
      </c>
      <c r="C1864" s="18"/>
      <c r="D1864" s="19"/>
      <c r="E1864" s="60"/>
      <c r="F1864" s="20"/>
      <c r="G1864" s="18"/>
      <c r="H1864" s="25"/>
      <c r="I1864" s="15">
        <v>1864</v>
      </c>
      <c r="J1864" s="15" t="b">
        <f xml:space="preserve"> IF(AND([Relationship Date (UTC)] &gt;= Misc!$M$3, [Relationship Date (UTC)] &lt;= Misc!$N$3,TRUE), TRUE, FALSE)</f>
        <v>1</v>
      </c>
      <c r="K1864" s="16"/>
      <c r="L1864" s="72" t="s">
        <v>922</v>
      </c>
      <c r="M1864" s="75">
        <v>40523.680902777778</v>
      </c>
    </row>
    <row r="1865" spans="1:13">
      <c r="A1865" s="69" t="s">
        <v>773</v>
      </c>
      <c r="B1865" s="69" t="s">
        <v>618</v>
      </c>
      <c r="C1865" s="18"/>
      <c r="D1865" s="19"/>
      <c r="E1865" s="60"/>
      <c r="F1865" s="20"/>
      <c r="G1865" s="18"/>
      <c r="H1865" s="25"/>
      <c r="I1865" s="15">
        <v>1865</v>
      </c>
      <c r="J1865" s="15" t="b">
        <f xml:space="preserve"> IF(AND([Relationship Date (UTC)] &gt;= Misc!$M$3, [Relationship Date (UTC)] &lt;= Misc!$N$3,TRUE), TRUE, FALSE)</f>
        <v>1</v>
      </c>
      <c r="K1865" s="16"/>
      <c r="L1865" s="72" t="s">
        <v>922</v>
      </c>
      <c r="M1865" s="75">
        <v>40523.680902777778</v>
      </c>
    </row>
    <row r="1866" spans="1:13">
      <c r="A1866" s="69" t="s">
        <v>773</v>
      </c>
      <c r="B1866" s="69" t="s">
        <v>730</v>
      </c>
      <c r="C1866" s="18"/>
      <c r="D1866" s="19"/>
      <c r="E1866" s="60"/>
      <c r="F1866" s="20"/>
      <c r="G1866" s="18"/>
      <c r="H1866" s="25"/>
      <c r="I1866" s="15">
        <v>1866</v>
      </c>
      <c r="J1866" s="15" t="b">
        <f xml:space="preserve"> IF(AND([Relationship Date (UTC)] &gt;= Misc!$M$3, [Relationship Date (UTC)] &lt;= Misc!$N$3,TRUE), TRUE, FALSE)</f>
        <v>1</v>
      </c>
      <c r="K1866" s="16"/>
      <c r="L1866" s="72" t="s">
        <v>922</v>
      </c>
      <c r="M1866" s="75">
        <v>40523.680902777778</v>
      </c>
    </row>
    <row r="1867" spans="1:13">
      <c r="A1867" s="69" t="s">
        <v>773</v>
      </c>
      <c r="B1867" s="69" t="s">
        <v>806</v>
      </c>
      <c r="C1867" s="18"/>
      <c r="D1867" s="19"/>
      <c r="E1867" s="60"/>
      <c r="F1867" s="20"/>
      <c r="G1867" s="18"/>
      <c r="H1867" s="25"/>
      <c r="I1867" s="15">
        <v>1867</v>
      </c>
      <c r="J1867" s="15" t="b">
        <f xml:space="preserve"> IF(AND([Relationship Date (UTC)] &gt;= Misc!$M$3, [Relationship Date (UTC)] &lt;= Misc!$N$3,TRUE), TRUE, FALSE)</f>
        <v>1</v>
      </c>
      <c r="K1867" s="16"/>
      <c r="L1867" s="72" t="s">
        <v>922</v>
      </c>
      <c r="M1867" s="75">
        <v>40523.680902777778</v>
      </c>
    </row>
    <row r="1868" spans="1:13">
      <c r="A1868" s="69" t="s">
        <v>776</v>
      </c>
      <c r="B1868" s="69" t="s">
        <v>916</v>
      </c>
      <c r="C1868" s="18"/>
      <c r="D1868" s="19"/>
      <c r="E1868" s="60"/>
      <c r="F1868" s="20"/>
      <c r="G1868" s="18"/>
      <c r="H1868" s="25"/>
      <c r="I1868" s="15">
        <v>1868</v>
      </c>
      <c r="J1868" s="15" t="b">
        <f xml:space="preserve"> IF(AND([Relationship Date (UTC)] &gt;= Misc!$M$3, [Relationship Date (UTC)] &lt;= Misc!$N$3,TRUE), TRUE, FALSE)</f>
        <v>1</v>
      </c>
      <c r="K1868" s="16"/>
      <c r="L1868" s="72" t="s">
        <v>921</v>
      </c>
      <c r="M1868" s="75">
        <v>40523.679074074076</v>
      </c>
    </row>
    <row r="1869" spans="1:13">
      <c r="A1869" s="69" t="s">
        <v>776</v>
      </c>
      <c r="B1869" s="69" t="s">
        <v>913</v>
      </c>
      <c r="C1869" s="18"/>
      <c r="D1869" s="19"/>
      <c r="E1869" s="60"/>
      <c r="F1869" s="20"/>
      <c r="G1869" s="18"/>
      <c r="H1869" s="25"/>
      <c r="I1869" s="15">
        <v>1869</v>
      </c>
      <c r="J1869" s="15" t="b">
        <f xml:space="preserve"> IF(AND([Relationship Date (UTC)] &gt;= Misc!$M$3, [Relationship Date (UTC)] &lt;= Misc!$N$3,TRUE), TRUE, FALSE)</f>
        <v>1</v>
      </c>
      <c r="K1869" s="16"/>
      <c r="L1869" s="72" t="s">
        <v>922</v>
      </c>
      <c r="M1869" s="75">
        <v>40523.680902777778</v>
      </c>
    </row>
    <row r="1870" spans="1:13">
      <c r="A1870" s="69" t="s">
        <v>776</v>
      </c>
      <c r="B1870" s="69" t="s">
        <v>916</v>
      </c>
      <c r="C1870" s="18"/>
      <c r="D1870" s="19"/>
      <c r="E1870" s="60"/>
      <c r="F1870" s="20"/>
      <c r="G1870" s="18"/>
      <c r="H1870" s="25"/>
      <c r="I1870" s="15">
        <v>1870</v>
      </c>
      <c r="J1870" s="15" t="b">
        <f xml:space="preserve"> IF(AND([Relationship Date (UTC)] &gt;= Misc!$M$3, [Relationship Date (UTC)] &lt;= Misc!$N$3,TRUE), TRUE, FALSE)</f>
        <v>1</v>
      </c>
      <c r="K1870" s="16"/>
      <c r="L1870" s="72" t="s">
        <v>922</v>
      </c>
      <c r="M1870" s="75">
        <v>40523.680902777778</v>
      </c>
    </row>
    <row r="1871" spans="1:13">
      <c r="A1871" s="69" t="s">
        <v>777</v>
      </c>
      <c r="B1871" s="69" t="s">
        <v>256</v>
      </c>
      <c r="C1871" s="18"/>
      <c r="D1871" s="19"/>
      <c r="E1871" s="60"/>
      <c r="F1871" s="20"/>
      <c r="G1871" s="18"/>
      <c r="H1871" s="25"/>
      <c r="I1871" s="15">
        <v>1871</v>
      </c>
      <c r="J1871" s="15" t="b">
        <f xml:space="preserve"> IF(AND([Relationship Date (UTC)] &gt;= Misc!$M$3, [Relationship Date (UTC)] &lt;= Misc!$N$3,TRUE), TRUE, FALSE)</f>
        <v>1</v>
      </c>
      <c r="K1871" s="16"/>
      <c r="L1871" s="72" t="s">
        <v>922</v>
      </c>
      <c r="M1871" s="75">
        <v>40523.680902777778</v>
      </c>
    </row>
    <row r="1872" spans="1:13">
      <c r="A1872" s="69" t="s">
        <v>778</v>
      </c>
      <c r="B1872" s="69" t="s">
        <v>256</v>
      </c>
      <c r="C1872" s="18"/>
      <c r="D1872" s="19"/>
      <c r="E1872" s="60"/>
      <c r="F1872" s="20"/>
      <c r="G1872" s="18"/>
      <c r="H1872" s="25"/>
      <c r="I1872" s="15">
        <v>1872</v>
      </c>
      <c r="J1872" s="15" t="b">
        <f xml:space="preserve"> IF(AND([Relationship Date (UTC)] &gt;= Misc!$M$3, [Relationship Date (UTC)] &lt;= Misc!$N$3,TRUE), TRUE, FALSE)</f>
        <v>1</v>
      </c>
      <c r="K1872" s="16"/>
      <c r="L1872" s="72" t="s">
        <v>922</v>
      </c>
      <c r="M1872" s="75">
        <v>40523.680902777778</v>
      </c>
    </row>
    <row r="1873" spans="1:13">
      <c r="A1873" s="69" t="s">
        <v>256</v>
      </c>
      <c r="B1873" s="69" t="s">
        <v>916</v>
      </c>
      <c r="C1873" s="18"/>
      <c r="D1873" s="19"/>
      <c r="E1873" s="60"/>
      <c r="F1873" s="20"/>
      <c r="G1873" s="18"/>
      <c r="H1873" s="25"/>
      <c r="I1873" s="15">
        <v>1873</v>
      </c>
      <c r="J1873" s="15" t="b">
        <f xml:space="preserve"> IF(AND([Relationship Date (UTC)] &gt;= Misc!$M$3, [Relationship Date (UTC)] &lt;= Misc!$N$3,TRUE), TRUE, FALSE)</f>
        <v>1</v>
      </c>
      <c r="K1873" s="16"/>
      <c r="L1873" s="72" t="s">
        <v>922</v>
      </c>
      <c r="M1873" s="75">
        <v>40523.680902777778</v>
      </c>
    </row>
    <row r="1874" spans="1:13">
      <c r="A1874" s="69" t="s">
        <v>256</v>
      </c>
      <c r="B1874" s="69" t="s">
        <v>778</v>
      </c>
      <c r="C1874" s="18"/>
      <c r="D1874" s="19"/>
      <c r="E1874" s="60"/>
      <c r="F1874" s="20"/>
      <c r="G1874" s="18"/>
      <c r="H1874" s="25"/>
      <c r="I1874" s="15">
        <v>1874</v>
      </c>
      <c r="J1874" s="15" t="b">
        <f xml:space="preserve"> IF(AND([Relationship Date (UTC)] &gt;= Misc!$M$3, [Relationship Date (UTC)] &lt;= Misc!$N$3,TRUE), TRUE, FALSE)</f>
        <v>1</v>
      </c>
      <c r="K1874" s="16"/>
      <c r="L1874" s="72" t="s">
        <v>922</v>
      </c>
      <c r="M1874" s="75">
        <v>40523.680902777778</v>
      </c>
    </row>
    <row r="1875" spans="1:13">
      <c r="A1875" s="69" t="s">
        <v>256</v>
      </c>
      <c r="B1875" s="69" t="s">
        <v>779</v>
      </c>
      <c r="C1875" s="18"/>
      <c r="D1875" s="19"/>
      <c r="E1875" s="60"/>
      <c r="F1875" s="20"/>
      <c r="G1875" s="18"/>
      <c r="H1875" s="25"/>
      <c r="I1875" s="15">
        <v>1875</v>
      </c>
      <c r="J1875" s="15" t="b">
        <f xml:space="preserve"> IF(AND([Relationship Date (UTC)] &gt;= Misc!$M$3, [Relationship Date (UTC)] &lt;= Misc!$N$3,TRUE), TRUE, FALSE)</f>
        <v>1</v>
      </c>
      <c r="K1875" s="16"/>
      <c r="L1875" s="72" t="s">
        <v>922</v>
      </c>
      <c r="M1875" s="75">
        <v>40523.680902777778</v>
      </c>
    </row>
    <row r="1876" spans="1:13">
      <c r="A1876" s="69" t="s">
        <v>636</v>
      </c>
      <c r="B1876" s="69" t="s">
        <v>256</v>
      </c>
      <c r="C1876" s="18"/>
      <c r="D1876" s="19"/>
      <c r="E1876" s="60"/>
      <c r="F1876" s="20"/>
      <c r="G1876" s="18"/>
      <c r="H1876" s="25"/>
      <c r="I1876" s="15">
        <v>1876</v>
      </c>
      <c r="J1876" s="15" t="b">
        <f xml:space="preserve"> IF(AND([Relationship Date (UTC)] &gt;= Misc!$M$3, [Relationship Date (UTC)] &lt;= Misc!$N$3,TRUE), TRUE, FALSE)</f>
        <v>1</v>
      </c>
      <c r="K1876" s="16"/>
      <c r="L1876" s="72" t="s">
        <v>922</v>
      </c>
      <c r="M1876" s="75">
        <v>40523.680902777778</v>
      </c>
    </row>
    <row r="1877" spans="1:13">
      <c r="A1877" s="69" t="s">
        <v>779</v>
      </c>
      <c r="B1877" s="69" t="s">
        <v>256</v>
      </c>
      <c r="C1877" s="18"/>
      <c r="D1877" s="19"/>
      <c r="E1877" s="60"/>
      <c r="F1877" s="20"/>
      <c r="G1877" s="18"/>
      <c r="H1877" s="25"/>
      <c r="I1877" s="15">
        <v>1877</v>
      </c>
      <c r="J1877" s="15" t="b">
        <f xml:space="preserve"> IF(AND([Relationship Date (UTC)] &gt;= Misc!$M$3, [Relationship Date (UTC)] &lt;= Misc!$N$3,TRUE), TRUE, FALSE)</f>
        <v>1</v>
      </c>
      <c r="K1877" s="16"/>
      <c r="L1877" s="72" t="s">
        <v>922</v>
      </c>
      <c r="M1877" s="75">
        <v>40523.680902777778</v>
      </c>
    </row>
    <row r="1878" spans="1:13">
      <c r="A1878" s="69" t="s">
        <v>780</v>
      </c>
      <c r="B1878" s="69" t="s">
        <v>256</v>
      </c>
      <c r="C1878" s="18"/>
      <c r="D1878" s="19"/>
      <c r="E1878" s="60"/>
      <c r="F1878" s="20"/>
      <c r="G1878" s="18"/>
      <c r="H1878" s="25"/>
      <c r="I1878" s="15">
        <v>1878</v>
      </c>
      <c r="J1878" s="15" t="b">
        <f xml:space="preserve"> IF(AND([Relationship Date (UTC)] &gt;= Misc!$M$3, [Relationship Date (UTC)] &lt;= Misc!$N$3,TRUE), TRUE, FALSE)</f>
        <v>1</v>
      </c>
      <c r="K1878" s="16"/>
      <c r="L1878" s="72" t="s">
        <v>922</v>
      </c>
      <c r="M1878" s="75">
        <v>40523.680902777778</v>
      </c>
    </row>
    <row r="1879" spans="1:13">
      <c r="A1879" s="69" t="s">
        <v>777</v>
      </c>
      <c r="B1879" s="69" t="s">
        <v>779</v>
      </c>
      <c r="C1879" s="18"/>
      <c r="D1879" s="19"/>
      <c r="E1879" s="60"/>
      <c r="F1879" s="20"/>
      <c r="G1879" s="18"/>
      <c r="H1879" s="25"/>
      <c r="I1879" s="15">
        <v>1879</v>
      </c>
      <c r="J1879" s="15" t="b">
        <f xml:space="preserve"> IF(AND([Relationship Date (UTC)] &gt;= Misc!$M$3, [Relationship Date (UTC)] &lt;= Misc!$N$3,TRUE), TRUE, FALSE)</f>
        <v>1</v>
      </c>
      <c r="K1879" s="16"/>
      <c r="L1879" s="72" t="s">
        <v>921</v>
      </c>
      <c r="M1879" s="75">
        <v>40523.661805555559</v>
      </c>
    </row>
    <row r="1880" spans="1:13">
      <c r="A1880" s="69" t="s">
        <v>777</v>
      </c>
      <c r="B1880" s="69" t="s">
        <v>779</v>
      </c>
      <c r="C1880" s="18"/>
      <c r="D1880" s="19"/>
      <c r="E1880" s="60"/>
      <c r="F1880" s="20"/>
      <c r="G1880" s="18"/>
      <c r="H1880" s="25"/>
      <c r="I1880" s="15">
        <v>1880</v>
      </c>
      <c r="J1880" s="15" t="b">
        <f xml:space="preserve"> IF(AND([Relationship Date (UTC)] &gt;= Misc!$M$3, [Relationship Date (UTC)] &lt;= Misc!$N$3,TRUE), TRUE, FALSE)</f>
        <v>1</v>
      </c>
      <c r="K1880" s="16"/>
      <c r="L1880" s="72" t="s">
        <v>922</v>
      </c>
      <c r="M1880" s="75">
        <v>40523.680902777778</v>
      </c>
    </row>
    <row r="1881" spans="1:13">
      <c r="A1881" s="69" t="s">
        <v>778</v>
      </c>
      <c r="B1881" s="69" t="s">
        <v>779</v>
      </c>
      <c r="C1881" s="18"/>
      <c r="D1881" s="19"/>
      <c r="E1881" s="60"/>
      <c r="F1881" s="20"/>
      <c r="G1881" s="18"/>
      <c r="H1881" s="25"/>
      <c r="I1881" s="15">
        <v>1881</v>
      </c>
      <c r="J1881" s="15" t="b">
        <f xml:space="preserve"> IF(AND([Relationship Date (UTC)] &gt;= Misc!$M$3, [Relationship Date (UTC)] &lt;= Misc!$N$3,TRUE), TRUE, FALSE)</f>
        <v>1</v>
      </c>
      <c r="K1881" s="16"/>
      <c r="L1881" s="72" t="s">
        <v>922</v>
      </c>
      <c r="M1881" s="75">
        <v>40523.680902777778</v>
      </c>
    </row>
    <row r="1882" spans="1:13">
      <c r="A1882" s="69" t="s">
        <v>779</v>
      </c>
      <c r="B1882" s="69" t="s">
        <v>916</v>
      </c>
      <c r="C1882" s="18"/>
      <c r="D1882" s="19"/>
      <c r="E1882" s="60"/>
      <c r="F1882" s="20"/>
      <c r="G1882" s="18"/>
      <c r="H1882" s="25"/>
      <c r="I1882" s="15">
        <v>1882</v>
      </c>
      <c r="J1882" s="15" t="b">
        <f xml:space="preserve"> IF(AND([Relationship Date (UTC)] &gt;= Misc!$M$3, [Relationship Date (UTC)] &lt;= Misc!$N$3,TRUE), TRUE, FALSE)</f>
        <v>1</v>
      </c>
      <c r="K1882" s="16"/>
      <c r="L1882" s="72" t="s">
        <v>922</v>
      </c>
      <c r="M1882" s="75">
        <v>40523.680902777778</v>
      </c>
    </row>
    <row r="1883" spans="1:13">
      <c r="A1883" s="69" t="s">
        <v>779</v>
      </c>
      <c r="B1883" s="69" t="s">
        <v>778</v>
      </c>
      <c r="C1883" s="18"/>
      <c r="D1883" s="19"/>
      <c r="E1883" s="60"/>
      <c r="F1883" s="20"/>
      <c r="G1883" s="18"/>
      <c r="H1883" s="25"/>
      <c r="I1883" s="15">
        <v>1883</v>
      </c>
      <c r="J1883" s="15" t="b">
        <f xml:space="preserve"> IF(AND([Relationship Date (UTC)] &gt;= Misc!$M$3, [Relationship Date (UTC)] &lt;= Misc!$N$3,TRUE), TRUE, FALSE)</f>
        <v>1</v>
      </c>
      <c r="K1883" s="16"/>
      <c r="L1883" s="72" t="s">
        <v>922</v>
      </c>
      <c r="M1883" s="75">
        <v>40523.680902777778</v>
      </c>
    </row>
    <row r="1884" spans="1:13">
      <c r="A1884" s="69" t="s">
        <v>779</v>
      </c>
      <c r="B1884" s="69" t="s">
        <v>777</v>
      </c>
      <c r="C1884" s="18"/>
      <c r="D1884" s="19"/>
      <c r="E1884" s="60"/>
      <c r="F1884" s="20"/>
      <c r="G1884" s="18"/>
      <c r="H1884" s="25"/>
      <c r="I1884" s="15">
        <v>1884</v>
      </c>
      <c r="J1884" s="15" t="b">
        <f xml:space="preserve"> IF(AND([Relationship Date (UTC)] &gt;= Misc!$M$3, [Relationship Date (UTC)] &lt;= Misc!$N$3,TRUE), TRUE, FALSE)</f>
        <v>1</v>
      </c>
      <c r="K1884" s="16"/>
      <c r="L1884" s="72" t="s">
        <v>922</v>
      </c>
      <c r="M1884" s="75">
        <v>40523.680902777778</v>
      </c>
    </row>
    <row r="1885" spans="1:13">
      <c r="A1885" s="69" t="s">
        <v>779</v>
      </c>
      <c r="B1885" s="69" t="s">
        <v>780</v>
      </c>
      <c r="C1885" s="18"/>
      <c r="D1885" s="19"/>
      <c r="E1885" s="60"/>
      <c r="F1885" s="20"/>
      <c r="G1885" s="18"/>
      <c r="H1885" s="25"/>
      <c r="I1885" s="15">
        <v>1885</v>
      </c>
      <c r="J1885" s="15" t="b">
        <f xml:space="preserve"> IF(AND([Relationship Date (UTC)] &gt;= Misc!$M$3, [Relationship Date (UTC)] &lt;= Misc!$N$3,TRUE), TRUE, FALSE)</f>
        <v>1</v>
      </c>
      <c r="K1885" s="16"/>
      <c r="L1885" s="72" t="s">
        <v>922</v>
      </c>
      <c r="M1885" s="75">
        <v>40523.680902777778</v>
      </c>
    </row>
    <row r="1886" spans="1:13">
      <c r="A1886" s="69" t="s">
        <v>779</v>
      </c>
      <c r="B1886" s="69" t="s">
        <v>817</v>
      </c>
      <c r="C1886" s="18"/>
      <c r="D1886" s="19"/>
      <c r="E1886" s="60"/>
      <c r="F1886" s="20"/>
      <c r="G1886" s="18"/>
      <c r="H1886" s="25"/>
      <c r="I1886" s="15">
        <v>1886</v>
      </c>
      <c r="J1886" s="15" t="b">
        <f xml:space="preserve"> IF(AND([Relationship Date (UTC)] &gt;= Misc!$M$3, [Relationship Date (UTC)] &lt;= Misc!$N$3,TRUE), TRUE, FALSE)</f>
        <v>1</v>
      </c>
      <c r="K1886" s="16"/>
      <c r="L1886" s="72" t="s">
        <v>922</v>
      </c>
      <c r="M1886" s="75">
        <v>40523.680902777778</v>
      </c>
    </row>
    <row r="1887" spans="1:13">
      <c r="A1887" s="69" t="s">
        <v>779</v>
      </c>
      <c r="B1887" s="69" t="s">
        <v>505</v>
      </c>
      <c r="C1887" s="18"/>
      <c r="D1887" s="19"/>
      <c r="E1887" s="60"/>
      <c r="F1887" s="20"/>
      <c r="G1887" s="18"/>
      <c r="H1887" s="25"/>
      <c r="I1887" s="15">
        <v>1887</v>
      </c>
      <c r="J1887" s="15" t="b">
        <f xml:space="preserve"> IF(AND([Relationship Date (UTC)] &gt;= Misc!$M$3, [Relationship Date (UTC)] &lt;= Misc!$N$3,TRUE), TRUE, FALSE)</f>
        <v>1</v>
      </c>
      <c r="K1887" s="16"/>
      <c r="L1887" s="72" t="s">
        <v>922</v>
      </c>
      <c r="M1887" s="75">
        <v>40523.680902777778</v>
      </c>
    </row>
    <row r="1888" spans="1:13">
      <c r="A1888" s="69" t="s">
        <v>780</v>
      </c>
      <c r="B1888" s="69" t="s">
        <v>779</v>
      </c>
      <c r="C1888" s="18"/>
      <c r="D1888" s="19"/>
      <c r="E1888" s="60"/>
      <c r="F1888" s="20"/>
      <c r="G1888" s="18"/>
      <c r="H1888" s="25"/>
      <c r="I1888" s="15">
        <v>1888</v>
      </c>
      <c r="J1888" s="15" t="b">
        <f xml:space="preserve"> IF(AND([Relationship Date (UTC)] &gt;= Misc!$M$3, [Relationship Date (UTC)] &lt;= Misc!$N$3,TRUE), TRUE, FALSE)</f>
        <v>1</v>
      </c>
      <c r="K1888" s="16"/>
      <c r="L1888" s="72" t="s">
        <v>922</v>
      </c>
      <c r="M1888" s="75">
        <v>40523.680902777778</v>
      </c>
    </row>
    <row r="1889" spans="1:13">
      <c r="A1889" s="69" t="s">
        <v>777</v>
      </c>
      <c r="B1889" s="69" t="s">
        <v>817</v>
      </c>
      <c r="C1889" s="18"/>
      <c r="D1889" s="19"/>
      <c r="E1889" s="60"/>
      <c r="F1889" s="20"/>
      <c r="G1889" s="18"/>
      <c r="H1889" s="25"/>
      <c r="I1889" s="15">
        <v>1889</v>
      </c>
      <c r="J1889" s="15" t="b">
        <f xml:space="preserve"> IF(AND([Relationship Date (UTC)] &gt;= Misc!$M$3, [Relationship Date (UTC)] &lt;= Misc!$N$3,TRUE), TRUE, FALSE)</f>
        <v>1</v>
      </c>
      <c r="K1889" s="16"/>
      <c r="L1889" s="72" t="s">
        <v>921</v>
      </c>
      <c r="M1889" s="75">
        <v>40523.661805555559</v>
      </c>
    </row>
    <row r="1890" spans="1:13">
      <c r="A1890" s="69" t="s">
        <v>777</v>
      </c>
      <c r="B1890" s="69" t="s">
        <v>916</v>
      </c>
      <c r="C1890" s="18"/>
      <c r="D1890" s="19"/>
      <c r="E1890" s="60"/>
      <c r="F1890" s="20"/>
      <c r="G1890" s="18"/>
      <c r="H1890" s="25"/>
      <c r="I1890" s="15">
        <v>1890</v>
      </c>
      <c r="J1890" s="15" t="b">
        <f xml:space="preserve"> IF(AND([Relationship Date (UTC)] &gt;= Misc!$M$3, [Relationship Date (UTC)] &lt;= Misc!$N$3,TRUE), TRUE, FALSE)</f>
        <v>1</v>
      </c>
      <c r="K1890" s="16"/>
      <c r="L1890" s="72" t="s">
        <v>922</v>
      </c>
      <c r="M1890" s="75">
        <v>40523.680902777778</v>
      </c>
    </row>
    <row r="1891" spans="1:13">
      <c r="A1891" s="69" t="s">
        <v>777</v>
      </c>
      <c r="B1891" s="69" t="s">
        <v>778</v>
      </c>
      <c r="C1891" s="18"/>
      <c r="D1891" s="19"/>
      <c r="E1891" s="60"/>
      <c r="F1891" s="20"/>
      <c r="G1891" s="18"/>
      <c r="H1891" s="25"/>
      <c r="I1891" s="15">
        <v>1891</v>
      </c>
      <c r="J1891" s="15" t="b">
        <f xml:space="preserve"> IF(AND([Relationship Date (UTC)] &gt;= Misc!$M$3, [Relationship Date (UTC)] &lt;= Misc!$N$3,TRUE), TRUE, FALSE)</f>
        <v>1</v>
      </c>
      <c r="K1891" s="16"/>
      <c r="L1891" s="72" t="s">
        <v>922</v>
      </c>
      <c r="M1891" s="75">
        <v>40523.680902777778</v>
      </c>
    </row>
    <row r="1892" spans="1:13">
      <c r="A1892" s="69" t="s">
        <v>777</v>
      </c>
      <c r="B1892" s="69" t="s">
        <v>780</v>
      </c>
      <c r="C1892" s="18"/>
      <c r="D1892" s="19"/>
      <c r="E1892" s="60"/>
      <c r="F1892" s="20"/>
      <c r="G1892" s="18"/>
      <c r="H1892" s="25"/>
      <c r="I1892" s="15">
        <v>1892</v>
      </c>
      <c r="J1892" s="15" t="b">
        <f xml:space="preserve"> IF(AND([Relationship Date (UTC)] &gt;= Misc!$M$3, [Relationship Date (UTC)] &lt;= Misc!$N$3,TRUE), TRUE, FALSE)</f>
        <v>1</v>
      </c>
      <c r="K1892" s="16"/>
      <c r="L1892" s="72" t="s">
        <v>922</v>
      </c>
      <c r="M1892" s="75">
        <v>40523.680902777778</v>
      </c>
    </row>
    <row r="1893" spans="1:13">
      <c r="A1893" s="69" t="s">
        <v>778</v>
      </c>
      <c r="B1893" s="69" t="s">
        <v>777</v>
      </c>
      <c r="C1893" s="18"/>
      <c r="D1893" s="19"/>
      <c r="E1893" s="60"/>
      <c r="F1893" s="20"/>
      <c r="G1893" s="18"/>
      <c r="H1893" s="25"/>
      <c r="I1893" s="15">
        <v>1893</v>
      </c>
      <c r="J1893" s="15" t="b">
        <f xml:space="preserve"> IF(AND([Relationship Date (UTC)] &gt;= Misc!$M$3, [Relationship Date (UTC)] &lt;= Misc!$N$3,TRUE), TRUE, FALSE)</f>
        <v>1</v>
      </c>
      <c r="K1893" s="16"/>
      <c r="L1893" s="72" t="s">
        <v>922</v>
      </c>
      <c r="M1893" s="75">
        <v>40523.680902777778</v>
      </c>
    </row>
    <row r="1894" spans="1:13">
      <c r="A1894" s="69" t="s">
        <v>780</v>
      </c>
      <c r="B1894" s="69" t="s">
        <v>777</v>
      </c>
      <c r="C1894" s="18"/>
      <c r="D1894" s="19"/>
      <c r="E1894" s="60"/>
      <c r="F1894" s="20"/>
      <c r="G1894" s="18"/>
      <c r="H1894" s="25"/>
      <c r="I1894" s="15">
        <v>1894</v>
      </c>
      <c r="J1894" s="15" t="b">
        <f xml:space="preserve"> IF(AND([Relationship Date (UTC)] &gt;= Misc!$M$3, [Relationship Date (UTC)] &lt;= Misc!$N$3,TRUE), TRUE, FALSE)</f>
        <v>1</v>
      </c>
      <c r="K1894" s="16"/>
      <c r="L1894" s="72" t="s">
        <v>922</v>
      </c>
      <c r="M1894" s="75">
        <v>40523.680902777778</v>
      </c>
    </row>
    <row r="1895" spans="1:13">
      <c r="A1895" s="69" t="s">
        <v>255</v>
      </c>
      <c r="B1895" s="69" t="s">
        <v>916</v>
      </c>
      <c r="C1895" s="18"/>
      <c r="D1895" s="19"/>
      <c r="E1895" s="60"/>
      <c r="F1895" s="20"/>
      <c r="G1895" s="18"/>
      <c r="H1895" s="25"/>
      <c r="I1895" s="15">
        <v>1895</v>
      </c>
      <c r="J1895" s="15" t="b">
        <f xml:space="preserve"> IF(AND([Relationship Date (UTC)] &gt;= Misc!$M$3, [Relationship Date (UTC)] &lt;= Misc!$N$3,TRUE), TRUE, FALSE)</f>
        <v>1</v>
      </c>
      <c r="K1895" s="16"/>
      <c r="L1895" s="72" t="s">
        <v>921</v>
      </c>
      <c r="M1895" s="75">
        <v>40523.662789351853</v>
      </c>
    </row>
    <row r="1896" spans="1:13">
      <c r="A1896" s="69" t="s">
        <v>255</v>
      </c>
      <c r="B1896" s="69" t="s">
        <v>780</v>
      </c>
      <c r="C1896" s="18"/>
      <c r="D1896" s="19"/>
      <c r="E1896" s="60"/>
      <c r="F1896" s="20"/>
      <c r="G1896" s="18"/>
      <c r="H1896" s="25"/>
      <c r="I1896" s="15">
        <v>1896</v>
      </c>
      <c r="J1896" s="15" t="b">
        <f xml:space="preserve"> IF(AND([Relationship Date (UTC)] &gt;= Misc!$M$3, [Relationship Date (UTC)] &lt;= Misc!$N$3,TRUE), TRUE, FALSE)</f>
        <v>1</v>
      </c>
      <c r="K1896" s="16"/>
      <c r="L1896" s="72" t="s">
        <v>922</v>
      </c>
      <c r="M1896" s="75">
        <v>40523.680902777778</v>
      </c>
    </row>
    <row r="1897" spans="1:13">
      <c r="A1897" s="69" t="s">
        <v>255</v>
      </c>
      <c r="B1897" s="69" t="s">
        <v>543</v>
      </c>
      <c r="C1897" s="18"/>
      <c r="D1897" s="19"/>
      <c r="E1897" s="60"/>
      <c r="F1897" s="20"/>
      <c r="G1897" s="18"/>
      <c r="H1897" s="25"/>
      <c r="I1897" s="15">
        <v>1897</v>
      </c>
      <c r="J1897" s="15" t="b">
        <f xml:space="preserve"> IF(AND([Relationship Date (UTC)] &gt;= Misc!$M$3, [Relationship Date (UTC)] &lt;= Misc!$N$3,TRUE), TRUE, FALSE)</f>
        <v>1</v>
      </c>
      <c r="K1897" s="16"/>
      <c r="L1897" s="72" t="s">
        <v>922</v>
      </c>
      <c r="M1897" s="75">
        <v>40523.680902777778</v>
      </c>
    </row>
    <row r="1898" spans="1:13">
      <c r="A1898" s="69" t="s">
        <v>255</v>
      </c>
      <c r="B1898" s="69" t="s">
        <v>916</v>
      </c>
      <c r="C1898" s="18"/>
      <c r="D1898" s="19"/>
      <c r="E1898" s="60"/>
      <c r="F1898" s="20"/>
      <c r="G1898" s="18"/>
      <c r="H1898" s="25"/>
      <c r="I1898" s="15">
        <v>1898</v>
      </c>
      <c r="J1898" s="15" t="b">
        <f xml:space="preserve"> IF(AND([Relationship Date (UTC)] &gt;= Misc!$M$3, [Relationship Date (UTC)] &lt;= Misc!$N$3,TRUE), TRUE, FALSE)</f>
        <v>1</v>
      </c>
      <c r="K1898" s="16"/>
      <c r="L1898" s="72" t="s">
        <v>922</v>
      </c>
      <c r="M1898" s="75">
        <v>40523.680902777778</v>
      </c>
    </row>
    <row r="1899" spans="1:13">
      <c r="A1899" s="69" t="s">
        <v>543</v>
      </c>
      <c r="B1899" s="69" t="s">
        <v>255</v>
      </c>
      <c r="C1899" s="18"/>
      <c r="D1899" s="19"/>
      <c r="E1899" s="60"/>
      <c r="F1899" s="20"/>
      <c r="G1899" s="18"/>
      <c r="H1899" s="25"/>
      <c r="I1899" s="15">
        <v>1899</v>
      </c>
      <c r="J1899" s="15" t="b">
        <f xml:space="preserve"> IF(AND([Relationship Date (UTC)] &gt;= Misc!$M$3, [Relationship Date (UTC)] &lt;= Misc!$N$3,TRUE), TRUE, FALSE)</f>
        <v>1</v>
      </c>
      <c r="K1899" s="16"/>
      <c r="L1899" s="72" t="s">
        <v>922</v>
      </c>
      <c r="M1899" s="75">
        <v>40523.680902777778</v>
      </c>
    </row>
    <row r="1900" spans="1:13">
      <c r="A1900" s="69" t="s">
        <v>780</v>
      </c>
      <c r="B1900" s="69" t="s">
        <v>255</v>
      </c>
      <c r="C1900" s="18"/>
      <c r="D1900" s="19"/>
      <c r="E1900" s="60"/>
      <c r="F1900" s="20"/>
      <c r="G1900" s="18"/>
      <c r="H1900" s="25"/>
      <c r="I1900" s="15">
        <v>1900</v>
      </c>
      <c r="J1900" s="15" t="b">
        <f xml:space="preserve"> IF(AND([Relationship Date (UTC)] &gt;= Misc!$M$3, [Relationship Date (UTC)] &lt;= Misc!$N$3,TRUE), TRUE, FALSE)</f>
        <v>1</v>
      </c>
      <c r="K1900" s="16"/>
      <c r="L1900" s="72" t="s">
        <v>922</v>
      </c>
      <c r="M1900" s="75">
        <v>40523.680902777778</v>
      </c>
    </row>
    <row r="1901" spans="1:13">
      <c r="A1901" s="69" t="s">
        <v>778</v>
      </c>
      <c r="B1901" s="69" t="s">
        <v>780</v>
      </c>
      <c r="C1901" s="18"/>
      <c r="D1901" s="19"/>
      <c r="E1901" s="60"/>
      <c r="F1901" s="20"/>
      <c r="G1901" s="18"/>
      <c r="H1901" s="25"/>
      <c r="I1901" s="15">
        <v>1901</v>
      </c>
      <c r="J1901" s="15" t="b">
        <f xml:space="preserve"> IF(AND([Relationship Date (UTC)] &gt;= Misc!$M$3, [Relationship Date (UTC)] &lt;= Misc!$N$3,TRUE), TRUE, FALSE)</f>
        <v>1</v>
      </c>
      <c r="K1901" s="16"/>
      <c r="L1901" s="72" t="s">
        <v>921</v>
      </c>
      <c r="M1901" s="75">
        <v>40523.662326388891</v>
      </c>
    </row>
    <row r="1902" spans="1:13">
      <c r="A1902" s="69" t="s">
        <v>778</v>
      </c>
      <c r="B1902" s="69" t="s">
        <v>916</v>
      </c>
      <c r="C1902" s="18"/>
      <c r="D1902" s="19"/>
      <c r="E1902" s="60"/>
      <c r="F1902" s="20"/>
      <c r="G1902" s="18"/>
      <c r="H1902" s="25"/>
      <c r="I1902" s="15">
        <v>1902</v>
      </c>
      <c r="J1902" s="15" t="b">
        <f xml:space="preserve"> IF(AND([Relationship Date (UTC)] &gt;= Misc!$M$3, [Relationship Date (UTC)] &lt;= Misc!$N$3,TRUE), TRUE, FALSE)</f>
        <v>1</v>
      </c>
      <c r="K1902" s="16"/>
      <c r="L1902" s="72" t="s">
        <v>922</v>
      </c>
      <c r="M1902" s="75">
        <v>40523.680902777778</v>
      </c>
    </row>
    <row r="1903" spans="1:13">
      <c r="A1903" s="69" t="s">
        <v>778</v>
      </c>
      <c r="B1903" s="69" t="s">
        <v>780</v>
      </c>
      <c r="C1903" s="18"/>
      <c r="D1903" s="19"/>
      <c r="E1903" s="60"/>
      <c r="F1903" s="20"/>
      <c r="G1903" s="18"/>
      <c r="H1903" s="25"/>
      <c r="I1903" s="15">
        <v>1903</v>
      </c>
      <c r="J1903" s="15" t="b">
        <f xml:space="preserve"> IF(AND([Relationship Date (UTC)] &gt;= Misc!$M$3, [Relationship Date (UTC)] &lt;= Misc!$N$3,TRUE), TRUE, FALSE)</f>
        <v>1</v>
      </c>
      <c r="K1903" s="16"/>
      <c r="L1903" s="72" t="s">
        <v>922</v>
      </c>
      <c r="M1903" s="75">
        <v>40523.680902777778</v>
      </c>
    </row>
    <row r="1904" spans="1:13">
      <c r="A1904" s="69" t="s">
        <v>778</v>
      </c>
      <c r="B1904" s="69" t="s">
        <v>543</v>
      </c>
      <c r="C1904" s="18"/>
      <c r="D1904" s="19"/>
      <c r="E1904" s="60"/>
      <c r="F1904" s="20"/>
      <c r="G1904" s="18"/>
      <c r="H1904" s="25"/>
      <c r="I1904" s="15">
        <v>1904</v>
      </c>
      <c r="J1904" s="15" t="b">
        <f xml:space="preserve"> IF(AND([Relationship Date (UTC)] &gt;= Misc!$M$3, [Relationship Date (UTC)] &lt;= Misc!$N$3,TRUE), TRUE, FALSE)</f>
        <v>1</v>
      </c>
      <c r="K1904" s="16"/>
      <c r="L1904" s="72" t="s">
        <v>922</v>
      </c>
      <c r="M1904" s="75">
        <v>40523.680902777778</v>
      </c>
    </row>
    <row r="1905" spans="1:13">
      <c r="A1905" s="69" t="s">
        <v>543</v>
      </c>
      <c r="B1905" s="69" t="s">
        <v>778</v>
      </c>
      <c r="C1905" s="18"/>
      <c r="D1905" s="19"/>
      <c r="E1905" s="60"/>
      <c r="F1905" s="20"/>
      <c r="G1905" s="18"/>
      <c r="H1905" s="25"/>
      <c r="I1905" s="15">
        <v>1905</v>
      </c>
      <c r="J1905" s="15" t="b">
        <f xml:space="preserve"> IF(AND([Relationship Date (UTC)] &gt;= Misc!$M$3, [Relationship Date (UTC)] &lt;= Misc!$N$3,TRUE), TRUE, FALSE)</f>
        <v>1</v>
      </c>
      <c r="K1905" s="16"/>
      <c r="L1905" s="72" t="s">
        <v>922</v>
      </c>
      <c r="M1905" s="75">
        <v>40523.680902777778</v>
      </c>
    </row>
    <row r="1906" spans="1:13">
      <c r="A1906" s="69" t="s">
        <v>780</v>
      </c>
      <c r="B1906" s="69" t="s">
        <v>778</v>
      </c>
      <c r="C1906" s="18"/>
      <c r="D1906" s="19"/>
      <c r="E1906" s="60"/>
      <c r="F1906" s="20"/>
      <c r="G1906" s="18"/>
      <c r="H1906" s="25"/>
      <c r="I1906" s="15">
        <v>1906</v>
      </c>
      <c r="J1906" s="15" t="b">
        <f xml:space="preserve"> IF(AND([Relationship Date (UTC)] &gt;= Misc!$M$3, [Relationship Date (UTC)] &lt;= Misc!$N$3,TRUE), TRUE, FALSE)</f>
        <v>1</v>
      </c>
      <c r="K1906" s="16"/>
      <c r="L1906" s="72" t="s">
        <v>922</v>
      </c>
      <c r="M1906" s="75">
        <v>40523.680902777778</v>
      </c>
    </row>
    <row r="1907" spans="1:13">
      <c r="A1907" s="69" t="s">
        <v>781</v>
      </c>
      <c r="B1907" s="69" t="s">
        <v>916</v>
      </c>
      <c r="C1907" s="18"/>
      <c r="D1907" s="19"/>
      <c r="E1907" s="60"/>
      <c r="F1907" s="20"/>
      <c r="G1907" s="18"/>
      <c r="H1907" s="25"/>
      <c r="I1907" s="15">
        <v>1907</v>
      </c>
      <c r="J1907" s="15" t="b">
        <f xml:space="preserve"> IF(AND([Relationship Date (UTC)] &gt;= Misc!$M$3, [Relationship Date (UTC)] &lt;= Misc!$N$3,TRUE), TRUE, FALSE)</f>
        <v>1</v>
      </c>
      <c r="K1907" s="16"/>
      <c r="L1907" s="72" t="s">
        <v>921</v>
      </c>
      <c r="M1907" s="75">
        <v>40523.679131944446</v>
      </c>
    </row>
    <row r="1908" spans="1:13">
      <c r="A1908" s="69" t="s">
        <v>781</v>
      </c>
      <c r="B1908" s="69" t="s">
        <v>916</v>
      </c>
      <c r="C1908" s="18"/>
      <c r="D1908" s="19"/>
      <c r="E1908" s="60"/>
      <c r="F1908" s="20"/>
      <c r="G1908" s="18"/>
      <c r="H1908" s="25"/>
      <c r="I1908" s="15">
        <v>1908</v>
      </c>
      <c r="J1908" s="15" t="b">
        <f xml:space="preserve"> IF(AND([Relationship Date (UTC)] &gt;= Misc!$M$3, [Relationship Date (UTC)] &lt;= Misc!$N$3,TRUE), TRUE, FALSE)</f>
        <v>1</v>
      </c>
      <c r="K1908" s="16"/>
      <c r="L1908" s="72" t="s">
        <v>922</v>
      </c>
      <c r="M1908" s="75">
        <v>40523.680902777778</v>
      </c>
    </row>
    <row r="1909" spans="1:13">
      <c r="A1909" s="69" t="s">
        <v>781</v>
      </c>
      <c r="B1909" s="69" t="s">
        <v>879</v>
      </c>
      <c r="C1909" s="18"/>
      <c r="D1909" s="19"/>
      <c r="E1909" s="60"/>
      <c r="F1909" s="20"/>
      <c r="G1909" s="18"/>
      <c r="H1909" s="25"/>
      <c r="I1909" s="15">
        <v>1909</v>
      </c>
      <c r="J1909" s="15" t="b">
        <f xml:space="preserve"> IF(AND([Relationship Date (UTC)] &gt;= Misc!$M$3, [Relationship Date (UTC)] &lt;= Misc!$N$3,TRUE), TRUE, FALSE)</f>
        <v>1</v>
      </c>
      <c r="K1909" s="16"/>
      <c r="L1909" s="72" t="s">
        <v>922</v>
      </c>
      <c r="M1909" s="75">
        <v>40523.680902777778</v>
      </c>
    </row>
    <row r="1910" spans="1:13">
      <c r="A1910" s="69" t="s">
        <v>782</v>
      </c>
      <c r="B1910" s="69" t="s">
        <v>784</v>
      </c>
      <c r="C1910" s="18"/>
      <c r="D1910" s="19"/>
      <c r="E1910" s="60"/>
      <c r="F1910" s="20"/>
      <c r="G1910" s="18"/>
      <c r="H1910" s="25"/>
      <c r="I1910" s="15">
        <v>1910</v>
      </c>
      <c r="J1910" s="15" t="b">
        <f xml:space="preserve"> IF(AND([Relationship Date (UTC)] &gt;= Misc!$M$3, [Relationship Date (UTC)] &lt;= Misc!$N$3,TRUE), TRUE, FALSE)</f>
        <v>1</v>
      </c>
      <c r="K1910" s="16"/>
      <c r="L1910" s="72" t="s">
        <v>921</v>
      </c>
      <c r="M1910" s="75">
        <v>40523.679976851854</v>
      </c>
    </row>
    <row r="1911" spans="1:13">
      <c r="A1911" s="69" t="s">
        <v>783</v>
      </c>
      <c r="B1911" s="69" t="s">
        <v>784</v>
      </c>
      <c r="C1911" s="18"/>
      <c r="D1911" s="19"/>
      <c r="E1911" s="60"/>
      <c r="F1911" s="20"/>
      <c r="G1911" s="18"/>
      <c r="H1911" s="25"/>
      <c r="I1911" s="15">
        <v>1911</v>
      </c>
      <c r="J1911" s="15" t="b">
        <f xml:space="preserve"> IF(AND([Relationship Date (UTC)] &gt;= Misc!$M$3, [Relationship Date (UTC)] &lt;= Misc!$N$3,TRUE), TRUE, FALSE)</f>
        <v>1</v>
      </c>
      <c r="K1911" s="16"/>
      <c r="L1911" s="72" t="s">
        <v>921</v>
      </c>
      <c r="M1911" s="75">
        <v>40523.680648148147</v>
      </c>
    </row>
    <row r="1912" spans="1:13">
      <c r="A1912" s="69" t="s">
        <v>321</v>
      </c>
      <c r="B1912" s="69" t="s">
        <v>784</v>
      </c>
      <c r="C1912" s="18"/>
      <c r="D1912" s="19"/>
      <c r="E1912" s="60"/>
      <c r="F1912" s="20"/>
      <c r="G1912" s="18"/>
      <c r="H1912" s="25"/>
      <c r="I1912" s="15">
        <v>1912</v>
      </c>
      <c r="J1912" s="15" t="b">
        <f xml:space="preserve"> IF(AND([Relationship Date (UTC)] &gt;= Misc!$M$3, [Relationship Date (UTC)] &lt;= Misc!$N$3,TRUE), TRUE, FALSE)</f>
        <v>1</v>
      </c>
      <c r="K1912" s="16"/>
      <c r="L1912" s="72" t="s">
        <v>922</v>
      </c>
      <c r="M1912" s="75">
        <v>40523.680902777778</v>
      </c>
    </row>
    <row r="1913" spans="1:13">
      <c r="A1913" s="69" t="s">
        <v>784</v>
      </c>
      <c r="B1913" s="69" t="s">
        <v>838</v>
      </c>
      <c r="C1913" s="18"/>
      <c r="D1913" s="19"/>
      <c r="E1913" s="60"/>
      <c r="F1913" s="20"/>
      <c r="G1913" s="18"/>
      <c r="H1913" s="25"/>
      <c r="I1913" s="15">
        <v>1913</v>
      </c>
      <c r="J1913" s="15" t="b">
        <f xml:space="preserve"> IF(AND([Relationship Date (UTC)] &gt;= Misc!$M$3, [Relationship Date (UTC)] &lt;= Misc!$N$3,TRUE), TRUE, FALSE)</f>
        <v>1</v>
      </c>
      <c r="K1913" s="16"/>
      <c r="L1913" s="72" t="s">
        <v>922</v>
      </c>
      <c r="M1913" s="75">
        <v>40523.680902777778</v>
      </c>
    </row>
    <row r="1914" spans="1:13">
      <c r="A1914" s="69" t="s">
        <v>785</v>
      </c>
      <c r="B1914" s="69" t="s">
        <v>913</v>
      </c>
      <c r="C1914" s="18"/>
      <c r="D1914" s="19"/>
      <c r="E1914" s="60"/>
      <c r="F1914" s="20"/>
      <c r="G1914" s="18"/>
      <c r="H1914" s="25"/>
      <c r="I1914" s="15">
        <v>1914</v>
      </c>
      <c r="J1914" s="15" t="b">
        <f xml:space="preserve"> IF(AND([Relationship Date (UTC)] &gt;= Misc!$M$3, [Relationship Date (UTC)] &lt;= Misc!$N$3,TRUE), TRUE, FALSE)</f>
        <v>1</v>
      </c>
      <c r="K1914" s="16"/>
      <c r="L1914" s="72" t="s">
        <v>921</v>
      </c>
      <c r="M1914" s="75">
        <v>40523.679178240738</v>
      </c>
    </row>
    <row r="1915" spans="1:13">
      <c r="A1915" s="69" t="s">
        <v>785</v>
      </c>
      <c r="B1915" s="69" t="s">
        <v>913</v>
      </c>
      <c r="C1915" s="18"/>
      <c r="D1915" s="19"/>
      <c r="E1915" s="60"/>
      <c r="F1915" s="20"/>
      <c r="G1915" s="18"/>
      <c r="H1915" s="25"/>
      <c r="I1915" s="15">
        <v>1915</v>
      </c>
      <c r="J1915" s="15" t="b">
        <f xml:space="preserve"> IF(AND([Relationship Date (UTC)] &gt;= Misc!$M$3, [Relationship Date (UTC)] &lt;= Misc!$N$3,TRUE), TRUE, FALSE)</f>
        <v>1</v>
      </c>
      <c r="K1915" s="16"/>
      <c r="L1915" s="72" t="s">
        <v>922</v>
      </c>
      <c r="M1915" s="75">
        <v>40523.680902777778</v>
      </c>
    </row>
    <row r="1916" spans="1:13">
      <c r="A1916" s="69" t="s">
        <v>786</v>
      </c>
      <c r="B1916" s="69" t="s">
        <v>916</v>
      </c>
      <c r="C1916" s="18"/>
      <c r="D1916" s="19"/>
      <c r="E1916" s="60"/>
      <c r="F1916" s="20"/>
      <c r="G1916" s="18"/>
      <c r="H1916" s="25"/>
      <c r="I1916" s="15">
        <v>1916</v>
      </c>
      <c r="J1916" s="15" t="b">
        <f xml:space="preserve"> IF(AND([Relationship Date (UTC)] &gt;= Misc!$M$3, [Relationship Date (UTC)] &lt;= Misc!$N$3,TRUE), TRUE, FALSE)</f>
        <v>1</v>
      </c>
      <c r="K1916" s="16"/>
      <c r="L1916" s="72" t="s">
        <v>921</v>
      </c>
      <c r="M1916" s="75">
        <v>40523.679189814815</v>
      </c>
    </row>
    <row r="1917" spans="1:13">
      <c r="A1917" s="69" t="s">
        <v>786</v>
      </c>
      <c r="B1917" s="69" t="s">
        <v>916</v>
      </c>
      <c r="C1917" s="18"/>
      <c r="D1917" s="19"/>
      <c r="E1917" s="60"/>
      <c r="F1917" s="20"/>
      <c r="G1917" s="18"/>
      <c r="H1917" s="25"/>
      <c r="I1917" s="15">
        <v>1917</v>
      </c>
      <c r="J1917" s="15" t="b">
        <f xml:space="preserve"> IF(AND([Relationship Date (UTC)] &gt;= Misc!$M$3, [Relationship Date (UTC)] &lt;= Misc!$N$3,TRUE), TRUE, FALSE)</f>
        <v>1</v>
      </c>
      <c r="K1917" s="16"/>
      <c r="L1917" s="72" t="s">
        <v>922</v>
      </c>
      <c r="M1917" s="75">
        <v>40523.680902777778</v>
      </c>
    </row>
    <row r="1918" spans="1:13">
      <c r="A1918" s="69" t="s">
        <v>787</v>
      </c>
      <c r="B1918" s="69" t="s">
        <v>791</v>
      </c>
      <c r="C1918" s="18"/>
      <c r="D1918" s="19"/>
      <c r="E1918" s="60"/>
      <c r="F1918" s="20"/>
      <c r="G1918" s="18"/>
      <c r="H1918" s="25"/>
      <c r="I1918" s="15">
        <v>1918</v>
      </c>
      <c r="J1918" s="15" t="b">
        <f xml:space="preserve"> IF(AND([Relationship Date (UTC)] &gt;= Misc!$M$3, [Relationship Date (UTC)] &lt;= Misc!$N$3,TRUE), TRUE, FALSE)</f>
        <v>1</v>
      </c>
      <c r="K1918" s="16"/>
      <c r="L1918" s="72" t="s">
        <v>921</v>
      </c>
      <c r="M1918" s="75">
        <v>40523.679201388892</v>
      </c>
    </row>
    <row r="1919" spans="1:13">
      <c r="A1919" s="69" t="s">
        <v>788</v>
      </c>
      <c r="B1919" s="69" t="s">
        <v>791</v>
      </c>
      <c r="C1919" s="18"/>
      <c r="D1919" s="19"/>
      <c r="E1919" s="60"/>
      <c r="F1919" s="20"/>
      <c r="G1919" s="18"/>
      <c r="H1919" s="25"/>
      <c r="I1919" s="15">
        <v>1919</v>
      </c>
      <c r="J1919" s="15" t="b">
        <f xml:space="preserve"> IF(AND([Relationship Date (UTC)] &gt;= Misc!$M$3, [Relationship Date (UTC)] &lt;= Misc!$N$3,TRUE), TRUE, FALSE)</f>
        <v>1</v>
      </c>
      <c r="K1919" s="16"/>
      <c r="L1919" s="72" t="s">
        <v>921</v>
      </c>
      <c r="M1919" s="75">
        <v>40523.680127314816</v>
      </c>
    </row>
    <row r="1920" spans="1:13">
      <c r="A1920" s="69" t="s">
        <v>789</v>
      </c>
      <c r="B1920" s="69" t="s">
        <v>791</v>
      </c>
      <c r="C1920" s="18"/>
      <c r="D1920" s="19"/>
      <c r="E1920" s="60"/>
      <c r="F1920" s="20"/>
      <c r="G1920" s="18"/>
      <c r="H1920" s="25"/>
      <c r="I1920" s="15">
        <v>1920</v>
      </c>
      <c r="J1920" s="15" t="b">
        <f xml:space="preserve"> IF(AND([Relationship Date (UTC)] &gt;= Misc!$M$3, [Relationship Date (UTC)] &lt;= Misc!$N$3,TRUE), TRUE, FALSE)</f>
        <v>1</v>
      </c>
      <c r="K1920" s="16"/>
      <c r="L1920" s="72" t="s">
        <v>921</v>
      </c>
      <c r="M1920" s="75">
        <v>40523.680254629631</v>
      </c>
    </row>
    <row r="1921" spans="1:13">
      <c r="A1921" s="69" t="s">
        <v>790</v>
      </c>
      <c r="B1921" s="69" t="s">
        <v>791</v>
      </c>
      <c r="C1921" s="18"/>
      <c r="D1921" s="19"/>
      <c r="E1921" s="60"/>
      <c r="F1921" s="20"/>
      <c r="G1921" s="18"/>
      <c r="H1921" s="25"/>
      <c r="I1921" s="15">
        <v>1921</v>
      </c>
      <c r="J1921" s="15" t="b">
        <f xml:space="preserve"> IF(AND([Relationship Date (UTC)] &gt;= Misc!$M$3, [Relationship Date (UTC)] &lt;= Misc!$N$3,TRUE), TRUE, FALSE)</f>
        <v>1</v>
      </c>
      <c r="K1921" s="16"/>
      <c r="L1921" s="72" t="s">
        <v>921</v>
      </c>
      <c r="M1921" s="75">
        <v>40523.680266203701</v>
      </c>
    </row>
    <row r="1922" spans="1:13">
      <c r="A1922" s="69" t="s">
        <v>791</v>
      </c>
      <c r="B1922" s="69" t="s">
        <v>586</v>
      </c>
      <c r="C1922" s="18"/>
      <c r="D1922" s="19"/>
      <c r="E1922" s="60"/>
      <c r="F1922" s="20"/>
      <c r="G1922" s="18"/>
      <c r="H1922" s="25"/>
      <c r="I1922" s="15">
        <v>1922</v>
      </c>
      <c r="J1922" s="15" t="b">
        <f xml:space="preserve"> IF(AND([Relationship Date (UTC)] &gt;= Misc!$M$3, [Relationship Date (UTC)] &lt;= Misc!$N$3,TRUE), TRUE, FALSE)</f>
        <v>1</v>
      </c>
      <c r="K1922" s="16"/>
      <c r="L1922" s="72" t="s">
        <v>922</v>
      </c>
      <c r="M1922" s="75">
        <v>40523.680902777778</v>
      </c>
    </row>
    <row r="1923" spans="1:13">
      <c r="A1923" s="69" t="s">
        <v>787</v>
      </c>
      <c r="B1923" s="69" t="s">
        <v>791</v>
      </c>
      <c r="C1923" s="18"/>
      <c r="D1923" s="19"/>
      <c r="E1923" s="60"/>
      <c r="F1923" s="20"/>
      <c r="G1923" s="18"/>
      <c r="H1923" s="25"/>
      <c r="I1923" s="15">
        <v>1923</v>
      </c>
      <c r="J1923" s="15" t="b">
        <f xml:space="preserve"> IF(AND([Relationship Date (UTC)] &gt;= Misc!$M$3, [Relationship Date (UTC)] &lt;= Misc!$N$3,TRUE), TRUE, FALSE)</f>
        <v>1</v>
      </c>
      <c r="K1923" s="16"/>
      <c r="L1923" s="72" t="s">
        <v>922</v>
      </c>
      <c r="M1923" s="75">
        <v>40523.680902777778</v>
      </c>
    </row>
    <row r="1924" spans="1:13">
      <c r="A1924" s="69" t="s">
        <v>638</v>
      </c>
      <c r="B1924" s="69" t="s">
        <v>793</v>
      </c>
      <c r="C1924" s="18"/>
      <c r="D1924" s="19"/>
      <c r="E1924" s="60"/>
      <c r="F1924" s="20"/>
      <c r="G1924" s="18"/>
      <c r="H1924" s="25"/>
      <c r="I1924" s="15">
        <v>1924</v>
      </c>
      <c r="J1924" s="15" t="b">
        <f xml:space="preserve"> IF(AND([Relationship Date (UTC)] &gt;= Misc!$M$3, [Relationship Date (UTC)] &lt;= Misc!$N$3,TRUE), TRUE, FALSE)</f>
        <v>1</v>
      </c>
      <c r="K1924" s="16"/>
      <c r="L1924" s="72" t="s">
        <v>922</v>
      </c>
      <c r="M1924" s="75">
        <v>40523.680902777778</v>
      </c>
    </row>
    <row r="1925" spans="1:13">
      <c r="A1925" s="69" t="s">
        <v>792</v>
      </c>
      <c r="B1925" s="69" t="s">
        <v>793</v>
      </c>
      <c r="C1925" s="18"/>
      <c r="D1925" s="19"/>
      <c r="E1925" s="60"/>
      <c r="F1925" s="20"/>
      <c r="G1925" s="18"/>
      <c r="H1925" s="25"/>
      <c r="I1925" s="15">
        <v>1925</v>
      </c>
      <c r="J1925" s="15" t="b">
        <f xml:space="preserve"> IF(AND([Relationship Date (UTC)] &gt;= Misc!$M$3, [Relationship Date (UTC)] &lt;= Misc!$N$3,TRUE), TRUE, FALSE)</f>
        <v>1</v>
      </c>
      <c r="K1925" s="16"/>
      <c r="L1925" s="72" t="s">
        <v>922</v>
      </c>
      <c r="M1925" s="75">
        <v>40523.680902777778</v>
      </c>
    </row>
    <row r="1926" spans="1:13">
      <c r="A1926" s="69" t="s">
        <v>765</v>
      </c>
      <c r="B1926" s="69" t="s">
        <v>793</v>
      </c>
      <c r="C1926" s="18"/>
      <c r="D1926" s="19"/>
      <c r="E1926" s="60"/>
      <c r="F1926" s="20"/>
      <c r="G1926" s="18"/>
      <c r="H1926" s="25"/>
      <c r="I1926" s="15">
        <v>1926</v>
      </c>
      <c r="J1926" s="15" t="b">
        <f xml:space="preserve"> IF(AND([Relationship Date (UTC)] &gt;= Misc!$M$3, [Relationship Date (UTC)] &lt;= Misc!$N$3,TRUE), TRUE, FALSE)</f>
        <v>1</v>
      </c>
      <c r="K1926" s="16"/>
      <c r="L1926" s="72" t="s">
        <v>922</v>
      </c>
      <c r="M1926" s="75">
        <v>40523.680902777778</v>
      </c>
    </row>
    <row r="1927" spans="1:13">
      <c r="A1927" s="69" t="s">
        <v>793</v>
      </c>
      <c r="B1927" s="69" t="s">
        <v>659</v>
      </c>
      <c r="C1927" s="18"/>
      <c r="D1927" s="19"/>
      <c r="E1927" s="60"/>
      <c r="F1927" s="20"/>
      <c r="G1927" s="18"/>
      <c r="H1927" s="25"/>
      <c r="I1927" s="15">
        <v>1927</v>
      </c>
      <c r="J1927" s="15" t="b">
        <f xml:space="preserve"> IF(AND([Relationship Date (UTC)] &gt;= Misc!$M$3, [Relationship Date (UTC)] &lt;= Misc!$N$3,TRUE), TRUE, FALSE)</f>
        <v>1</v>
      </c>
      <c r="K1927" s="16"/>
      <c r="L1927" s="72" t="s">
        <v>922</v>
      </c>
      <c r="M1927" s="75">
        <v>40523.680902777778</v>
      </c>
    </row>
    <row r="1928" spans="1:13">
      <c r="A1928" s="69" t="s">
        <v>793</v>
      </c>
      <c r="B1928" s="69" t="s">
        <v>756</v>
      </c>
      <c r="C1928" s="18"/>
      <c r="D1928" s="19"/>
      <c r="E1928" s="60"/>
      <c r="F1928" s="20"/>
      <c r="G1928" s="18"/>
      <c r="H1928" s="25"/>
      <c r="I1928" s="15">
        <v>1928</v>
      </c>
      <c r="J1928" s="15" t="b">
        <f xml:space="preserve"> IF(AND([Relationship Date (UTC)] &gt;= Misc!$M$3, [Relationship Date (UTC)] &lt;= Misc!$N$3,TRUE), TRUE, FALSE)</f>
        <v>1</v>
      </c>
      <c r="K1928" s="16"/>
      <c r="L1928" s="72" t="s">
        <v>922</v>
      </c>
      <c r="M1928" s="75">
        <v>40523.680902777778</v>
      </c>
    </row>
    <row r="1929" spans="1:13">
      <c r="A1929" s="69" t="s">
        <v>793</v>
      </c>
      <c r="B1929" s="69" t="s">
        <v>765</v>
      </c>
      <c r="C1929" s="18"/>
      <c r="D1929" s="19"/>
      <c r="E1929" s="60"/>
      <c r="F1929" s="20"/>
      <c r="G1929" s="18"/>
      <c r="H1929" s="25"/>
      <c r="I1929" s="15">
        <v>1929</v>
      </c>
      <c r="J1929" s="15" t="b">
        <f xml:space="preserve"> IF(AND([Relationship Date (UTC)] &gt;= Misc!$M$3, [Relationship Date (UTC)] &lt;= Misc!$N$3,TRUE), TRUE, FALSE)</f>
        <v>1</v>
      </c>
      <c r="K1929" s="16"/>
      <c r="L1929" s="72" t="s">
        <v>922</v>
      </c>
      <c r="M1929" s="75">
        <v>40523.680902777778</v>
      </c>
    </row>
    <row r="1930" spans="1:13">
      <c r="A1930" s="69" t="s">
        <v>793</v>
      </c>
      <c r="B1930" s="69" t="s">
        <v>566</v>
      </c>
      <c r="C1930" s="18"/>
      <c r="D1930" s="19"/>
      <c r="E1930" s="60"/>
      <c r="F1930" s="20"/>
      <c r="G1930" s="18"/>
      <c r="H1930" s="25"/>
      <c r="I1930" s="15">
        <v>1930</v>
      </c>
      <c r="J1930" s="15" t="b">
        <f xml:space="preserve"> IF(AND([Relationship Date (UTC)] &gt;= Misc!$M$3, [Relationship Date (UTC)] &lt;= Misc!$N$3,TRUE), TRUE, FALSE)</f>
        <v>1</v>
      </c>
      <c r="K1930" s="16"/>
      <c r="L1930" s="72" t="s">
        <v>922</v>
      </c>
      <c r="M1930" s="75">
        <v>40523.680902777778</v>
      </c>
    </row>
    <row r="1931" spans="1:13">
      <c r="A1931" s="69" t="s">
        <v>793</v>
      </c>
      <c r="B1931" s="69" t="s">
        <v>770</v>
      </c>
      <c r="C1931" s="18"/>
      <c r="D1931" s="19"/>
      <c r="E1931" s="60"/>
      <c r="F1931" s="20"/>
      <c r="G1931" s="18"/>
      <c r="H1931" s="25"/>
      <c r="I1931" s="15">
        <v>1931</v>
      </c>
      <c r="J1931" s="15" t="b">
        <f xml:space="preserve"> IF(AND([Relationship Date (UTC)] &gt;= Misc!$M$3, [Relationship Date (UTC)] &lt;= Misc!$N$3,TRUE), TRUE, FALSE)</f>
        <v>1</v>
      </c>
      <c r="K1931" s="16"/>
      <c r="L1931" s="72" t="s">
        <v>922</v>
      </c>
      <c r="M1931" s="75">
        <v>40523.680902777778</v>
      </c>
    </row>
    <row r="1932" spans="1:13">
      <c r="A1932" s="69" t="s">
        <v>793</v>
      </c>
      <c r="B1932" s="69" t="s">
        <v>826</v>
      </c>
      <c r="C1932" s="18"/>
      <c r="D1932" s="19"/>
      <c r="E1932" s="60"/>
      <c r="F1932" s="20"/>
      <c r="G1932" s="18"/>
      <c r="H1932" s="25"/>
      <c r="I1932" s="15">
        <v>1932</v>
      </c>
      <c r="J1932" s="15" t="b">
        <f xml:space="preserve"> IF(AND([Relationship Date (UTC)] &gt;= Misc!$M$3, [Relationship Date (UTC)] &lt;= Misc!$N$3,TRUE), TRUE, FALSE)</f>
        <v>1</v>
      </c>
      <c r="K1932" s="16"/>
      <c r="L1932" s="72" t="s">
        <v>922</v>
      </c>
      <c r="M1932" s="75">
        <v>40523.680902777778</v>
      </c>
    </row>
    <row r="1933" spans="1:13">
      <c r="A1933" s="69" t="s">
        <v>793</v>
      </c>
      <c r="B1933" s="69" t="s">
        <v>638</v>
      </c>
      <c r="C1933" s="18"/>
      <c r="D1933" s="19"/>
      <c r="E1933" s="60"/>
      <c r="F1933" s="20"/>
      <c r="G1933" s="18"/>
      <c r="H1933" s="25"/>
      <c r="I1933" s="15">
        <v>1933</v>
      </c>
      <c r="J1933" s="15" t="b">
        <f xml:space="preserve"> IF(AND([Relationship Date (UTC)] &gt;= Misc!$M$3, [Relationship Date (UTC)] &lt;= Misc!$N$3,TRUE), TRUE, FALSE)</f>
        <v>1</v>
      </c>
      <c r="K1933" s="16"/>
      <c r="L1933" s="72" t="s">
        <v>922</v>
      </c>
      <c r="M1933" s="75">
        <v>40523.680902777778</v>
      </c>
    </row>
    <row r="1934" spans="1:13">
      <c r="A1934" s="69" t="s">
        <v>793</v>
      </c>
      <c r="B1934" s="69" t="s">
        <v>792</v>
      </c>
      <c r="C1934" s="18"/>
      <c r="D1934" s="19"/>
      <c r="E1934" s="60"/>
      <c r="F1934" s="20"/>
      <c r="G1934" s="18"/>
      <c r="H1934" s="25"/>
      <c r="I1934" s="15">
        <v>1934</v>
      </c>
      <c r="J1934" s="15" t="b">
        <f xml:space="preserve"> IF(AND([Relationship Date (UTC)] &gt;= Misc!$M$3, [Relationship Date (UTC)] &lt;= Misc!$N$3,TRUE), TRUE, FALSE)</f>
        <v>1</v>
      </c>
      <c r="K1934" s="16"/>
      <c r="L1934" s="72" t="s">
        <v>922</v>
      </c>
      <c r="M1934" s="75">
        <v>40523.680902777778</v>
      </c>
    </row>
    <row r="1935" spans="1:13">
      <c r="A1935" s="69" t="s">
        <v>793</v>
      </c>
      <c r="B1935" s="69" t="s">
        <v>660</v>
      </c>
      <c r="C1935" s="18"/>
      <c r="D1935" s="19"/>
      <c r="E1935" s="60"/>
      <c r="F1935" s="20"/>
      <c r="G1935" s="18"/>
      <c r="H1935" s="25"/>
      <c r="I1935" s="15">
        <v>1935</v>
      </c>
      <c r="J1935" s="15" t="b">
        <f xml:space="preserve"> IF(AND([Relationship Date (UTC)] &gt;= Misc!$M$3, [Relationship Date (UTC)] &lt;= Misc!$N$3,TRUE), TRUE, FALSE)</f>
        <v>1</v>
      </c>
      <c r="K1935" s="16"/>
      <c r="L1935" s="72" t="s">
        <v>922</v>
      </c>
      <c r="M1935" s="75">
        <v>40523.680902777778</v>
      </c>
    </row>
    <row r="1936" spans="1:13">
      <c r="A1936" s="69" t="s">
        <v>793</v>
      </c>
      <c r="B1936" s="69" t="s">
        <v>899</v>
      </c>
      <c r="C1936" s="18"/>
      <c r="D1936" s="19"/>
      <c r="E1936" s="60"/>
      <c r="F1936" s="20"/>
      <c r="G1936" s="18"/>
      <c r="H1936" s="25"/>
      <c r="I1936" s="15">
        <v>1936</v>
      </c>
      <c r="J1936" s="15" t="b">
        <f xml:space="preserve"> IF(AND([Relationship Date (UTC)] &gt;= Misc!$M$3, [Relationship Date (UTC)] &lt;= Misc!$N$3,TRUE), TRUE, FALSE)</f>
        <v>1</v>
      </c>
      <c r="K1936" s="16"/>
      <c r="L1936" s="72" t="s">
        <v>922</v>
      </c>
      <c r="M1936" s="75">
        <v>40523.680902777778</v>
      </c>
    </row>
    <row r="1937" spans="1:13">
      <c r="A1937" s="69" t="s">
        <v>793</v>
      </c>
      <c r="B1937" s="69" t="s">
        <v>767</v>
      </c>
      <c r="C1937" s="18"/>
      <c r="D1937" s="19"/>
      <c r="E1937" s="60"/>
      <c r="F1937" s="20"/>
      <c r="G1937" s="18"/>
      <c r="H1937" s="25"/>
      <c r="I1937" s="15">
        <v>1937</v>
      </c>
      <c r="J1937" s="15" t="b">
        <f xml:space="preserve"> IF(AND([Relationship Date (UTC)] &gt;= Misc!$M$3, [Relationship Date (UTC)] &lt;= Misc!$N$3,TRUE), TRUE, FALSE)</f>
        <v>1</v>
      </c>
      <c r="K1937" s="16"/>
      <c r="L1937" s="72" t="s">
        <v>922</v>
      </c>
      <c r="M1937" s="75">
        <v>40523.680902777778</v>
      </c>
    </row>
    <row r="1938" spans="1:13">
      <c r="A1938" s="69" t="s">
        <v>793</v>
      </c>
      <c r="B1938" s="69" t="s">
        <v>730</v>
      </c>
      <c r="C1938" s="18"/>
      <c r="D1938" s="19"/>
      <c r="E1938" s="60"/>
      <c r="F1938" s="20"/>
      <c r="G1938" s="18"/>
      <c r="H1938" s="25"/>
      <c r="I1938" s="15">
        <v>1938</v>
      </c>
      <c r="J1938" s="15" t="b">
        <f xml:space="preserve"> IF(AND([Relationship Date (UTC)] &gt;= Misc!$M$3, [Relationship Date (UTC)] &lt;= Misc!$N$3,TRUE), TRUE, FALSE)</f>
        <v>1</v>
      </c>
      <c r="K1938" s="16"/>
      <c r="L1938" s="72" t="s">
        <v>922</v>
      </c>
      <c r="M1938" s="75">
        <v>40523.680902777778</v>
      </c>
    </row>
    <row r="1939" spans="1:13">
      <c r="A1939" s="69" t="s">
        <v>793</v>
      </c>
      <c r="B1939" s="69" t="s">
        <v>845</v>
      </c>
      <c r="C1939" s="18"/>
      <c r="D1939" s="19"/>
      <c r="E1939" s="60"/>
      <c r="F1939" s="20"/>
      <c r="G1939" s="18"/>
      <c r="H1939" s="25"/>
      <c r="I1939" s="15">
        <v>1939</v>
      </c>
      <c r="J1939" s="15" t="b">
        <f xml:space="preserve"> IF(AND([Relationship Date (UTC)] &gt;= Misc!$M$3, [Relationship Date (UTC)] &lt;= Misc!$N$3,TRUE), TRUE, FALSE)</f>
        <v>1</v>
      </c>
      <c r="K1939" s="16"/>
      <c r="L1939" s="72" t="s">
        <v>922</v>
      </c>
      <c r="M1939" s="75">
        <v>40523.680902777778</v>
      </c>
    </row>
    <row r="1940" spans="1:13">
      <c r="A1940" s="69" t="s">
        <v>793</v>
      </c>
      <c r="B1940" s="69" t="s">
        <v>673</v>
      </c>
      <c r="C1940" s="18"/>
      <c r="D1940" s="19"/>
      <c r="E1940" s="60"/>
      <c r="F1940" s="20"/>
      <c r="G1940" s="18"/>
      <c r="H1940" s="25"/>
      <c r="I1940" s="15">
        <v>1940</v>
      </c>
      <c r="J1940" s="15" t="b">
        <f xml:space="preserve"> IF(AND([Relationship Date (UTC)] &gt;= Misc!$M$3, [Relationship Date (UTC)] &lt;= Misc!$N$3,TRUE), TRUE, FALSE)</f>
        <v>1</v>
      </c>
      <c r="K1940" s="16"/>
      <c r="L1940" s="72" t="s">
        <v>922</v>
      </c>
      <c r="M1940" s="75">
        <v>40523.680902777778</v>
      </c>
    </row>
    <row r="1941" spans="1:13">
      <c r="A1941" s="69" t="s">
        <v>659</v>
      </c>
      <c r="B1941" s="69" t="s">
        <v>793</v>
      </c>
      <c r="C1941" s="18"/>
      <c r="D1941" s="19"/>
      <c r="E1941" s="60"/>
      <c r="F1941" s="20"/>
      <c r="G1941" s="18"/>
      <c r="H1941" s="25"/>
      <c r="I1941" s="15">
        <v>1941</v>
      </c>
      <c r="J1941" s="15" t="b">
        <f xml:space="preserve"> IF(AND([Relationship Date (UTC)] &gt;= Misc!$M$3, [Relationship Date (UTC)] &lt;= Misc!$N$3,TRUE), TRUE, FALSE)</f>
        <v>1</v>
      </c>
      <c r="K1941" s="16"/>
      <c r="L1941" s="72" t="s">
        <v>922</v>
      </c>
      <c r="M1941" s="75">
        <v>40523.680902777778</v>
      </c>
    </row>
    <row r="1942" spans="1:13">
      <c r="A1942" s="69" t="s">
        <v>566</v>
      </c>
      <c r="B1942" s="69" t="s">
        <v>793</v>
      </c>
      <c r="C1942" s="18"/>
      <c r="D1942" s="19"/>
      <c r="E1942" s="60"/>
      <c r="F1942" s="20"/>
      <c r="G1942" s="18"/>
      <c r="H1942" s="25"/>
      <c r="I1942" s="15">
        <v>1942</v>
      </c>
      <c r="J1942" s="15" t="b">
        <f xml:space="preserve"> IF(AND([Relationship Date (UTC)] &gt;= Misc!$M$3, [Relationship Date (UTC)] &lt;= Misc!$N$3,TRUE), TRUE, FALSE)</f>
        <v>1</v>
      </c>
      <c r="K1942" s="16"/>
      <c r="L1942" s="72" t="s">
        <v>922</v>
      </c>
      <c r="M1942" s="75">
        <v>40523.680902777778</v>
      </c>
    </row>
    <row r="1943" spans="1:13">
      <c r="A1943" s="69" t="s">
        <v>660</v>
      </c>
      <c r="B1943" s="69" t="s">
        <v>793</v>
      </c>
      <c r="C1943" s="18"/>
      <c r="D1943" s="19"/>
      <c r="E1943" s="60"/>
      <c r="F1943" s="20"/>
      <c r="G1943" s="18"/>
      <c r="H1943" s="25"/>
      <c r="I1943" s="15">
        <v>1943</v>
      </c>
      <c r="J1943" s="15" t="b">
        <f xml:space="preserve"> IF(AND([Relationship Date (UTC)] &gt;= Misc!$M$3, [Relationship Date (UTC)] &lt;= Misc!$N$3,TRUE), TRUE, FALSE)</f>
        <v>1</v>
      </c>
      <c r="K1943" s="16"/>
      <c r="L1943" s="72" t="s">
        <v>922</v>
      </c>
      <c r="M1943" s="75">
        <v>40523.680902777778</v>
      </c>
    </row>
    <row r="1944" spans="1:13">
      <c r="A1944" s="69" t="s">
        <v>767</v>
      </c>
      <c r="B1944" s="69" t="s">
        <v>793</v>
      </c>
      <c r="C1944" s="18"/>
      <c r="D1944" s="19"/>
      <c r="E1944" s="60"/>
      <c r="F1944" s="20"/>
      <c r="G1944" s="18"/>
      <c r="H1944" s="25"/>
      <c r="I1944" s="15">
        <v>1944</v>
      </c>
      <c r="J1944" s="15" t="b">
        <f xml:space="preserve"> IF(AND([Relationship Date (UTC)] &gt;= Misc!$M$3, [Relationship Date (UTC)] &lt;= Misc!$N$3,TRUE), TRUE, FALSE)</f>
        <v>1</v>
      </c>
      <c r="K1944" s="16"/>
      <c r="L1944" s="72" t="s">
        <v>922</v>
      </c>
      <c r="M1944" s="75">
        <v>40523.680902777778</v>
      </c>
    </row>
    <row r="1945" spans="1:13">
      <c r="A1945" s="69" t="s">
        <v>770</v>
      </c>
      <c r="B1945" s="69" t="s">
        <v>793</v>
      </c>
      <c r="C1945" s="18"/>
      <c r="D1945" s="19"/>
      <c r="E1945" s="60"/>
      <c r="F1945" s="20"/>
      <c r="G1945" s="18"/>
      <c r="H1945" s="25"/>
      <c r="I1945" s="15">
        <v>1945</v>
      </c>
      <c r="J1945" s="15" t="b">
        <f xml:space="preserve"> IF(AND([Relationship Date (UTC)] &gt;= Misc!$M$3, [Relationship Date (UTC)] &lt;= Misc!$N$3,TRUE), TRUE, FALSE)</f>
        <v>1</v>
      </c>
      <c r="K1945" s="16"/>
      <c r="L1945" s="72" t="s">
        <v>922</v>
      </c>
      <c r="M1945" s="75">
        <v>40523.680902777778</v>
      </c>
    </row>
    <row r="1946" spans="1:13">
      <c r="A1946" s="69" t="s">
        <v>794</v>
      </c>
      <c r="B1946" s="69" t="s">
        <v>793</v>
      </c>
      <c r="C1946" s="18"/>
      <c r="D1946" s="19"/>
      <c r="E1946" s="60"/>
      <c r="F1946" s="20"/>
      <c r="G1946" s="18"/>
      <c r="H1946" s="25"/>
      <c r="I1946" s="15">
        <v>1946</v>
      </c>
      <c r="J1946" s="15" t="b">
        <f xml:space="preserve"> IF(AND([Relationship Date (UTC)] &gt;= Misc!$M$3, [Relationship Date (UTC)] &lt;= Misc!$N$3,TRUE), TRUE, FALSE)</f>
        <v>1</v>
      </c>
      <c r="K1946" s="16"/>
      <c r="L1946" s="72" t="s">
        <v>922</v>
      </c>
      <c r="M1946" s="75">
        <v>40523.680902777778</v>
      </c>
    </row>
    <row r="1947" spans="1:13">
      <c r="A1947" s="69" t="s">
        <v>794</v>
      </c>
      <c r="B1947" s="69" t="s">
        <v>745</v>
      </c>
      <c r="C1947" s="18"/>
      <c r="D1947" s="19"/>
      <c r="E1947" s="60"/>
      <c r="F1947" s="20"/>
      <c r="G1947" s="18"/>
      <c r="H1947" s="25"/>
      <c r="I1947" s="15">
        <v>1947</v>
      </c>
      <c r="J1947" s="15" t="b">
        <f xml:space="preserve"> IF(AND([Relationship Date (UTC)] &gt;= Misc!$M$3, [Relationship Date (UTC)] &lt;= Misc!$N$3,TRUE), TRUE, FALSE)</f>
        <v>1</v>
      </c>
      <c r="K1947" s="16"/>
      <c r="L1947" s="72" t="s">
        <v>922</v>
      </c>
      <c r="M1947" s="75">
        <v>40523.680902777778</v>
      </c>
    </row>
    <row r="1948" spans="1:13">
      <c r="A1948" s="69" t="s">
        <v>794</v>
      </c>
      <c r="B1948" s="69" t="s">
        <v>916</v>
      </c>
      <c r="C1948" s="18"/>
      <c r="D1948" s="19"/>
      <c r="E1948" s="60"/>
      <c r="F1948" s="20"/>
      <c r="G1948" s="18"/>
      <c r="H1948" s="25"/>
      <c r="I1948" s="15">
        <v>1948</v>
      </c>
      <c r="J1948" s="15" t="b">
        <f xml:space="preserve"> IF(AND([Relationship Date (UTC)] &gt;= Misc!$M$3, [Relationship Date (UTC)] &lt;= Misc!$N$3,TRUE), TRUE, FALSE)</f>
        <v>1</v>
      </c>
      <c r="K1948" s="16"/>
      <c r="L1948" s="72" t="s">
        <v>922</v>
      </c>
      <c r="M1948" s="75">
        <v>40523.680902777778</v>
      </c>
    </row>
    <row r="1949" spans="1:13">
      <c r="A1949" s="69" t="s">
        <v>794</v>
      </c>
      <c r="B1949" s="69" t="s">
        <v>825</v>
      </c>
      <c r="C1949" s="18"/>
      <c r="D1949" s="19"/>
      <c r="E1949" s="60"/>
      <c r="F1949" s="20"/>
      <c r="G1949" s="18"/>
      <c r="H1949" s="25"/>
      <c r="I1949" s="15">
        <v>1949</v>
      </c>
      <c r="J1949" s="15" t="b">
        <f xml:space="preserve"> IF(AND([Relationship Date (UTC)] &gt;= Misc!$M$3, [Relationship Date (UTC)] &lt;= Misc!$N$3,TRUE), TRUE, FALSE)</f>
        <v>1</v>
      </c>
      <c r="K1949" s="16"/>
      <c r="L1949" s="72" t="s">
        <v>922</v>
      </c>
      <c r="M1949" s="75">
        <v>40523.680902777778</v>
      </c>
    </row>
    <row r="1950" spans="1:13">
      <c r="A1950" s="69" t="s">
        <v>794</v>
      </c>
      <c r="B1950" s="69" t="s">
        <v>787</v>
      </c>
      <c r="C1950" s="18"/>
      <c r="D1950" s="19"/>
      <c r="E1950" s="60"/>
      <c r="F1950" s="20"/>
      <c r="G1950" s="18"/>
      <c r="H1950" s="25"/>
      <c r="I1950" s="15">
        <v>1950</v>
      </c>
      <c r="J1950" s="15" t="b">
        <f xml:space="preserve"> IF(AND([Relationship Date (UTC)] &gt;= Misc!$M$3, [Relationship Date (UTC)] &lt;= Misc!$N$3,TRUE), TRUE, FALSE)</f>
        <v>1</v>
      </c>
      <c r="K1950" s="16"/>
      <c r="L1950" s="72" t="s">
        <v>922</v>
      </c>
      <c r="M1950" s="75">
        <v>40523.680902777778</v>
      </c>
    </row>
    <row r="1951" spans="1:13">
      <c r="A1951" s="69" t="s">
        <v>795</v>
      </c>
      <c r="B1951" s="69" t="s">
        <v>916</v>
      </c>
      <c r="C1951" s="18"/>
      <c r="D1951" s="19"/>
      <c r="E1951" s="60"/>
      <c r="F1951" s="20"/>
      <c r="G1951" s="18"/>
      <c r="H1951" s="25"/>
      <c r="I1951" s="15">
        <v>1951</v>
      </c>
      <c r="J1951" s="15" t="b">
        <f xml:space="preserve"> IF(AND([Relationship Date (UTC)] &gt;= Misc!$M$3, [Relationship Date (UTC)] &lt;= Misc!$N$3,TRUE), TRUE, FALSE)</f>
        <v>1</v>
      </c>
      <c r="K1951" s="16"/>
      <c r="L1951" s="72" t="s">
        <v>921</v>
      </c>
      <c r="M1951" s="75">
        <v>40523.68037037037</v>
      </c>
    </row>
    <row r="1952" spans="1:13">
      <c r="A1952" s="69" t="s">
        <v>688</v>
      </c>
      <c r="B1952" s="69" t="s">
        <v>795</v>
      </c>
      <c r="C1952" s="18"/>
      <c r="D1952" s="19"/>
      <c r="E1952" s="60"/>
      <c r="F1952" s="20"/>
      <c r="G1952" s="18"/>
      <c r="H1952" s="25"/>
      <c r="I1952" s="15">
        <v>1952</v>
      </c>
      <c r="J1952" s="15" t="b">
        <f xml:space="preserve"> IF(AND([Relationship Date (UTC)] &gt;= Misc!$M$3, [Relationship Date (UTC)] &lt;= Misc!$N$3,TRUE), TRUE, FALSE)</f>
        <v>1</v>
      </c>
      <c r="K1952" s="16"/>
      <c r="L1952" s="72" t="s">
        <v>922</v>
      </c>
      <c r="M1952" s="75">
        <v>40523.680902777778</v>
      </c>
    </row>
    <row r="1953" spans="1:13">
      <c r="A1953" s="69" t="s">
        <v>796</v>
      </c>
      <c r="B1953" s="69" t="s">
        <v>795</v>
      </c>
      <c r="C1953" s="18"/>
      <c r="D1953" s="19"/>
      <c r="E1953" s="60"/>
      <c r="F1953" s="20"/>
      <c r="G1953" s="18"/>
      <c r="H1953" s="25"/>
      <c r="I1953" s="15">
        <v>1953</v>
      </c>
      <c r="J1953" s="15" t="b">
        <f xml:space="preserve"> IF(AND([Relationship Date (UTC)] &gt;= Misc!$M$3, [Relationship Date (UTC)] &lt;= Misc!$N$3,TRUE), TRUE, FALSE)</f>
        <v>1</v>
      </c>
      <c r="K1953" s="16"/>
      <c r="L1953" s="72" t="s">
        <v>922</v>
      </c>
      <c r="M1953" s="75">
        <v>40523.680902777778</v>
      </c>
    </row>
    <row r="1954" spans="1:13">
      <c r="A1954" s="69" t="s">
        <v>688</v>
      </c>
      <c r="B1954" s="69" t="s">
        <v>913</v>
      </c>
      <c r="C1954" s="18"/>
      <c r="D1954" s="19"/>
      <c r="E1954" s="60"/>
      <c r="F1954" s="20"/>
      <c r="G1954" s="18"/>
      <c r="H1954" s="25"/>
      <c r="I1954" s="15">
        <v>1954</v>
      </c>
      <c r="J1954" s="15" t="b">
        <f xml:space="preserve"> IF(AND([Relationship Date (UTC)] &gt;= Misc!$M$3, [Relationship Date (UTC)] &lt;= Misc!$N$3,TRUE), TRUE, FALSE)</f>
        <v>1</v>
      </c>
      <c r="K1954" s="16"/>
      <c r="L1954" s="72" t="s">
        <v>921</v>
      </c>
      <c r="M1954" s="75">
        <v>40523.67765046296</v>
      </c>
    </row>
    <row r="1955" spans="1:13">
      <c r="A1955" s="69" t="s">
        <v>796</v>
      </c>
      <c r="B1955" s="69" t="s">
        <v>688</v>
      </c>
      <c r="C1955" s="18"/>
      <c r="D1955" s="19"/>
      <c r="E1955" s="60"/>
      <c r="F1955" s="20"/>
      <c r="G1955" s="18"/>
      <c r="H1955" s="25"/>
      <c r="I1955" s="15">
        <v>1955</v>
      </c>
      <c r="J1955" s="15" t="b">
        <f xml:space="preserve"> IF(AND([Relationship Date (UTC)] &gt;= Misc!$M$3, [Relationship Date (UTC)] &lt;= Misc!$N$3,TRUE), TRUE, FALSE)</f>
        <v>1</v>
      </c>
      <c r="K1955" s="16"/>
      <c r="L1955" s="72" t="s">
        <v>921</v>
      </c>
      <c r="M1955" s="75">
        <v>40523.679247685184</v>
      </c>
    </row>
    <row r="1956" spans="1:13">
      <c r="A1956" s="69" t="s">
        <v>688</v>
      </c>
      <c r="B1956" s="69" t="s">
        <v>818</v>
      </c>
      <c r="C1956" s="18"/>
      <c r="D1956" s="19"/>
      <c r="E1956" s="60"/>
      <c r="F1956" s="20"/>
      <c r="G1956" s="18"/>
      <c r="H1956" s="25"/>
      <c r="I1956" s="15">
        <v>1956</v>
      </c>
      <c r="J1956" s="15" t="b">
        <f xml:space="preserve"> IF(AND([Relationship Date (UTC)] &gt;= Misc!$M$3, [Relationship Date (UTC)] &lt;= Misc!$N$3,TRUE), TRUE, FALSE)</f>
        <v>1</v>
      </c>
      <c r="K1956" s="16"/>
      <c r="L1956" s="72" t="s">
        <v>922</v>
      </c>
      <c r="M1956" s="75">
        <v>40523.680902777778</v>
      </c>
    </row>
    <row r="1957" spans="1:13">
      <c r="A1957" s="69" t="s">
        <v>688</v>
      </c>
      <c r="B1957" s="69" t="s">
        <v>796</v>
      </c>
      <c r="C1957" s="18"/>
      <c r="D1957" s="19"/>
      <c r="E1957" s="60"/>
      <c r="F1957" s="20"/>
      <c r="G1957" s="18"/>
      <c r="H1957" s="25"/>
      <c r="I1957" s="15">
        <v>1957</v>
      </c>
      <c r="J1957" s="15" t="b">
        <f xml:space="preserve"> IF(AND([Relationship Date (UTC)] &gt;= Misc!$M$3, [Relationship Date (UTC)] &lt;= Misc!$N$3,TRUE), TRUE, FALSE)</f>
        <v>1</v>
      </c>
      <c r="K1957" s="16"/>
      <c r="L1957" s="72" t="s">
        <v>922</v>
      </c>
      <c r="M1957" s="75">
        <v>40523.680902777778</v>
      </c>
    </row>
    <row r="1958" spans="1:13">
      <c r="A1958" s="69" t="s">
        <v>688</v>
      </c>
      <c r="B1958" s="69" t="s">
        <v>751</v>
      </c>
      <c r="C1958" s="18"/>
      <c r="D1958" s="19"/>
      <c r="E1958" s="60"/>
      <c r="F1958" s="20"/>
      <c r="G1958" s="18"/>
      <c r="H1958" s="25"/>
      <c r="I1958" s="15">
        <v>1958</v>
      </c>
      <c r="J1958" s="15" t="b">
        <f xml:space="preserve"> IF(AND([Relationship Date (UTC)] &gt;= Misc!$M$3, [Relationship Date (UTC)] &lt;= Misc!$N$3,TRUE), TRUE, FALSE)</f>
        <v>1</v>
      </c>
      <c r="K1958" s="16"/>
      <c r="L1958" s="72" t="s">
        <v>922</v>
      </c>
      <c r="M1958" s="75">
        <v>40523.680902777778</v>
      </c>
    </row>
    <row r="1959" spans="1:13">
      <c r="A1959" s="69" t="s">
        <v>688</v>
      </c>
      <c r="B1959" s="69" t="s">
        <v>916</v>
      </c>
      <c r="C1959" s="18"/>
      <c r="D1959" s="19"/>
      <c r="E1959" s="60"/>
      <c r="F1959" s="20"/>
      <c r="G1959" s="18"/>
      <c r="H1959" s="25"/>
      <c r="I1959" s="15">
        <v>1959</v>
      </c>
      <c r="J1959" s="15" t="b">
        <f xml:space="preserve"> IF(AND([Relationship Date (UTC)] &gt;= Misc!$M$3, [Relationship Date (UTC)] &lt;= Misc!$N$3,TRUE), TRUE, FALSE)</f>
        <v>1</v>
      </c>
      <c r="K1959" s="16"/>
      <c r="L1959" s="72" t="s">
        <v>922</v>
      </c>
      <c r="M1959" s="75">
        <v>40523.680902777778</v>
      </c>
    </row>
    <row r="1960" spans="1:13">
      <c r="A1960" s="69" t="s">
        <v>688</v>
      </c>
      <c r="B1960" s="69" t="s">
        <v>765</v>
      </c>
      <c r="C1960" s="18"/>
      <c r="D1960" s="19"/>
      <c r="E1960" s="60"/>
      <c r="F1960" s="20"/>
      <c r="G1960" s="18"/>
      <c r="H1960" s="25"/>
      <c r="I1960" s="15">
        <v>1960</v>
      </c>
      <c r="J1960" s="15" t="b">
        <f xml:space="preserve"> IF(AND([Relationship Date (UTC)] &gt;= Misc!$M$3, [Relationship Date (UTC)] &lt;= Misc!$N$3,TRUE), TRUE, FALSE)</f>
        <v>1</v>
      </c>
      <c r="K1960" s="16"/>
      <c r="L1960" s="72" t="s">
        <v>922</v>
      </c>
      <c r="M1960" s="75">
        <v>40523.680902777778</v>
      </c>
    </row>
    <row r="1961" spans="1:13">
      <c r="A1961" s="69" t="s">
        <v>688</v>
      </c>
      <c r="B1961" s="69" t="s">
        <v>845</v>
      </c>
      <c r="C1961" s="18"/>
      <c r="D1961" s="19"/>
      <c r="E1961" s="60"/>
      <c r="F1961" s="20"/>
      <c r="G1961" s="18"/>
      <c r="H1961" s="25"/>
      <c r="I1961" s="15">
        <v>1961</v>
      </c>
      <c r="J1961" s="15" t="b">
        <f xml:space="preserve"> IF(AND([Relationship Date (UTC)] &gt;= Misc!$M$3, [Relationship Date (UTC)] &lt;= Misc!$N$3,TRUE), TRUE, FALSE)</f>
        <v>1</v>
      </c>
      <c r="K1961" s="16"/>
      <c r="L1961" s="72" t="s">
        <v>922</v>
      </c>
      <c r="M1961" s="75">
        <v>40523.680902777778</v>
      </c>
    </row>
    <row r="1962" spans="1:13">
      <c r="A1962" s="69" t="s">
        <v>688</v>
      </c>
      <c r="B1962" s="69" t="s">
        <v>658</v>
      </c>
      <c r="C1962" s="18"/>
      <c r="D1962" s="19"/>
      <c r="E1962" s="60"/>
      <c r="F1962" s="20"/>
      <c r="G1962" s="18"/>
      <c r="H1962" s="25"/>
      <c r="I1962" s="15">
        <v>1962</v>
      </c>
      <c r="J1962" s="15" t="b">
        <f xml:space="preserve"> IF(AND([Relationship Date (UTC)] &gt;= Misc!$M$3, [Relationship Date (UTC)] &lt;= Misc!$N$3,TRUE), TRUE, FALSE)</f>
        <v>1</v>
      </c>
      <c r="K1962" s="16"/>
      <c r="L1962" s="72" t="s">
        <v>922</v>
      </c>
      <c r="M1962" s="75">
        <v>40523.680902777778</v>
      </c>
    </row>
    <row r="1963" spans="1:13">
      <c r="A1963" s="69" t="s">
        <v>688</v>
      </c>
      <c r="B1963" s="69" t="s">
        <v>696</v>
      </c>
      <c r="C1963" s="18"/>
      <c r="D1963" s="19"/>
      <c r="E1963" s="60"/>
      <c r="F1963" s="20"/>
      <c r="G1963" s="18"/>
      <c r="H1963" s="25"/>
      <c r="I1963" s="15">
        <v>1963</v>
      </c>
      <c r="J1963" s="15" t="b">
        <f xml:space="preserve"> IF(AND([Relationship Date (UTC)] &gt;= Misc!$M$3, [Relationship Date (UTC)] &lt;= Misc!$N$3,TRUE), TRUE, FALSE)</f>
        <v>1</v>
      </c>
      <c r="K1963" s="16"/>
      <c r="L1963" s="72" t="s">
        <v>922</v>
      </c>
      <c r="M1963" s="75">
        <v>40523.680902777778</v>
      </c>
    </row>
    <row r="1964" spans="1:13">
      <c r="A1964" s="69" t="s">
        <v>688</v>
      </c>
      <c r="B1964" s="69" t="s">
        <v>913</v>
      </c>
      <c r="C1964" s="18"/>
      <c r="D1964" s="19"/>
      <c r="E1964" s="60"/>
      <c r="F1964" s="20"/>
      <c r="G1964" s="18"/>
      <c r="H1964" s="25"/>
      <c r="I1964" s="15">
        <v>1964</v>
      </c>
      <c r="J1964" s="15" t="b">
        <f xml:space="preserve"> IF(AND([Relationship Date (UTC)] &gt;= Misc!$M$3, [Relationship Date (UTC)] &lt;= Misc!$N$3,TRUE), TRUE, FALSE)</f>
        <v>1</v>
      </c>
      <c r="K1964" s="16"/>
      <c r="L1964" s="72" t="s">
        <v>922</v>
      </c>
      <c r="M1964" s="75">
        <v>40523.680902777778</v>
      </c>
    </row>
    <row r="1965" spans="1:13">
      <c r="A1965" s="69" t="s">
        <v>688</v>
      </c>
      <c r="B1965" s="69" t="s">
        <v>806</v>
      </c>
      <c r="C1965" s="18"/>
      <c r="D1965" s="19"/>
      <c r="E1965" s="60"/>
      <c r="F1965" s="20"/>
      <c r="G1965" s="18"/>
      <c r="H1965" s="25"/>
      <c r="I1965" s="15">
        <v>1965</v>
      </c>
      <c r="J1965" s="15" t="b">
        <f xml:space="preserve"> IF(AND([Relationship Date (UTC)] &gt;= Misc!$M$3, [Relationship Date (UTC)] &lt;= Misc!$N$3,TRUE), TRUE, FALSE)</f>
        <v>1</v>
      </c>
      <c r="K1965" s="16"/>
      <c r="L1965" s="72" t="s">
        <v>922</v>
      </c>
      <c r="M1965" s="75">
        <v>40523.680902777778</v>
      </c>
    </row>
    <row r="1966" spans="1:13">
      <c r="A1966" s="69" t="s">
        <v>688</v>
      </c>
      <c r="B1966" s="69" t="s">
        <v>673</v>
      </c>
      <c r="C1966" s="18"/>
      <c r="D1966" s="19"/>
      <c r="E1966" s="60"/>
      <c r="F1966" s="20"/>
      <c r="G1966" s="18"/>
      <c r="H1966" s="25"/>
      <c r="I1966" s="15">
        <v>1966</v>
      </c>
      <c r="J1966" s="15" t="b">
        <f xml:space="preserve"> IF(AND([Relationship Date (UTC)] &gt;= Misc!$M$3, [Relationship Date (UTC)] &lt;= Misc!$N$3,TRUE), TRUE, FALSE)</f>
        <v>1</v>
      </c>
      <c r="K1966" s="16"/>
      <c r="L1966" s="72" t="s">
        <v>922</v>
      </c>
      <c r="M1966" s="75">
        <v>40523.680902777778</v>
      </c>
    </row>
    <row r="1967" spans="1:13">
      <c r="A1967" s="69" t="s">
        <v>688</v>
      </c>
      <c r="B1967" s="69" t="s">
        <v>730</v>
      </c>
      <c r="C1967" s="18"/>
      <c r="D1967" s="19"/>
      <c r="E1967" s="60"/>
      <c r="F1967" s="20"/>
      <c r="G1967" s="18"/>
      <c r="H1967" s="25"/>
      <c r="I1967" s="15">
        <v>1967</v>
      </c>
      <c r="J1967" s="15" t="b">
        <f xml:space="preserve"> IF(AND([Relationship Date (UTC)] &gt;= Misc!$M$3, [Relationship Date (UTC)] &lt;= Misc!$N$3,TRUE), TRUE, FALSE)</f>
        <v>1</v>
      </c>
      <c r="K1967" s="16"/>
      <c r="L1967" s="72" t="s">
        <v>922</v>
      </c>
      <c r="M1967" s="75">
        <v>40523.680902777778</v>
      </c>
    </row>
    <row r="1968" spans="1:13">
      <c r="A1968" s="69" t="s">
        <v>688</v>
      </c>
      <c r="B1968" s="69" t="s">
        <v>505</v>
      </c>
      <c r="C1968" s="18"/>
      <c r="D1968" s="19"/>
      <c r="E1968" s="60"/>
      <c r="F1968" s="20"/>
      <c r="G1968" s="18"/>
      <c r="H1968" s="25"/>
      <c r="I1968" s="15">
        <v>1968</v>
      </c>
      <c r="J1968" s="15" t="b">
        <f xml:space="preserve"> IF(AND([Relationship Date (UTC)] &gt;= Misc!$M$3, [Relationship Date (UTC)] &lt;= Misc!$N$3,TRUE), TRUE, FALSE)</f>
        <v>1</v>
      </c>
      <c r="K1968" s="16"/>
      <c r="L1968" s="72" t="s">
        <v>922</v>
      </c>
      <c r="M1968" s="75">
        <v>40523.680902777778</v>
      </c>
    </row>
    <row r="1969" spans="1:13">
      <c r="A1969" s="69" t="s">
        <v>688</v>
      </c>
      <c r="B1969" s="69" t="s">
        <v>698</v>
      </c>
      <c r="C1969" s="18"/>
      <c r="D1969" s="19"/>
      <c r="E1969" s="60"/>
      <c r="F1969" s="20"/>
      <c r="G1969" s="18"/>
      <c r="H1969" s="25"/>
      <c r="I1969" s="15">
        <v>1969</v>
      </c>
      <c r="J1969" s="15" t="b">
        <f xml:space="preserve"> IF(AND([Relationship Date (UTC)] &gt;= Misc!$M$3, [Relationship Date (UTC)] &lt;= Misc!$N$3,TRUE), TRUE, FALSE)</f>
        <v>1</v>
      </c>
      <c r="K1969" s="16"/>
      <c r="L1969" s="72" t="s">
        <v>922</v>
      </c>
      <c r="M1969" s="75">
        <v>40523.680902777778</v>
      </c>
    </row>
    <row r="1970" spans="1:13">
      <c r="A1970" s="69" t="s">
        <v>688</v>
      </c>
      <c r="B1970" s="69" t="s">
        <v>671</v>
      </c>
      <c r="C1970" s="18"/>
      <c r="D1970" s="19"/>
      <c r="E1970" s="60"/>
      <c r="F1970" s="20"/>
      <c r="G1970" s="18"/>
      <c r="H1970" s="25"/>
      <c r="I1970" s="15">
        <v>1970</v>
      </c>
      <c r="J1970" s="15" t="b">
        <f xml:space="preserve"> IF(AND([Relationship Date (UTC)] &gt;= Misc!$M$3, [Relationship Date (UTC)] &lt;= Misc!$N$3,TRUE), TRUE, FALSE)</f>
        <v>1</v>
      </c>
      <c r="K1970" s="16"/>
      <c r="L1970" s="72" t="s">
        <v>922</v>
      </c>
      <c r="M1970" s="75">
        <v>40523.680902777778</v>
      </c>
    </row>
    <row r="1971" spans="1:13">
      <c r="A1971" s="69" t="s">
        <v>751</v>
      </c>
      <c r="B1971" s="69" t="s">
        <v>688</v>
      </c>
      <c r="C1971" s="18"/>
      <c r="D1971" s="19"/>
      <c r="E1971" s="60"/>
      <c r="F1971" s="20"/>
      <c r="G1971" s="18"/>
      <c r="H1971" s="25"/>
      <c r="I1971" s="15">
        <v>1971</v>
      </c>
      <c r="J1971" s="15" t="b">
        <f xml:space="preserve"> IF(AND([Relationship Date (UTC)] &gt;= Misc!$M$3, [Relationship Date (UTC)] &lt;= Misc!$N$3,TRUE), TRUE, FALSE)</f>
        <v>1</v>
      </c>
      <c r="K1971" s="16"/>
      <c r="L1971" s="72" t="s">
        <v>922</v>
      </c>
      <c r="M1971" s="75">
        <v>40523.680902777778</v>
      </c>
    </row>
    <row r="1972" spans="1:13">
      <c r="A1972" s="69" t="s">
        <v>739</v>
      </c>
      <c r="B1972" s="69" t="s">
        <v>688</v>
      </c>
      <c r="C1972" s="18"/>
      <c r="D1972" s="19"/>
      <c r="E1972" s="60"/>
      <c r="F1972" s="20"/>
      <c r="G1972" s="18"/>
      <c r="H1972" s="25"/>
      <c r="I1972" s="15">
        <v>1972</v>
      </c>
      <c r="J1972" s="15" t="b">
        <f xml:space="preserve"> IF(AND([Relationship Date (UTC)] &gt;= Misc!$M$3, [Relationship Date (UTC)] &lt;= Misc!$N$3,TRUE), TRUE, FALSE)</f>
        <v>1</v>
      </c>
      <c r="K1972" s="16"/>
      <c r="L1972" s="72" t="s">
        <v>922</v>
      </c>
      <c r="M1972" s="75">
        <v>40523.680902777778</v>
      </c>
    </row>
    <row r="1973" spans="1:13">
      <c r="A1973" s="69" t="s">
        <v>796</v>
      </c>
      <c r="B1973" s="69" t="s">
        <v>688</v>
      </c>
      <c r="C1973" s="18"/>
      <c r="D1973" s="19"/>
      <c r="E1973" s="60"/>
      <c r="F1973" s="20"/>
      <c r="G1973" s="18"/>
      <c r="H1973" s="25"/>
      <c r="I1973" s="15">
        <v>1973</v>
      </c>
      <c r="J1973" s="15" t="b">
        <f xml:space="preserve"> IF(AND([Relationship Date (UTC)] &gt;= Misc!$M$3, [Relationship Date (UTC)] &lt;= Misc!$N$3,TRUE), TRUE, FALSE)</f>
        <v>1</v>
      </c>
      <c r="K1973" s="16"/>
      <c r="L1973" s="72" t="s">
        <v>922</v>
      </c>
      <c r="M1973" s="75">
        <v>40523.680902777778</v>
      </c>
    </row>
    <row r="1974" spans="1:13">
      <c r="A1974" s="69" t="s">
        <v>796</v>
      </c>
      <c r="B1974" s="69" t="s">
        <v>913</v>
      </c>
      <c r="C1974" s="18"/>
      <c r="D1974" s="19"/>
      <c r="E1974" s="60"/>
      <c r="F1974" s="20"/>
      <c r="G1974" s="18"/>
      <c r="H1974" s="25"/>
      <c r="I1974" s="15">
        <v>1974</v>
      </c>
      <c r="J1974" s="15" t="b">
        <f xml:space="preserve"> IF(AND([Relationship Date (UTC)] &gt;= Misc!$M$3, [Relationship Date (UTC)] &lt;= Misc!$N$3,TRUE), TRUE, FALSE)</f>
        <v>1</v>
      </c>
      <c r="K1974" s="16"/>
      <c r="L1974" s="72" t="s">
        <v>921</v>
      </c>
      <c r="M1974" s="75">
        <v>40523.679247685184</v>
      </c>
    </row>
    <row r="1975" spans="1:13">
      <c r="A1975" s="69" t="s">
        <v>796</v>
      </c>
      <c r="B1975" s="69" t="s">
        <v>916</v>
      </c>
      <c r="C1975" s="18"/>
      <c r="D1975" s="19"/>
      <c r="E1975" s="60"/>
      <c r="F1975" s="20"/>
      <c r="G1975" s="18"/>
      <c r="H1975" s="25"/>
      <c r="I1975" s="15">
        <v>1975</v>
      </c>
      <c r="J1975" s="15" t="b">
        <f xml:space="preserve"> IF(AND([Relationship Date (UTC)] &gt;= Misc!$M$3, [Relationship Date (UTC)] &lt;= Misc!$N$3,TRUE), TRUE, FALSE)</f>
        <v>1</v>
      </c>
      <c r="K1975" s="16"/>
      <c r="L1975" s="72" t="s">
        <v>922</v>
      </c>
      <c r="M1975" s="75">
        <v>40523.680902777778</v>
      </c>
    </row>
    <row r="1976" spans="1:13">
      <c r="A1976" s="69" t="s">
        <v>797</v>
      </c>
      <c r="B1976" s="69" t="s">
        <v>798</v>
      </c>
      <c r="C1976" s="18"/>
      <c r="D1976" s="19"/>
      <c r="E1976" s="60"/>
      <c r="F1976" s="20"/>
      <c r="G1976" s="18"/>
      <c r="H1976" s="25"/>
      <c r="I1976" s="15">
        <v>1976</v>
      </c>
      <c r="J1976" s="15" t="b">
        <f xml:space="preserve"> IF(AND([Relationship Date (UTC)] &gt;= Misc!$M$3, [Relationship Date (UTC)] &lt;= Misc!$N$3,TRUE), TRUE, FALSE)</f>
        <v>1</v>
      </c>
      <c r="K1976" s="16"/>
      <c r="L1976" s="72" t="s">
        <v>921</v>
      </c>
      <c r="M1976" s="75">
        <v>40523.679062499999</v>
      </c>
    </row>
    <row r="1977" spans="1:13">
      <c r="A1977" s="69" t="s">
        <v>798</v>
      </c>
      <c r="B1977" s="69" t="s">
        <v>797</v>
      </c>
      <c r="C1977" s="18"/>
      <c r="D1977" s="19"/>
      <c r="E1977" s="60"/>
      <c r="F1977" s="20"/>
      <c r="G1977" s="18"/>
      <c r="H1977" s="25"/>
      <c r="I1977" s="15">
        <v>1977</v>
      </c>
      <c r="J1977" s="15" t="b">
        <f xml:space="preserve"> IF(AND([Relationship Date (UTC)] &gt;= Misc!$M$3, [Relationship Date (UTC)] &lt;= Misc!$N$3,TRUE), TRUE, FALSE)</f>
        <v>1</v>
      </c>
      <c r="K1977" s="16"/>
      <c r="L1977" s="72" t="s">
        <v>922</v>
      </c>
      <c r="M1977" s="75">
        <v>40523.680902777778</v>
      </c>
    </row>
    <row r="1978" spans="1:13">
      <c r="A1978" s="69" t="s">
        <v>797</v>
      </c>
      <c r="B1978" s="69" t="s">
        <v>798</v>
      </c>
      <c r="C1978" s="18"/>
      <c r="D1978" s="19"/>
      <c r="E1978" s="60"/>
      <c r="F1978" s="20"/>
      <c r="G1978" s="18"/>
      <c r="H1978" s="25"/>
      <c r="I1978" s="15">
        <v>1978</v>
      </c>
      <c r="J1978" s="15" t="b">
        <f xml:space="preserve"> IF(AND([Relationship Date (UTC)] &gt;= Misc!$M$3, [Relationship Date (UTC)] &lt;= Misc!$N$3,TRUE), TRUE, FALSE)</f>
        <v>1</v>
      </c>
      <c r="K1978" s="16"/>
      <c r="L1978" s="72" t="s">
        <v>922</v>
      </c>
      <c r="M1978" s="75">
        <v>40523.680902777778</v>
      </c>
    </row>
    <row r="1979" spans="1:13">
      <c r="A1979" s="69" t="s">
        <v>797</v>
      </c>
      <c r="B1979" s="69" t="s">
        <v>799</v>
      </c>
      <c r="C1979" s="18"/>
      <c r="D1979" s="19"/>
      <c r="E1979" s="60"/>
      <c r="F1979" s="20"/>
      <c r="G1979" s="18"/>
      <c r="H1979" s="25"/>
      <c r="I1979" s="15">
        <v>1979</v>
      </c>
      <c r="J1979" s="15" t="b">
        <f xml:space="preserve"> IF(AND([Relationship Date (UTC)] &gt;= Misc!$M$3, [Relationship Date (UTC)] &lt;= Misc!$N$3,TRUE), TRUE, FALSE)</f>
        <v>1</v>
      </c>
      <c r="K1979" s="16"/>
      <c r="L1979" s="72" t="s">
        <v>922</v>
      </c>
      <c r="M1979" s="75">
        <v>40523.680902777778</v>
      </c>
    </row>
    <row r="1980" spans="1:13">
      <c r="A1980" s="69" t="s">
        <v>797</v>
      </c>
      <c r="B1980" s="69" t="s">
        <v>916</v>
      </c>
      <c r="C1980" s="18"/>
      <c r="D1980" s="19"/>
      <c r="E1980" s="60"/>
      <c r="F1980" s="20"/>
      <c r="G1980" s="18"/>
      <c r="H1980" s="25"/>
      <c r="I1980" s="15">
        <v>1980</v>
      </c>
      <c r="J1980" s="15" t="b">
        <f xml:space="preserve"> IF(AND([Relationship Date (UTC)] &gt;= Misc!$M$3, [Relationship Date (UTC)] &lt;= Misc!$N$3,TRUE), TRUE, FALSE)</f>
        <v>1</v>
      </c>
      <c r="K1980" s="16"/>
      <c r="L1980" s="72" t="s">
        <v>922</v>
      </c>
      <c r="M1980" s="75">
        <v>40523.680902777778</v>
      </c>
    </row>
    <row r="1981" spans="1:13">
      <c r="A1981" s="69" t="s">
        <v>799</v>
      </c>
      <c r="B1981" s="69" t="s">
        <v>797</v>
      </c>
      <c r="C1981" s="18"/>
      <c r="D1981" s="19"/>
      <c r="E1981" s="60"/>
      <c r="F1981" s="20"/>
      <c r="G1981" s="18"/>
      <c r="H1981" s="25"/>
      <c r="I1981" s="15">
        <v>1981</v>
      </c>
      <c r="J1981" s="15" t="b">
        <f xml:space="preserve"> IF(AND([Relationship Date (UTC)] &gt;= Misc!$M$3, [Relationship Date (UTC)] &lt;= Misc!$N$3,TRUE), TRUE, FALSE)</f>
        <v>1</v>
      </c>
      <c r="K1981" s="16"/>
      <c r="L1981" s="72" t="s">
        <v>922</v>
      </c>
      <c r="M1981" s="75">
        <v>40523.680902777778</v>
      </c>
    </row>
    <row r="1982" spans="1:13">
      <c r="A1982" s="69" t="s">
        <v>800</v>
      </c>
      <c r="B1982" s="69" t="s">
        <v>916</v>
      </c>
      <c r="C1982" s="18"/>
      <c r="D1982" s="19"/>
      <c r="E1982" s="60"/>
      <c r="F1982" s="20"/>
      <c r="G1982" s="18"/>
      <c r="H1982" s="25"/>
      <c r="I1982" s="15">
        <v>1982</v>
      </c>
      <c r="J1982" s="15" t="b">
        <f xml:space="preserve"> IF(AND([Relationship Date (UTC)] &gt;= Misc!$M$3, [Relationship Date (UTC)] &lt;= Misc!$N$3,TRUE), TRUE, FALSE)</f>
        <v>1</v>
      </c>
      <c r="K1982" s="16"/>
      <c r="L1982" s="72" t="s">
        <v>921</v>
      </c>
      <c r="M1982" s="75">
        <v>40523.677060185182</v>
      </c>
    </row>
    <row r="1983" spans="1:13">
      <c r="A1983" s="69" t="s">
        <v>800</v>
      </c>
      <c r="B1983" s="69" t="s">
        <v>817</v>
      </c>
      <c r="C1983" s="18"/>
      <c r="D1983" s="19"/>
      <c r="E1983" s="60"/>
      <c r="F1983" s="20"/>
      <c r="G1983" s="18"/>
      <c r="H1983" s="25"/>
      <c r="I1983" s="15">
        <v>1983</v>
      </c>
      <c r="J1983" s="15" t="b">
        <f xml:space="preserve"> IF(AND([Relationship Date (UTC)] &gt;= Misc!$M$3, [Relationship Date (UTC)] &lt;= Misc!$N$3,TRUE), TRUE, FALSE)</f>
        <v>1</v>
      </c>
      <c r="K1983" s="16"/>
      <c r="L1983" s="72" t="s">
        <v>921</v>
      </c>
      <c r="M1983" s="75">
        <v>40523.677060185182</v>
      </c>
    </row>
    <row r="1984" spans="1:13">
      <c r="A1984" s="69" t="s">
        <v>800</v>
      </c>
      <c r="B1984" s="69" t="s">
        <v>799</v>
      </c>
      <c r="C1984" s="18"/>
      <c r="D1984" s="19"/>
      <c r="E1984" s="60"/>
      <c r="F1984" s="20"/>
      <c r="G1984" s="18"/>
      <c r="H1984" s="25"/>
      <c r="I1984" s="15">
        <v>1984</v>
      </c>
      <c r="J1984" s="15" t="b">
        <f xml:space="preserve"> IF(AND([Relationship Date (UTC)] &gt;= Misc!$M$3, [Relationship Date (UTC)] &lt;= Misc!$N$3,TRUE), TRUE, FALSE)</f>
        <v>1</v>
      </c>
      <c r="K1984" s="16"/>
      <c r="L1984" s="72" t="s">
        <v>921</v>
      </c>
      <c r="M1984" s="75">
        <v>40523.677060185182</v>
      </c>
    </row>
    <row r="1985" spans="1:13">
      <c r="A1985" s="69" t="s">
        <v>800</v>
      </c>
      <c r="B1985" s="69" t="s">
        <v>916</v>
      </c>
      <c r="C1985" s="18"/>
      <c r="D1985" s="19"/>
      <c r="E1985" s="60"/>
      <c r="F1985" s="20"/>
      <c r="G1985" s="18"/>
      <c r="H1985" s="25"/>
      <c r="I1985" s="15">
        <v>1985</v>
      </c>
      <c r="J1985" s="15" t="b">
        <f xml:space="preserve"> IF(AND([Relationship Date (UTC)] &gt;= Misc!$M$3, [Relationship Date (UTC)] &lt;= Misc!$N$3,TRUE), TRUE, FALSE)</f>
        <v>1</v>
      </c>
      <c r="K1985" s="16"/>
      <c r="L1985" s="72" t="s">
        <v>922</v>
      </c>
      <c r="M1985" s="75">
        <v>40523.680902777778</v>
      </c>
    </row>
    <row r="1986" spans="1:13">
      <c r="A1986" s="69" t="s">
        <v>800</v>
      </c>
      <c r="B1986" s="69" t="s">
        <v>799</v>
      </c>
      <c r="C1986" s="18"/>
      <c r="D1986" s="19"/>
      <c r="E1986" s="60"/>
      <c r="F1986" s="20"/>
      <c r="G1986" s="18"/>
      <c r="H1986" s="25"/>
      <c r="I1986" s="15">
        <v>1986</v>
      </c>
      <c r="J1986" s="15" t="b">
        <f xml:space="preserve"> IF(AND([Relationship Date (UTC)] &gt;= Misc!$M$3, [Relationship Date (UTC)] &lt;= Misc!$N$3,TRUE), TRUE, FALSE)</f>
        <v>1</v>
      </c>
      <c r="K1986" s="16"/>
      <c r="L1986" s="72" t="s">
        <v>922</v>
      </c>
      <c r="M1986" s="75">
        <v>40523.680902777778</v>
      </c>
    </row>
    <row r="1987" spans="1:13">
      <c r="A1987" s="69" t="s">
        <v>799</v>
      </c>
      <c r="B1987" s="69" t="s">
        <v>800</v>
      </c>
      <c r="C1987" s="18"/>
      <c r="D1987" s="19"/>
      <c r="E1987" s="60"/>
      <c r="F1987" s="20"/>
      <c r="G1987" s="18"/>
      <c r="H1987" s="25"/>
      <c r="I1987" s="15">
        <v>1987</v>
      </c>
      <c r="J1987" s="15" t="b">
        <f xml:space="preserve"> IF(AND([Relationship Date (UTC)] &gt;= Misc!$M$3, [Relationship Date (UTC)] &lt;= Misc!$N$3,TRUE), TRUE, FALSE)</f>
        <v>1</v>
      </c>
      <c r="K1987" s="16"/>
      <c r="L1987" s="72" t="s">
        <v>922</v>
      </c>
      <c r="M1987" s="75">
        <v>40523.680902777778</v>
      </c>
    </row>
    <row r="1988" spans="1:13">
      <c r="A1988" s="69" t="s">
        <v>606</v>
      </c>
      <c r="B1988" s="69" t="s">
        <v>916</v>
      </c>
      <c r="C1988" s="18"/>
      <c r="D1988" s="19"/>
      <c r="E1988" s="60"/>
      <c r="F1988" s="20"/>
      <c r="G1988" s="18"/>
      <c r="H1988" s="25"/>
      <c r="I1988" s="15">
        <v>1988</v>
      </c>
      <c r="J1988" s="15" t="b">
        <f xml:space="preserve"> IF(AND([Relationship Date (UTC)] &gt;= Misc!$M$3, [Relationship Date (UTC)] &lt;= Misc!$N$3,TRUE), TRUE, FALSE)</f>
        <v>1</v>
      </c>
      <c r="K1988" s="16"/>
      <c r="L1988" s="72" t="s">
        <v>921</v>
      </c>
      <c r="M1988" s="75">
        <v>40523.669409722221</v>
      </c>
    </row>
    <row r="1989" spans="1:13">
      <c r="A1989" s="69" t="s">
        <v>606</v>
      </c>
      <c r="B1989" s="69" t="s">
        <v>916</v>
      </c>
      <c r="C1989" s="18"/>
      <c r="D1989" s="19"/>
      <c r="E1989" s="60"/>
      <c r="F1989" s="20"/>
      <c r="G1989" s="18"/>
      <c r="H1989" s="25"/>
      <c r="I1989" s="15">
        <v>1989</v>
      </c>
      <c r="J1989" s="15" t="b">
        <f xml:space="preserve"> IF(AND([Relationship Date (UTC)] &gt;= Misc!$M$3, [Relationship Date (UTC)] &lt;= Misc!$N$3,TRUE), TRUE, FALSE)</f>
        <v>1</v>
      </c>
      <c r="K1989" s="16"/>
      <c r="L1989" s="72" t="s">
        <v>922</v>
      </c>
      <c r="M1989" s="75">
        <v>40523.680902777778</v>
      </c>
    </row>
    <row r="1990" spans="1:13">
      <c r="A1990" s="69" t="s">
        <v>606</v>
      </c>
      <c r="B1990" s="69" t="s">
        <v>799</v>
      </c>
      <c r="C1990" s="18"/>
      <c r="D1990" s="19"/>
      <c r="E1990" s="60"/>
      <c r="F1990" s="20"/>
      <c r="G1990" s="18"/>
      <c r="H1990" s="25"/>
      <c r="I1990" s="15">
        <v>1990</v>
      </c>
      <c r="J1990" s="15" t="b">
        <f xml:space="preserve"> IF(AND([Relationship Date (UTC)] &gt;= Misc!$M$3, [Relationship Date (UTC)] &lt;= Misc!$N$3,TRUE), TRUE, FALSE)</f>
        <v>1</v>
      </c>
      <c r="K1990" s="16"/>
      <c r="L1990" s="72" t="s">
        <v>922</v>
      </c>
      <c r="M1990" s="75">
        <v>40523.680902777778</v>
      </c>
    </row>
    <row r="1991" spans="1:13">
      <c r="A1991" s="69" t="s">
        <v>489</v>
      </c>
      <c r="B1991" s="69" t="s">
        <v>606</v>
      </c>
      <c r="C1991" s="18"/>
      <c r="D1991" s="19"/>
      <c r="E1991" s="60"/>
      <c r="F1991" s="20"/>
      <c r="G1991" s="18"/>
      <c r="H1991" s="25"/>
      <c r="I1991" s="15">
        <v>1991</v>
      </c>
      <c r="J1991" s="15" t="b">
        <f xml:space="preserve"> IF(AND([Relationship Date (UTC)] &gt;= Misc!$M$3, [Relationship Date (UTC)] &lt;= Misc!$N$3,TRUE), TRUE, FALSE)</f>
        <v>1</v>
      </c>
      <c r="K1991" s="16"/>
      <c r="L1991" s="72" t="s">
        <v>922</v>
      </c>
      <c r="M1991" s="75">
        <v>40523.680902777778</v>
      </c>
    </row>
    <row r="1992" spans="1:13">
      <c r="A1992" s="69" t="s">
        <v>799</v>
      </c>
      <c r="B1992" s="69" t="s">
        <v>606</v>
      </c>
      <c r="C1992" s="18"/>
      <c r="D1992" s="19"/>
      <c r="E1992" s="60"/>
      <c r="F1992" s="20"/>
      <c r="G1992" s="18"/>
      <c r="H1992" s="25"/>
      <c r="I1992" s="15">
        <v>1992</v>
      </c>
      <c r="J1992" s="15" t="b">
        <f xml:space="preserve"> IF(AND([Relationship Date (UTC)] &gt;= Misc!$M$3, [Relationship Date (UTC)] &lt;= Misc!$N$3,TRUE), TRUE, FALSE)</f>
        <v>1</v>
      </c>
      <c r="K1992" s="16"/>
      <c r="L1992" s="72" t="s">
        <v>922</v>
      </c>
      <c r="M1992" s="75">
        <v>40523.680902777778</v>
      </c>
    </row>
    <row r="1993" spans="1:13">
      <c r="A1993" s="69" t="s">
        <v>801</v>
      </c>
      <c r="B1993" s="69" t="s">
        <v>441</v>
      </c>
      <c r="C1993" s="18"/>
      <c r="D1993" s="19"/>
      <c r="E1993" s="60"/>
      <c r="F1993" s="20"/>
      <c r="G1993" s="18"/>
      <c r="H1993" s="25"/>
      <c r="I1993" s="15">
        <v>1993</v>
      </c>
      <c r="J1993" s="15" t="b">
        <f xml:space="preserve"> IF(AND([Relationship Date (UTC)] &gt;= Misc!$M$3, [Relationship Date (UTC)] &lt;= Misc!$N$3,TRUE), TRUE, FALSE)</f>
        <v>1</v>
      </c>
      <c r="K1993" s="16"/>
      <c r="L1993" s="72" t="s">
        <v>921</v>
      </c>
      <c r="M1993" s="75">
        <v>40523.677939814814</v>
      </c>
    </row>
    <row r="1994" spans="1:13">
      <c r="A1994" s="69" t="s">
        <v>441</v>
      </c>
      <c r="B1994" s="69" t="s">
        <v>801</v>
      </c>
      <c r="C1994" s="18"/>
      <c r="D1994" s="19"/>
      <c r="E1994" s="60"/>
      <c r="F1994" s="20"/>
      <c r="G1994" s="18"/>
      <c r="H1994" s="25"/>
      <c r="I1994" s="15">
        <v>1994</v>
      </c>
      <c r="J1994" s="15" t="b">
        <f xml:space="preserve"> IF(AND([Relationship Date (UTC)] &gt;= Misc!$M$3, [Relationship Date (UTC)] &lt;= Misc!$N$3,TRUE), TRUE, FALSE)</f>
        <v>1</v>
      </c>
      <c r="K1994" s="16"/>
      <c r="L1994" s="72" t="s">
        <v>922</v>
      </c>
      <c r="M1994" s="75">
        <v>40523.680902777778</v>
      </c>
    </row>
    <row r="1995" spans="1:13">
      <c r="A1995" s="69" t="s">
        <v>801</v>
      </c>
      <c r="B1995" s="69" t="s">
        <v>441</v>
      </c>
      <c r="C1995" s="18"/>
      <c r="D1995" s="19"/>
      <c r="E1995" s="60"/>
      <c r="F1995" s="20"/>
      <c r="G1995" s="18"/>
      <c r="H1995" s="25"/>
      <c r="I1995" s="15">
        <v>1995</v>
      </c>
      <c r="J1995" s="15" t="b">
        <f xml:space="preserve"> IF(AND([Relationship Date (UTC)] &gt;= Misc!$M$3, [Relationship Date (UTC)] &lt;= Misc!$N$3,TRUE), TRUE, FALSE)</f>
        <v>1</v>
      </c>
      <c r="K1995" s="16"/>
      <c r="L1995" s="72" t="s">
        <v>922</v>
      </c>
      <c r="M1995" s="75">
        <v>40523.680902777778</v>
      </c>
    </row>
    <row r="1996" spans="1:13">
      <c r="A1996" s="69" t="s">
        <v>801</v>
      </c>
      <c r="B1996" s="69" t="s">
        <v>916</v>
      </c>
      <c r="C1996" s="18"/>
      <c r="D1996" s="19"/>
      <c r="E1996" s="60"/>
      <c r="F1996" s="20"/>
      <c r="G1996" s="18"/>
      <c r="H1996" s="25"/>
      <c r="I1996" s="15">
        <v>1996</v>
      </c>
      <c r="J1996" s="15" t="b">
        <f xml:space="preserve"> IF(AND([Relationship Date (UTC)] &gt;= Misc!$M$3, [Relationship Date (UTC)] &lt;= Misc!$N$3,TRUE), TRUE, FALSE)</f>
        <v>1</v>
      </c>
      <c r="K1996" s="16"/>
      <c r="L1996" s="72" t="s">
        <v>922</v>
      </c>
      <c r="M1996" s="75">
        <v>40523.680902777778</v>
      </c>
    </row>
    <row r="1997" spans="1:13">
      <c r="A1997" s="69" t="s">
        <v>801</v>
      </c>
      <c r="B1997" s="69" t="s">
        <v>799</v>
      </c>
      <c r="C1997" s="18"/>
      <c r="D1997" s="19"/>
      <c r="E1997" s="60"/>
      <c r="F1997" s="20"/>
      <c r="G1997" s="18"/>
      <c r="H1997" s="25"/>
      <c r="I1997" s="15">
        <v>1997</v>
      </c>
      <c r="J1997" s="15" t="b">
        <f xml:space="preserve"> IF(AND([Relationship Date (UTC)] &gt;= Misc!$M$3, [Relationship Date (UTC)] &lt;= Misc!$N$3,TRUE), TRUE, FALSE)</f>
        <v>1</v>
      </c>
      <c r="K1997" s="16"/>
      <c r="L1997" s="72" t="s">
        <v>922</v>
      </c>
      <c r="M1997" s="75">
        <v>40523.680902777778</v>
      </c>
    </row>
    <row r="1998" spans="1:13">
      <c r="A1998" s="69" t="s">
        <v>799</v>
      </c>
      <c r="B1998" s="69" t="s">
        <v>801</v>
      </c>
      <c r="C1998" s="18"/>
      <c r="D1998" s="19"/>
      <c r="E1998" s="60"/>
      <c r="F1998" s="20"/>
      <c r="G1998" s="18"/>
      <c r="H1998" s="25"/>
      <c r="I1998" s="15">
        <v>1998</v>
      </c>
      <c r="J1998" s="15" t="b">
        <f xml:space="preserve"> IF(AND([Relationship Date (UTC)] &gt;= Misc!$M$3, [Relationship Date (UTC)] &lt;= Misc!$N$3,TRUE), TRUE, FALSE)</f>
        <v>1</v>
      </c>
      <c r="K1998" s="16"/>
      <c r="L1998" s="72" t="s">
        <v>922</v>
      </c>
      <c r="M1998" s="75">
        <v>40523.680902777778</v>
      </c>
    </row>
    <row r="1999" spans="1:13">
      <c r="A1999" s="69" t="s">
        <v>802</v>
      </c>
      <c r="B1999" s="69" t="s">
        <v>916</v>
      </c>
      <c r="C1999" s="18"/>
      <c r="D1999" s="19"/>
      <c r="E1999" s="60"/>
      <c r="F1999" s="20"/>
      <c r="G1999" s="18"/>
      <c r="H1999" s="25"/>
      <c r="I1999" s="15">
        <v>1999</v>
      </c>
      <c r="J1999" s="15" t="b">
        <f xml:space="preserve"> IF(AND([Relationship Date (UTC)] &gt;= Misc!$M$3, [Relationship Date (UTC)] &lt;= Misc!$N$3,TRUE), TRUE, FALSE)</f>
        <v>1</v>
      </c>
      <c r="K1999" s="16"/>
      <c r="L1999" s="72" t="s">
        <v>921</v>
      </c>
      <c r="M1999" s="75">
        <v>40523.665219907409</v>
      </c>
    </row>
    <row r="2000" spans="1:13">
      <c r="A2000" s="69" t="s">
        <v>802</v>
      </c>
      <c r="B2000" s="69" t="s">
        <v>730</v>
      </c>
      <c r="C2000" s="18"/>
      <c r="D2000" s="19"/>
      <c r="E2000" s="60"/>
      <c r="F2000" s="20"/>
      <c r="G2000" s="18"/>
      <c r="H2000" s="25"/>
      <c r="I2000" s="15">
        <v>2000</v>
      </c>
      <c r="J2000" s="15" t="b">
        <f xml:space="preserve"> IF(AND([Relationship Date (UTC)] &gt;= Misc!$M$3, [Relationship Date (UTC)] &lt;= Misc!$N$3,TRUE), TRUE, FALSE)</f>
        <v>1</v>
      </c>
      <c r="K2000" s="16"/>
      <c r="L2000" s="72" t="s">
        <v>921</v>
      </c>
      <c r="M2000" s="75">
        <v>40523.665219907409</v>
      </c>
    </row>
    <row r="2001" spans="1:13">
      <c r="A2001" s="69" t="s">
        <v>802</v>
      </c>
      <c r="B2001" s="69" t="s">
        <v>730</v>
      </c>
      <c r="C2001" s="18"/>
      <c r="D2001" s="19"/>
      <c r="E2001" s="60"/>
      <c r="F2001" s="20"/>
      <c r="G2001" s="18"/>
      <c r="H2001" s="25"/>
      <c r="I2001" s="15">
        <v>2001</v>
      </c>
      <c r="J2001" s="15" t="b">
        <f xml:space="preserve"> IF(AND([Relationship Date (UTC)] &gt;= Misc!$M$3, [Relationship Date (UTC)] &lt;= Misc!$N$3,TRUE), TRUE, FALSE)</f>
        <v>1</v>
      </c>
      <c r="K2001" s="16"/>
      <c r="L2001" s="72" t="s">
        <v>922</v>
      </c>
      <c r="M2001" s="75">
        <v>40523.680902777778</v>
      </c>
    </row>
    <row r="2002" spans="1:13">
      <c r="A2002" s="69" t="s">
        <v>802</v>
      </c>
      <c r="B2002" s="69" t="s">
        <v>913</v>
      </c>
      <c r="C2002" s="18"/>
      <c r="D2002" s="19"/>
      <c r="E2002" s="60"/>
      <c r="F2002" s="20"/>
      <c r="G2002" s="18"/>
      <c r="H2002" s="25"/>
      <c r="I2002" s="15">
        <v>2002</v>
      </c>
      <c r="J2002" s="15" t="b">
        <f xml:space="preserve"> IF(AND([Relationship Date (UTC)] &gt;= Misc!$M$3, [Relationship Date (UTC)] &lt;= Misc!$N$3,TRUE), TRUE, FALSE)</f>
        <v>1</v>
      </c>
      <c r="K2002" s="16"/>
      <c r="L2002" s="72" t="s">
        <v>922</v>
      </c>
      <c r="M2002" s="75">
        <v>40523.680902777778</v>
      </c>
    </row>
    <row r="2003" spans="1:13">
      <c r="A2003" s="69" t="s">
        <v>802</v>
      </c>
      <c r="B2003" s="69" t="s">
        <v>916</v>
      </c>
      <c r="C2003" s="18"/>
      <c r="D2003" s="19"/>
      <c r="E2003" s="60"/>
      <c r="F2003" s="20"/>
      <c r="G2003" s="18"/>
      <c r="H2003" s="25"/>
      <c r="I2003" s="15">
        <v>2003</v>
      </c>
      <c r="J2003" s="15" t="b">
        <f xml:space="preserve"> IF(AND([Relationship Date (UTC)] &gt;= Misc!$M$3, [Relationship Date (UTC)] &lt;= Misc!$N$3,TRUE), TRUE, FALSE)</f>
        <v>1</v>
      </c>
      <c r="K2003" s="16"/>
      <c r="L2003" s="72" t="s">
        <v>922</v>
      </c>
      <c r="M2003" s="75">
        <v>40523.680902777778</v>
      </c>
    </row>
    <row r="2004" spans="1:13">
      <c r="A2004" s="69" t="s">
        <v>802</v>
      </c>
      <c r="B2004" s="69" t="s">
        <v>799</v>
      </c>
      <c r="C2004" s="18"/>
      <c r="D2004" s="19"/>
      <c r="E2004" s="60"/>
      <c r="F2004" s="20"/>
      <c r="G2004" s="18"/>
      <c r="H2004" s="25"/>
      <c r="I2004" s="15">
        <v>2004</v>
      </c>
      <c r="J2004" s="15" t="b">
        <f xml:space="preserve"> IF(AND([Relationship Date (UTC)] &gt;= Misc!$M$3, [Relationship Date (UTC)] &lt;= Misc!$N$3,TRUE), TRUE, FALSE)</f>
        <v>1</v>
      </c>
      <c r="K2004" s="16"/>
      <c r="L2004" s="72" t="s">
        <v>922</v>
      </c>
      <c r="M2004" s="75">
        <v>40523.680902777778</v>
      </c>
    </row>
    <row r="2005" spans="1:13">
      <c r="A2005" s="69" t="s">
        <v>799</v>
      </c>
      <c r="B2005" s="69" t="s">
        <v>802</v>
      </c>
      <c r="C2005" s="18"/>
      <c r="D2005" s="19"/>
      <c r="E2005" s="60"/>
      <c r="F2005" s="20"/>
      <c r="G2005" s="18"/>
      <c r="H2005" s="25"/>
      <c r="I2005" s="15">
        <v>2005</v>
      </c>
      <c r="J2005" s="15" t="b">
        <f xml:space="preserve"> IF(AND([Relationship Date (UTC)] &gt;= Misc!$M$3, [Relationship Date (UTC)] &lt;= Misc!$N$3,TRUE), TRUE, FALSE)</f>
        <v>1</v>
      </c>
      <c r="K2005" s="16"/>
      <c r="L2005" s="72" t="s">
        <v>922</v>
      </c>
      <c r="M2005" s="75">
        <v>40523.680902777778</v>
      </c>
    </row>
    <row r="2006" spans="1:13">
      <c r="A2006" s="69" t="s">
        <v>622</v>
      </c>
      <c r="B2006" s="69" t="s">
        <v>916</v>
      </c>
      <c r="C2006" s="18"/>
      <c r="D2006" s="19"/>
      <c r="E2006" s="60"/>
      <c r="F2006" s="20"/>
      <c r="G2006" s="18"/>
      <c r="H2006" s="25"/>
      <c r="I2006" s="15">
        <v>2006</v>
      </c>
      <c r="J2006" s="15" t="b">
        <f xml:space="preserve"> IF(AND([Relationship Date (UTC)] &gt;= Misc!$M$3, [Relationship Date (UTC)] &lt;= Misc!$N$3,TRUE), TRUE, FALSE)</f>
        <v>1</v>
      </c>
      <c r="K2006" s="16"/>
      <c r="L2006" s="72" t="s">
        <v>921</v>
      </c>
      <c r="M2006" s="75">
        <v>40523.663784722223</v>
      </c>
    </row>
    <row r="2007" spans="1:13">
      <c r="A2007" s="69" t="s">
        <v>622</v>
      </c>
      <c r="B2007" s="69" t="s">
        <v>916</v>
      </c>
      <c r="C2007" s="18"/>
      <c r="D2007" s="19"/>
      <c r="E2007" s="60"/>
      <c r="F2007" s="20"/>
      <c r="G2007" s="18"/>
      <c r="H2007" s="25"/>
      <c r="I2007" s="15">
        <v>2007</v>
      </c>
      <c r="J2007" s="15" t="b">
        <f xml:space="preserve"> IF(AND([Relationship Date (UTC)] &gt;= Misc!$M$3, [Relationship Date (UTC)] &lt;= Misc!$N$3,TRUE), TRUE, FALSE)</f>
        <v>1</v>
      </c>
      <c r="K2007" s="16"/>
      <c r="L2007" s="72" t="s">
        <v>922</v>
      </c>
      <c r="M2007" s="75">
        <v>40523.680902777778</v>
      </c>
    </row>
    <row r="2008" spans="1:13">
      <c r="A2008" s="69" t="s">
        <v>622</v>
      </c>
      <c r="B2008" s="69" t="s">
        <v>799</v>
      </c>
      <c r="C2008" s="18"/>
      <c r="D2008" s="19"/>
      <c r="E2008" s="60"/>
      <c r="F2008" s="20"/>
      <c r="G2008" s="18"/>
      <c r="H2008" s="25"/>
      <c r="I2008" s="15">
        <v>2008</v>
      </c>
      <c r="J2008" s="15" t="b">
        <f xml:space="preserve"> IF(AND([Relationship Date (UTC)] &gt;= Misc!$M$3, [Relationship Date (UTC)] &lt;= Misc!$N$3,TRUE), TRUE, FALSE)</f>
        <v>1</v>
      </c>
      <c r="K2008" s="16"/>
      <c r="L2008" s="72" t="s">
        <v>922</v>
      </c>
      <c r="M2008" s="75">
        <v>40523.680902777778</v>
      </c>
    </row>
    <row r="2009" spans="1:13">
      <c r="A2009" s="69" t="s">
        <v>799</v>
      </c>
      <c r="B2009" s="69" t="s">
        <v>622</v>
      </c>
      <c r="C2009" s="18"/>
      <c r="D2009" s="19"/>
      <c r="E2009" s="60"/>
      <c r="F2009" s="20"/>
      <c r="G2009" s="18"/>
      <c r="H2009" s="25"/>
      <c r="I2009" s="15">
        <v>2009</v>
      </c>
      <c r="J2009" s="15" t="b">
        <f xml:space="preserve"> IF(AND([Relationship Date (UTC)] &gt;= Misc!$M$3, [Relationship Date (UTC)] &lt;= Misc!$N$3,TRUE), TRUE, FALSE)</f>
        <v>1</v>
      </c>
      <c r="K2009" s="16"/>
      <c r="L2009" s="72" t="s">
        <v>922</v>
      </c>
      <c r="M2009" s="75">
        <v>40523.680902777778</v>
      </c>
    </row>
    <row r="2010" spans="1:13">
      <c r="A2010" s="69" t="s">
        <v>803</v>
      </c>
      <c r="B2010" s="69" t="s">
        <v>849</v>
      </c>
      <c r="C2010" s="18"/>
      <c r="D2010" s="19"/>
      <c r="E2010" s="60"/>
      <c r="F2010" s="20"/>
      <c r="G2010" s="18"/>
      <c r="H2010" s="25"/>
      <c r="I2010" s="15">
        <v>2010</v>
      </c>
      <c r="J2010" s="15" t="b">
        <f xml:space="preserve"> IF(AND([Relationship Date (UTC)] &gt;= Misc!$M$3, [Relationship Date (UTC)] &lt;= Misc!$N$3,TRUE), TRUE, FALSE)</f>
        <v>1</v>
      </c>
      <c r="K2010" s="16"/>
      <c r="L2010" s="72" t="s">
        <v>922</v>
      </c>
      <c r="M2010" s="75">
        <v>40523.680902777778</v>
      </c>
    </row>
    <row r="2011" spans="1:13">
      <c r="A2011" s="69" t="s">
        <v>803</v>
      </c>
      <c r="B2011" s="69" t="s">
        <v>879</v>
      </c>
      <c r="C2011" s="18"/>
      <c r="D2011" s="19"/>
      <c r="E2011" s="60"/>
      <c r="F2011" s="20"/>
      <c r="G2011" s="18"/>
      <c r="H2011" s="25"/>
      <c r="I2011" s="15">
        <v>2011</v>
      </c>
      <c r="J2011" s="15" t="b">
        <f xml:space="preserve"> IF(AND([Relationship Date (UTC)] &gt;= Misc!$M$3, [Relationship Date (UTC)] &lt;= Misc!$N$3,TRUE), TRUE, FALSE)</f>
        <v>1</v>
      </c>
      <c r="K2011" s="16"/>
      <c r="L2011" s="72" t="s">
        <v>922</v>
      </c>
      <c r="M2011" s="75">
        <v>40523.680902777778</v>
      </c>
    </row>
    <row r="2012" spans="1:13">
      <c r="A2012" s="69" t="s">
        <v>804</v>
      </c>
      <c r="B2012" s="69" t="s">
        <v>593</v>
      </c>
      <c r="C2012" s="18"/>
      <c r="D2012" s="19"/>
      <c r="E2012" s="60"/>
      <c r="F2012" s="20"/>
      <c r="G2012" s="18"/>
      <c r="H2012" s="25"/>
      <c r="I2012" s="15">
        <v>2012</v>
      </c>
      <c r="J2012" s="15" t="b">
        <f xml:space="preserve"> IF(AND([Relationship Date (UTC)] &gt;= Misc!$M$3, [Relationship Date (UTC)] &lt;= Misc!$N$3,TRUE), TRUE, FALSE)</f>
        <v>1</v>
      </c>
      <c r="K2012" s="16"/>
      <c r="L2012" s="72" t="s">
        <v>921</v>
      </c>
      <c r="M2012" s="75">
        <v>40523.679293981484</v>
      </c>
    </row>
    <row r="2013" spans="1:13">
      <c r="A2013" s="69" t="s">
        <v>593</v>
      </c>
      <c r="B2013" s="69" t="s">
        <v>665</v>
      </c>
      <c r="C2013" s="18"/>
      <c r="D2013" s="19"/>
      <c r="E2013" s="60"/>
      <c r="F2013" s="20"/>
      <c r="G2013" s="18"/>
      <c r="H2013" s="25"/>
      <c r="I2013" s="15">
        <v>2013</v>
      </c>
      <c r="J2013" s="15" t="b">
        <f xml:space="preserve"> IF(AND([Relationship Date (UTC)] &gt;= Misc!$M$3, [Relationship Date (UTC)] &lt;= Misc!$N$3,TRUE), TRUE, FALSE)</f>
        <v>1</v>
      </c>
      <c r="K2013" s="16"/>
      <c r="L2013" s="72" t="s">
        <v>922</v>
      </c>
      <c r="M2013" s="75">
        <v>40523.680902777778</v>
      </c>
    </row>
    <row r="2014" spans="1:13">
      <c r="A2014" s="69" t="s">
        <v>593</v>
      </c>
      <c r="B2014" s="69" t="s">
        <v>916</v>
      </c>
      <c r="C2014" s="18"/>
      <c r="D2014" s="19"/>
      <c r="E2014" s="60"/>
      <c r="F2014" s="20"/>
      <c r="G2014" s="18"/>
      <c r="H2014" s="25"/>
      <c r="I2014" s="15">
        <v>2014</v>
      </c>
      <c r="J2014" s="15" t="b">
        <f xml:space="preserve"> IF(AND([Relationship Date (UTC)] &gt;= Misc!$M$3, [Relationship Date (UTC)] &lt;= Misc!$N$3,TRUE), TRUE, FALSE)</f>
        <v>1</v>
      </c>
      <c r="K2014" s="16"/>
      <c r="L2014" s="72" t="s">
        <v>922</v>
      </c>
      <c r="M2014" s="75">
        <v>40523.680902777778</v>
      </c>
    </row>
    <row r="2015" spans="1:13">
      <c r="A2015" s="69" t="s">
        <v>593</v>
      </c>
      <c r="B2015" s="69" t="s">
        <v>669</v>
      </c>
      <c r="C2015" s="18"/>
      <c r="D2015" s="19"/>
      <c r="E2015" s="60"/>
      <c r="F2015" s="20"/>
      <c r="G2015" s="18"/>
      <c r="H2015" s="25"/>
      <c r="I2015" s="15">
        <v>2015</v>
      </c>
      <c r="J2015" s="15" t="b">
        <f xml:space="preserve"> IF(AND([Relationship Date (UTC)] &gt;= Misc!$M$3, [Relationship Date (UTC)] &lt;= Misc!$N$3,TRUE), TRUE, FALSE)</f>
        <v>1</v>
      </c>
      <c r="K2015" s="16"/>
      <c r="L2015" s="72" t="s">
        <v>922</v>
      </c>
      <c r="M2015" s="75">
        <v>40523.680902777778</v>
      </c>
    </row>
    <row r="2016" spans="1:13">
      <c r="A2016" s="69" t="s">
        <v>593</v>
      </c>
      <c r="B2016" s="69" t="s">
        <v>730</v>
      </c>
      <c r="C2016" s="18"/>
      <c r="D2016" s="19"/>
      <c r="E2016" s="60"/>
      <c r="F2016" s="20"/>
      <c r="G2016" s="18"/>
      <c r="H2016" s="25"/>
      <c r="I2016" s="15">
        <v>2016</v>
      </c>
      <c r="J2016" s="15" t="b">
        <f xml:space="preserve"> IF(AND([Relationship Date (UTC)] &gt;= Misc!$M$3, [Relationship Date (UTC)] &lt;= Misc!$N$3,TRUE), TRUE, FALSE)</f>
        <v>1</v>
      </c>
      <c r="K2016" s="16"/>
      <c r="L2016" s="72" t="s">
        <v>922</v>
      </c>
      <c r="M2016" s="75">
        <v>40523.680902777778</v>
      </c>
    </row>
    <row r="2017" spans="1:13">
      <c r="A2017" s="69" t="s">
        <v>593</v>
      </c>
      <c r="B2017" s="69" t="s">
        <v>804</v>
      </c>
      <c r="C2017" s="18"/>
      <c r="D2017" s="19"/>
      <c r="E2017" s="60"/>
      <c r="F2017" s="20"/>
      <c r="G2017" s="18"/>
      <c r="H2017" s="25"/>
      <c r="I2017" s="15">
        <v>2017</v>
      </c>
      <c r="J2017" s="15" t="b">
        <f xml:space="preserve"> IF(AND([Relationship Date (UTC)] &gt;= Misc!$M$3, [Relationship Date (UTC)] &lt;= Misc!$N$3,TRUE), TRUE, FALSE)</f>
        <v>1</v>
      </c>
      <c r="K2017" s="16"/>
      <c r="L2017" s="72" t="s">
        <v>922</v>
      </c>
      <c r="M2017" s="75">
        <v>40523.680902777778</v>
      </c>
    </row>
    <row r="2018" spans="1:13">
      <c r="A2018" s="69" t="s">
        <v>804</v>
      </c>
      <c r="B2018" s="69" t="s">
        <v>593</v>
      </c>
      <c r="C2018" s="18"/>
      <c r="D2018" s="19"/>
      <c r="E2018" s="60"/>
      <c r="F2018" s="20"/>
      <c r="G2018" s="18"/>
      <c r="H2018" s="25"/>
      <c r="I2018" s="15">
        <v>2018</v>
      </c>
      <c r="J2018" s="15" t="b">
        <f xml:space="preserve"> IF(AND([Relationship Date (UTC)] &gt;= Misc!$M$3, [Relationship Date (UTC)] &lt;= Misc!$N$3,TRUE), TRUE, FALSE)</f>
        <v>1</v>
      </c>
      <c r="K2018" s="16"/>
      <c r="L2018" s="72" t="s">
        <v>922</v>
      </c>
      <c r="M2018" s="75">
        <v>40523.680902777778</v>
      </c>
    </row>
    <row r="2019" spans="1:13">
      <c r="A2019" s="69" t="s">
        <v>804</v>
      </c>
      <c r="B2019" s="69" t="s">
        <v>916</v>
      </c>
      <c r="C2019" s="18"/>
      <c r="D2019" s="19"/>
      <c r="E2019" s="60"/>
      <c r="F2019" s="20"/>
      <c r="G2019" s="18"/>
      <c r="H2019" s="25"/>
      <c r="I2019" s="15">
        <v>2019</v>
      </c>
      <c r="J2019" s="15" t="b">
        <f xml:space="preserve"> IF(AND([Relationship Date (UTC)] &gt;= Misc!$M$3, [Relationship Date (UTC)] &lt;= Misc!$N$3,TRUE), TRUE, FALSE)</f>
        <v>1</v>
      </c>
      <c r="K2019" s="16"/>
      <c r="L2019" s="72" t="s">
        <v>922</v>
      </c>
      <c r="M2019" s="75">
        <v>40523.680902777778</v>
      </c>
    </row>
    <row r="2020" spans="1:13">
      <c r="A2020" s="69" t="s">
        <v>804</v>
      </c>
      <c r="B2020" s="69" t="s">
        <v>673</v>
      </c>
      <c r="C2020" s="18"/>
      <c r="D2020" s="19"/>
      <c r="E2020" s="60"/>
      <c r="F2020" s="20"/>
      <c r="G2020" s="18"/>
      <c r="H2020" s="25"/>
      <c r="I2020" s="15">
        <v>2020</v>
      </c>
      <c r="J2020" s="15" t="b">
        <f xml:space="preserve"> IF(AND([Relationship Date (UTC)] &gt;= Misc!$M$3, [Relationship Date (UTC)] &lt;= Misc!$N$3,TRUE), TRUE, FALSE)</f>
        <v>1</v>
      </c>
      <c r="K2020" s="16"/>
      <c r="L2020" s="72" t="s">
        <v>922</v>
      </c>
      <c r="M2020" s="75">
        <v>40523.680902777778</v>
      </c>
    </row>
    <row r="2021" spans="1:13">
      <c r="A2021" s="69" t="s">
        <v>805</v>
      </c>
      <c r="B2021" s="69" t="s">
        <v>916</v>
      </c>
      <c r="C2021" s="18"/>
      <c r="D2021" s="19"/>
      <c r="E2021" s="60"/>
      <c r="F2021" s="20"/>
      <c r="G2021" s="18"/>
      <c r="H2021" s="25"/>
      <c r="I2021" s="15">
        <v>2021</v>
      </c>
      <c r="J2021" s="15" t="b">
        <f xml:space="preserve"> IF(AND([Relationship Date (UTC)] &gt;= Misc!$M$3, [Relationship Date (UTC)] &lt;= Misc!$N$3,TRUE), TRUE, FALSE)</f>
        <v>1</v>
      </c>
      <c r="K2021" s="16"/>
      <c r="L2021" s="72" t="s">
        <v>921</v>
      </c>
      <c r="M2021" s="75">
        <v>40523.679375</v>
      </c>
    </row>
    <row r="2022" spans="1:13">
      <c r="A2022" s="69" t="s">
        <v>805</v>
      </c>
      <c r="B2022" s="69" t="s">
        <v>916</v>
      </c>
      <c r="C2022" s="18"/>
      <c r="D2022" s="19"/>
      <c r="E2022" s="60"/>
      <c r="F2022" s="20"/>
      <c r="G2022" s="18"/>
      <c r="H2022" s="25"/>
      <c r="I2022" s="15">
        <v>2022</v>
      </c>
      <c r="J2022" s="15" t="b">
        <f xml:space="preserve"> IF(AND([Relationship Date (UTC)] &gt;= Misc!$M$3, [Relationship Date (UTC)] &lt;= Misc!$N$3,TRUE), TRUE, FALSE)</f>
        <v>1</v>
      </c>
      <c r="K2022" s="16"/>
      <c r="L2022" s="72" t="s">
        <v>922</v>
      </c>
      <c r="M2022" s="75">
        <v>40523.680902777778</v>
      </c>
    </row>
    <row r="2023" spans="1:13">
      <c r="A2023" s="69" t="s">
        <v>638</v>
      </c>
      <c r="B2023" s="69" t="s">
        <v>472</v>
      </c>
      <c r="C2023" s="18"/>
      <c r="D2023" s="19"/>
      <c r="E2023" s="60"/>
      <c r="F2023" s="20"/>
      <c r="G2023" s="18"/>
      <c r="H2023" s="25"/>
      <c r="I2023" s="15">
        <v>2023</v>
      </c>
      <c r="J2023" s="15" t="b">
        <f xml:space="preserve"> IF(AND([Relationship Date (UTC)] &gt;= Misc!$M$3, [Relationship Date (UTC)] &lt;= Misc!$N$3,TRUE), TRUE, FALSE)</f>
        <v>1</v>
      </c>
      <c r="K2023" s="16"/>
      <c r="L2023" s="72" t="s">
        <v>922</v>
      </c>
      <c r="M2023" s="75">
        <v>40523.680902777778</v>
      </c>
    </row>
    <row r="2024" spans="1:13">
      <c r="A2024" s="69" t="s">
        <v>472</v>
      </c>
      <c r="B2024" s="69" t="s">
        <v>850</v>
      </c>
      <c r="C2024" s="18"/>
      <c r="D2024" s="19"/>
      <c r="E2024" s="60"/>
      <c r="F2024" s="20"/>
      <c r="G2024" s="18"/>
      <c r="H2024" s="25"/>
      <c r="I2024" s="15">
        <v>2024</v>
      </c>
      <c r="J2024" s="15" t="b">
        <f xml:space="preserve"> IF(AND([Relationship Date (UTC)] &gt;= Misc!$M$3, [Relationship Date (UTC)] &lt;= Misc!$N$3,TRUE), TRUE, FALSE)</f>
        <v>1</v>
      </c>
      <c r="K2024" s="16"/>
      <c r="L2024" s="72" t="s">
        <v>922</v>
      </c>
      <c r="M2024" s="75">
        <v>40523.680902777778</v>
      </c>
    </row>
    <row r="2025" spans="1:13">
      <c r="A2025" s="69" t="s">
        <v>472</v>
      </c>
      <c r="B2025" s="69" t="s">
        <v>845</v>
      </c>
      <c r="C2025" s="18"/>
      <c r="D2025" s="19"/>
      <c r="E2025" s="60"/>
      <c r="F2025" s="20"/>
      <c r="G2025" s="18"/>
      <c r="H2025" s="25"/>
      <c r="I2025" s="15">
        <v>2025</v>
      </c>
      <c r="J2025" s="15" t="b">
        <f xml:space="preserve"> IF(AND([Relationship Date (UTC)] &gt;= Misc!$M$3, [Relationship Date (UTC)] &lt;= Misc!$N$3,TRUE), TRUE, FALSE)</f>
        <v>1</v>
      </c>
      <c r="K2025" s="16"/>
      <c r="L2025" s="72" t="s">
        <v>922</v>
      </c>
      <c r="M2025" s="75">
        <v>40523.680902777778</v>
      </c>
    </row>
    <row r="2026" spans="1:13">
      <c r="A2026" s="69" t="s">
        <v>472</v>
      </c>
      <c r="B2026" s="69" t="s">
        <v>670</v>
      </c>
      <c r="C2026" s="18"/>
      <c r="D2026" s="19"/>
      <c r="E2026" s="60"/>
      <c r="F2026" s="20"/>
      <c r="G2026" s="18"/>
      <c r="H2026" s="25"/>
      <c r="I2026" s="15">
        <v>2026</v>
      </c>
      <c r="J2026" s="15" t="b">
        <f xml:space="preserve"> IF(AND([Relationship Date (UTC)] &gt;= Misc!$M$3, [Relationship Date (UTC)] &lt;= Misc!$N$3,TRUE), TRUE, FALSE)</f>
        <v>1</v>
      </c>
      <c r="K2026" s="16"/>
      <c r="L2026" s="72" t="s">
        <v>922</v>
      </c>
      <c r="M2026" s="75">
        <v>40523.680902777778</v>
      </c>
    </row>
    <row r="2027" spans="1:13">
      <c r="A2027" s="69" t="s">
        <v>472</v>
      </c>
      <c r="B2027" s="69" t="s">
        <v>638</v>
      </c>
      <c r="C2027" s="18"/>
      <c r="D2027" s="19"/>
      <c r="E2027" s="60"/>
      <c r="F2027" s="20"/>
      <c r="G2027" s="18"/>
      <c r="H2027" s="25"/>
      <c r="I2027" s="15">
        <v>2027</v>
      </c>
      <c r="J2027" s="15" t="b">
        <f xml:space="preserve"> IF(AND([Relationship Date (UTC)] &gt;= Misc!$M$3, [Relationship Date (UTC)] &lt;= Misc!$N$3,TRUE), TRUE, FALSE)</f>
        <v>1</v>
      </c>
      <c r="K2027" s="16"/>
      <c r="L2027" s="72" t="s">
        <v>922</v>
      </c>
      <c r="M2027" s="75">
        <v>40523.680902777778</v>
      </c>
    </row>
    <row r="2028" spans="1:13">
      <c r="A2028" s="69" t="s">
        <v>472</v>
      </c>
      <c r="B2028" s="69" t="s">
        <v>669</v>
      </c>
      <c r="C2028" s="18"/>
      <c r="D2028" s="19"/>
      <c r="E2028" s="60"/>
      <c r="F2028" s="20"/>
      <c r="G2028" s="18"/>
      <c r="H2028" s="25"/>
      <c r="I2028" s="15">
        <v>2028</v>
      </c>
      <c r="J2028" s="15" t="b">
        <f xml:space="preserve"> IF(AND([Relationship Date (UTC)] &gt;= Misc!$M$3, [Relationship Date (UTC)] &lt;= Misc!$N$3,TRUE), TRUE, FALSE)</f>
        <v>1</v>
      </c>
      <c r="K2028" s="16"/>
      <c r="L2028" s="72" t="s">
        <v>922</v>
      </c>
      <c r="M2028" s="75">
        <v>40523.680902777778</v>
      </c>
    </row>
    <row r="2029" spans="1:13">
      <c r="A2029" s="69" t="s">
        <v>472</v>
      </c>
      <c r="B2029" s="69" t="s">
        <v>667</v>
      </c>
      <c r="C2029" s="18"/>
      <c r="D2029" s="19"/>
      <c r="E2029" s="60"/>
      <c r="F2029" s="20"/>
      <c r="G2029" s="18"/>
      <c r="H2029" s="25"/>
      <c r="I2029" s="15">
        <v>2029</v>
      </c>
      <c r="J2029" s="15" t="b">
        <f xml:space="preserve"> IF(AND([Relationship Date (UTC)] &gt;= Misc!$M$3, [Relationship Date (UTC)] &lt;= Misc!$N$3,TRUE), TRUE, FALSE)</f>
        <v>1</v>
      </c>
      <c r="K2029" s="16"/>
      <c r="L2029" s="72" t="s">
        <v>922</v>
      </c>
      <c r="M2029" s="75">
        <v>40523.680902777778</v>
      </c>
    </row>
    <row r="2030" spans="1:13">
      <c r="A2030" s="69" t="s">
        <v>472</v>
      </c>
      <c r="B2030" s="69" t="s">
        <v>770</v>
      </c>
      <c r="C2030" s="18"/>
      <c r="D2030" s="19"/>
      <c r="E2030" s="60"/>
      <c r="F2030" s="20"/>
      <c r="G2030" s="18"/>
      <c r="H2030" s="25"/>
      <c r="I2030" s="15">
        <v>2030</v>
      </c>
      <c r="J2030" s="15" t="b">
        <f xml:space="preserve"> IF(AND([Relationship Date (UTC)] &gt;= Misc!$M$3, [Relationship Date (UTC)] &lt;= Misc!$N$3,TRUE), TRUE, FALSE)</f>
        <v>1</v>
      </c>
      <c r="K2030" s="16"/>
      <c r="L2030" s="72" t="s">
        <v>922</v>
      </c>
      <c r="M2030" s="75">
        <v>40523.680902777778</v>
      </c>
    </row>
    <row r="2031" spans="1:13">
      <c r="A2031" s="69" t="s">
        <v>472</v>
      </c>
      <c r="B2031" s="69" t="s">
        <v>806</v>
      </c>
      <c r="C2031" s="18"/>
      <c r="D2031" s="19"/>
      <c r="E2031" s="60"/>
      <c r="F2031" s="20"/>
      <c r="G2031" s="18"/>
      <c r="H2031" s="25"/>
      <c r="I2031" s="15">
        <v>2031</v>
      </c>
      <c r="J2031" s="15" t="b">
        <f xml:space="preserve"> IF(AND([Relationship Date (UTC)] &gt;= Misc!$M$3, [Relationship Date (UTC)] &lt;= Misc!$N$3,TRUE), TRUE, FALSE)</f>
        <v>1</v>
      </c>
      <c r="K2031" s="16"/>
      <c r="L2031" s="72" t="s">
        <v>922</v>
      </c>
      <c r="M2031" s="75">
        <v>40523.680902777778</v>
      </c>
    </row>
    <row r="2032" spans="1:13">
      <c r="A2032" s="69" t="s">
        <v>472</v>
      </c>
      <c r="B2032" s="69" t="s">
        <v>730</v>
      </c>
      <c r="C2032" s="18"/>
      <c r="D2032" s="19"/>
      <c r="E2032" s="60"/>
      <c r="F2032" s="20"/>
      <c r="G2032" s="18"/>
      <c r="H2032" s="25"/>
      <c r="I2032" s="15">
        <v>2032</v>
      </c>
      <c r="J2032" s="15" t="b">
        <f xml:space="preserve"> IF(AND([Relationship Date (UTC)] &gt;= Misc!$M$3, [Relationship Date (UTC)] &lt;= Misc!$N$3,TRUE), TRUE, FALSE)</f>
        <v>1</v>
      </c>
      <c r="K2032" s="16"/>
      <c r="L2032" s="72" t="s">
        <v>922</v>
      </c>
      <c r="M2032" s="75">
        <v>40523.680902777778</v>
      </c>
    </row>
    <row r="2033" spans="1:13">
      <c r="A2033" s="69" t="s">
        <v>472</v>
      </c>
      <c r="B2033" s="69" t="s">
        <v>698</v>
      </c>
      <c r="C2033" s="18"/>
      <c r="D2033" s="19"/>
      <c r="E2033" s="60"/>
      <c r="F2033" s="20"/>
      <c r="G2033" s="18"/>
      <c r="H2033" s="25"/>
      <c r="I2033" s="15">
        <v>2033</v>
      </c>
      <c r="J2033" s="15" t="b">
        <f xml:space="preserve"> IF(AND([Relationship Date (UTC)] &gt;= Misc!$M$3, [Relationship Date (UTC)] &lt;= Misc!$N$3,TRUE), TRUE, FALSE)</f>
        <v>1</v>
      </c>
      <c r="K2033" s="16"/>
      <c r="L2033" s="72" t="s">
        <v>922</v>
      </c>
      <c r="M2033" s="75">
        <v>40523.680902777778</v>
      </c>
    </row>
    <row r="2034" spans="1:13">
      <c r="A2034" s="69" t="s">
        <v>472</v>
      </c>
      <c r="B2034" s="69" t="s">
        <v>673</v>
      </c>
      <c r="C2034" s="18"/>
      <c r="D2034" s="19"/>
      <c r="E2034" s="60"/>
      <c r="F2034" s="20"/>
      <c r="G2034" s="18"/>
      <c r="H2034" s="25"/>
      <c r="I2034" s="15">
        <v>2034</v>
      </c>
      <c r="J2034" s="15" t="b">
        <f xml:space="preserve"> IF(AND([Relationship Date (UTC)] &gt;= Misc!$M$3, [Relationship Date (UTC)] &lt;= Misc!$N$3,TRUE), TRUE, FALSE)</f>
        <v>1</v>
      </c>
      <c r="K2034" s="16"/>
      <c r="L2034" s="72" t="s">
        <v>922</v>
      </c>
      <c r="M2034" s="75">
        <v>40523.680902777778</v>
      </c>
    </row>
    <row r="2035" spans="1:13">
      <c r="A2035" s="69" t="s">
        <v>472</v>
      </c>
      <c r="B2035" s="69" t="s">
        <v>847</v>
      </c>
      <c r="C2035" s="18"/>
      <c r="D2035" s="19"/>
      <c r="E2035" s="60"/>
      <c r="F2035" s="20"/>
      <c r="G2035" s="18"/>
      <c r="H2035" s="25"/>
      <c r="I2035" s="15">
        <v>2035</v>
      </c>
      <c r="J2035" s="15" t="b">
        <f xml:space="preserve"> IF(AND([Relationship Date (UTC)] &gt;= Misc!$M$3, [Relationship Date (UTC)] &lt;= Misc!$N$3,TRUE), TRUE, FALSE)</f>
        <v>1</v>
      </c>
      <c r="K2035" s="16"/>
      <c r="L2035" s="72" t="s">
        <v>922</v>
      </c>
      <c r="M2035" s="75">
        <v>40523.680902777778</v>
      </c>
    </row>
    <row r="2036" spans="1:13">
      <c r="A2036" s="69" t="s">
        <v>472</v>
      </c>
      <c r="B2036" s="69" t="s">
        <v>767</v>
      </c>
      <c r="C2036" s="18"/>
      <c r="D2036" s="19"/>
      <c r="E2036" s="60"/>
      <c r="F2036" s="20"/>
      <c r="G2036" s="18"/>
      <c r="H2036" s="25"/>
      <c r="I2036" s="15">
        <v>2036</v>
      </c>
      <c r="J2036" s="15" t="b">
        <f xml:space="preserve"> IF(AND([Relationship Date (UTC)] &gt;= Misc!$M$3, [Relationship Date (UTC)] &lt;= Misc!$N$3,TRUE), TRUE, FALSE)</f>
        <v>1</v>
      </c>
      <c r="K2036" s="16"/>
      <c r="L2036" s="72" t="s">
        <v>922</v>
      </c>
      <c r="M2036" s="75">
        <v>40523.680902777778</v>
      </c>
    </row>
    <row r="2037" spans="1:13">
      <c r="A2037" s="69" t="s">
        <v>472</v>
      </c>
      <c r="B2037" s="69" t="s">
        <v>799</v>
      </c>
      <c r="C2037" s="18"/>
      <c r="D2037" s="19"/>
      <c r="E2037" s="60"/>
      <c r="F2037" s="20"/>
      <c r="G2037" s="18"/>
      <c r="H2037" s="25"/>
      <c r="I2037" s="15">
        <v>2037</v>
      </c>
      <c r="J2037" s="15" t="b">
        <f xml:space="preserve"> IF(AND([Relationship Date (UTC)] &gt;= Misc!$M$3, [Relationship Date (UTC)] &lt;= Misc!$N$3,TRUE), TRUE, FALSE)</f>
        <v>1</v>
      </c>
      <c r="K2037" s="16"/>
      <c r="L2037" s="72" t="s">
        <v>922</v>
      </c>
      <c r="M2037" s="75">
        <v>40523.680902777778</v>
      </c>
    </row>
    <row r="2038" spans="1:13">
      <c r="A2038" s="69" t="s">
        <v>472</v>
      </c>
      <c r="B2038" s="69" t="s">
        <v>843</v>
      </c>
      <c r="C2038" s="18"/>
      <c r="D2038" s="19"/>
      <c r="E2038" s="60"/>
      <c r="F2038" s="20"/>
      <c r="G2038" s="18"/>
      <c r="H2038" s="25"/>
      <c r="I2038" s="15">
        <v>2038</v>
      </c>
      <c r="J2038" s="15" t="b">
        <f xml:space="preserve"> IF(AND([Relationship Date (UTC)] &gt;= Misc!$M$3, [Relationship Date (UTC)] &lt;= Misc!$N$3,TRUE), TRUE, FALSE)</f>
        <v>1</v>
      </c>
      <c r="K2038" s="16"/>
      <c r="L2038" s="72" t="s">
        <v>922</v>
      </c>
      <c r="M2038" s="75">
        <v>40523.680902777778</v>
      </c>
    </row>
    <row r="2039" spans="1:13">
      <c r="A2039" s="69" t="s">
        <v>769</v>
      </c>
      <c r="B2039" s="69" t="s">
        <v>472</v>
      </c>
      <c r="C2039" s="18"/>
      <c r="D2039" s="19"/>
      <c r="E2039" s="60"/>
      <c r="F2039" s="20"/>
      <c r="G2039" s="18"/>
      <c r="H2039" s="25"/>
      <c r="I2039" s="15">
        <v>2039</v>
      </c>
      <c r="J2039" s="15" t="b">
        <f xml:space="preserve"> IF(AND([Relationship Date (UTC)] &gt;= Misc!$M$3, [Relationship Date (UTC)] &lt;= Misc!$N$3,TRUE), TRUE, FALSE)</f>
        <v>1</v>
      </c>
      <c r="K2039" s="16"/>
      <c r="L2039" s="72" t="s">
        <v>922</v>
      </c>
      <c r="M2039" s="75">
        <v>40523.680902777778</v>
      </c>
    </row>
    <row r="2040" spans="1:13">
      <c r="A2040" s="69" t="s">
        <v>806</v>
      </c>
      <c r="B2040" s="69" t="s">
        <v>472</v>
      </c>
      <c r="C2040" s="18"/>
      <c r="D2040" s="19"/>
      <c r="E2040" s="60"/>
      <c r="F2040" s="20"/>
      <c r="G2040" s="18"/>
      <c r="H2040" s="25"/>
      <c r="I2040" s="15">
        <v>2040</v>
      </c>
      <c r="J2040" s="15" t="b">
        <f xml:space="preserve"> IF(AND([Relationship Date (UTC)] &gt;= Misc!$M$3, [Relationship Date (UTC)] &lt;= Misc!$N$3,TRUE), TRUE, FALSE)</f>
        <v>1</v>
      </c>
      <c r="K2040" s="16"/>
      <c r="L2040" s="72" t="s">
        <v>922</v>
      </c>
      <c r="M2040" s="75">
        <v>40523.680902777778</v>
      </c>
    </row>
    <row r="2041" spans="1:13">
      <c r="A2041" s="69" t="s">
        <v>716</v>
      </c>
      <c r="B2041" s="69" t="s">
        <v>687</v>
      </c>
      <c r="C2041" s="18"/>
      <c r="D2041" s="19"/>
      <c r="E2041" s="60"/>
      <c r="F2041" s="20"/>
      <c r="G2041" s="18"/>
      <c r="H2041" s="25"/>
      <c r="I2041" s="15">
        <v>2041</v>
      </c>
      <c r="J2041" s="15" t="b">
        <f xml:space="preserve"> IF(AND([Relationship Date (UTC)] &gt;= Misc!$M$3, [Relationship Date (UTC)] &lt;= Misc!$N$3,TRUE), TRUE, FALSE)</f>
        <v>1</v>
      </c>
      <c r="K2041" s="16"/>
      <c r="L2041" s="72" t="s">
        <v>922</v>
      </c>
      <c r="M2041" s="75">
        <v>40523.680902777778</v>
      </c>
    </row>
    <row r="2042" spans="1:13">
      <c r="A2042" s="69" t="s">
        <v>807</v>
      </c>
      <c r="B2042" s="69" t="s">
        <v>687</v>
      </c>
      <c r="C2042" s="18"/>
      <c r="D2042" s="19"/>
      <c r="E2042" s="60"/>
      <c r="F2042" s="20"/>
      <c r="G2042" s="18"/>
      <c r="H2042" s="25"/>
      <c r="I2042" s="15">
        <v>2042</v>
      </c>
      <c r="J2042" s="15" t="b">
        <f xml:space="preserve"> IF(AND([Relationship Date (UTC)] &gt;= Misc!$M$3, [Relationship Date (UTC)] &lt;= Misc!$N$3,TRUE), TRUE, FALSE)</f>
        <v>1</v>
      </c>
      <c r="K2042" s="16"/>
      <c r="L2042" s="72" t="s">
        <v>922</v>
      </c>
      <c r="M2042" s="75">
        <v>40523.680902777778</v>
      </c>
    </row>
    <row r="2043" spans="1:13">
      <c r="A2043" s="69" t="s">
        <v>707</v>
      </c>
      <c r="B2043" s="69" t="s">
        <v>687</v>
      </c>
      <c r="C2043" s="18"/>
      <c r="D2043" s="19"/>
      <c r="E2043" s="60"/>
      <c r="F2043" s="20"/>
      <c r="G2043" s="18"/>
      <c r="H2043" s="25"/>
      <c r="I2043" s="15">
        <v>2043</v>
      </c>
      <c r="J2043" s="15" t="b">
        <f xml:space="preserve"> IF(AND([Relationship Date (UTC)] &gt;= Misc!$M$3, [Relationship Date (UTC)] &lt;= Misc!$N$3,TRUE), TRUE, FALSE)</f>
        <v>1</v>
      </c>
      <c r="K2043" s="16"/>
      <c r="L2043" s="72" t="s">
        <v>922</v>
      </c>
      <c r="M2043" s="75">
        <v>40523.680902777778</v>
      </c>
    </row>
    <row r="2044" spans="1:13">
      <c r="A2044" s="69" t="s">
        <v>505</v>
      </c>
      <c r="B2044" s="69" t="s">
        <v>687</v>
      </c>
      <c r="C2044" s="18"/>
      <c r="D2044" s="19"/>
      <c r="E2044" s="60"/>
      <c r="F2044" s="20"/>
      <c r="G2044" s="18"/>
      <c r="H2044" s="25"/>
      <c r="I2044" s="15">
        <v>2044</v>
      </c>
      <c r="J2044" s="15" t="b">
        <f xml:space="preserve"> IF(AND([Relationship Date (UTC)] &gt;= Misc!$M$3, [Relationship Date (UTC)] &lt;= Misc!$N$3,TRUE), TRUE, FALSE)</f>
        <v>1</v>
      </c>
      <c r="K2044" s="16"/>
      <c r="L2044" s="72" t="s">
        <v>922</v>
      </c>
      <c r="M2044" s="75">
        <v>40523.680902777778</v>
      </c>
    </row>
    <row r="2045" spans="1:13">
      <c r="A2045" s="69" t="s">
        <v>659</v>
      </c>
      <c r="B2045" s="69" t="s">
        <v>687</v>
      </c>
      <c r="C2045" s="18"/>
      <c r="D2045" s="19"/>
      <c r="E2045" s="60"/>
      <c r="F2045" s="20"/>
      <c r="G2045" s="18"/>
      <c r="H2045" s="25"/>
      <c r="I2045" s="15">
        <v>2045</v>
      </c>
      <c r="J2045" s="15" t="b">
        <f xml:space="preserve"> IF(AND([Relationship Date (UTC)] &gt;= Misc!$M$3, [Relationship Date (UTC)] &lt;= Misc!$N$3,TRUE), TRUE, FALSE)</f>
        <v>1</v>
      </c>
      <c r="K2045" s="16"/>
      <c r="L2045" s="72" t="s">
        <v>922</v>
      </c>
      <c r="M2045" s="75">
        <v>40523.680902777778</v>
      </c>
    </row>
    <row r="2046" spans="1:13">
      <c r="A2046" s="69" t="s">
        <v>656</v>
      </c>
      <c r="B2046" s="69" t="s">
        <v>687</v>
      </c>
      <c r="C2046" s="18"/>
      <c r="D2046" s="19"/>
      <c r="E2046" s="60"/>
      <c r="F2046" s="20"/>
      <c r="G2046" s="18"/>
      <c r="H2046" s="25"/>
      <c r="I2046" s="15">
        <v>2046</v>
      </c>
      <c r="J2046" s="15" t="b">
        <f xml:space="preserve"> IF(AND([Relationship Date (UTC)] &gt;= Misc!$M$3, [Relationship Date (UTC)] &lt;= Misc!$N$3,TRUE), TRUE, FALSE)</f>
        <v>1</v>
      </c>
      <c r="K2046" s="16"/>
      <c r="L2046" s="72" t="s">
        <v>922</v>
      </c>
      <c r="M2046" s="75">
        <v>40523.680902777778</v>
      </c>
    </row>
    <row r="2047" spans="1:13">
      <c r="A2047" s="69" t="s">
        <v>687</v>
      </c>
      <c r="B2047" s="69" t="s">
        <v>807</v>
      </c>
      <c r="C2047" s="18"/>
      <c r="D2047" s="19"/>
      <c r="E2047" s="60"/>
      <c r="F2047" s="20"/>
      <c r="G2047" s="18"/>
      <c r="H2047" s="25"/>
      <c r="I2047" s="15">
        <v>2047</v>
      </c>
      <c r="J2047" s="15" t="b">
        <f xml:space="preserve"> IF(AND([Relationship Date (UTC)] &gt;= Misc!$M$3, [Relationship Date (UTC)] &lt;= Misc!$N$3,TRUE), TRUE, FALSE)</f>
        <v>1</v>
      </c>
      <c r="K2047" s="16"/>
      <c r="L2047" s="72" t="s">
        <v>922</v>
      </c>
      <c r="M2047" s="75">
        <v>40523.680902777778</v>
      </c>
    </row>
    <row r="2048" spans="1:13">
      <c r="A2048" s="69" t="s">
        <v>687</v>
      </c>
      <c r="B2048" s="69" t="s">
        <v>916</v>
      </c>
      <c r="C2048" s="18"/>
      <c r="D2048" s="19"/>
      <c r="E2048" s="60"/>
      <c r="F2048" s="20"/>
      <c r="G2048" s="18"/>
      <c r="H2048" s="25"/>
      <c r="I2048" s="15">
        <v>2048</v>
      </c>
      <c r="J2048" s="15" t="b">
        <f xml:space="preserve"> IF(AND([Relationship Date (UTC)] &gt;= Misc!$M$3, [Relationship Date (UTC)] &lt;= Misc!$N$3,TRUE), TRUE, FALSE)</f>
        <v>1</v>
      </c>
      <c r="K2048" s="16"/>
      <c r="L2048" s="72" t="s">
        <v>922</v>
      </c>
      <c r="M2048" s="75">
        <v>40523.680902777778</v>
      </c>
    </row>
    <row r="2049" spans="1:13">
      <c r="A2049" s="69" t="s">
        <v>687</v>
      </c>
      <c r="B2049" s="69" t="s">
        <v>530</v>
      </c>
      <c r="C2049" s="18"/>
      <c r="D2049" s="19"/>
      <c r="E2049" s="60"/>
      <c r="F2049" s="20"/>
      <c r="G2049" s="18"/>
      <c r="H2049" s="25"/>
      <c r="I2049" s="15">
        <v>2049</v>
      </c>
      <c r="J2049" s="15" t="b">
        <f xml:space="preserve"> IF(AND([Relationship Date (UTC)] &gt;= Misc!$M$3, [Relationship Date (UTC)] &lt;= Misc!$N$3,TRUE), TRUE, FALSE)</f>
        <v>1</v>
      </c>
      <c r="K2049" s="16"/>
      <c r="L2049" s="72" t="s">
        <v>922</v>
      </c>
      <c r="M2049" s="75">
        <v>40523.680902777778</v>
      </c>
    </row>
    <row r="2050" spans="1:13">
      <c r="A2050" s="69" t="s">
        <v>687</v>
      </c>
      <c r="B2050" s="69" t="s">
        <v>806</v>
      </c>
      <c r="C2050" s="18"/>
      <c r="D2050" s="19"/>
      <c r="E2050" s="60"/>
      <c r="F2050" s="20"/>
      <c r="G2050" s="18"/>
      <c r="H2050" s="25"/>
      <c r="I2050" s="15">
        <v>2050</v>
      </c>
      <c r="J2050" s="15" t="b">
        <f xml:space="preserve"> IF(AND([Relationship Date (UTC)] &gt;= Misc!$M$3, [Relationship Date (UTC)] &lt;= Misc!$N$3,TRUE), TRUE, FALSE)</f>
        <v>1</v>
      </c>
      <c r="K2050" s="16"/>
      <c r="L2050" s="72" t="s">
        <v>922</v>
      </c>
      <c r="M2050" s="75">
        <v>40523.680902777778</v>
      </c>
    </row>
    <row r="2051" spans="1:13">
      <c r="A2051" s="69" t="s">
        <v>687</v>
      </c>
      <c r="B2051" s="69" t="s">
        <v>659</v>
      </c>
      <c r="C2051" s="18"/>
      <c r="D2051" s="19"/>
      <c r="E2051" s="60"/>
      <c r="F2051" s="20"/>
      <c r="G2051" s="18"/>
      <c r="H2051" s="25"/>
      <c r="I2051" s="15">
        <v>2051</v>
      </c>
      <c r="J2051" s="15" t="b">
        <f xml:space="preserve"> IF(AND([Relationship Date (UTC)] &gt;= Misc!$M$3, [Relationship Date (UTC)] &lt;= Misc!$N$3,TRUE), TRUE, FALSE)</f>
        <v>1</v>
      </c>
      <c r="K2051" s="16"/>
      <c r="L2051" s="72" t="s">
        <v>922</v>
      </c>
      <c r="M2051" s="75">
        <v>40523.680902777778</v>
      </c>
    </row>
    <row r="2052" spans="1:13">
      <c r="A2052" s="69" t="s">
        <v>687</v>
      </c>
      <c r="B2052" s="69" t="s">
        <v>707</v>
      </c>
      <c r="C2052" s="18"/>
      <c r="D2052" s="19"/>
      <c r="E2052" s="60"/>
      <c r="F2052" s="20"/>
      <c r="G2052" s="18"/>
      <c r="H2052" s="25"/>
      <c r="I2052" s="15">
        <v>2052</v>
      </c>
      <c r="J2052" s="15" t="b">
        <f xml:space="preserve"> IF(AND([Relationship Date (UTC)] &gt;= Misc!$M$3, [Relationship Date (UTC)] &lt;= Misc!$N$3,TRUE), TRUE, FALSE)</f>
        <v>1</v>
      </c>
      <c r="K2052" s="16"/>
      <c r="L2052" s="72" t="s">
        <v>922</v>
      </c>
      <c r="M2052" s="75">
        <v>40523.680902777778</v>
      </c>
    </row>
    <row r="2053" spans="1:13">
      <c r="A2053" s="69" t="s">
        <v>687</v>
      </c>
      <c r="B2053" s="69" t="s">
        <v>716</v>
      </c>
      <c r="C2053" s="18"/>
      <c r="D2053" s="19"/>
      <c r="E2053" s="60"/>
      <c r="F2053" s="20"/>
      <c r="G2053" s="18"/>
      <c r="H2053" s="25"/>
      <c r="I2053" s="15">
        <v>2053</v>
      </c>
      <c r="J2053" s="15" t="b">
        <f xml:space="preserve"> IF(AND([Relationship Date (UTC)] &gt;= Misc!$M$3, [Relationship Date (UTC)] &lt;= Misc!$N$3,TRUE), TRUE, FALSE)</f>
        <v>1</v>
      </c>
      <c r="K2053" s="16"/>
      <c r="L2053" s="72" t="s">
        <v>922</v>
      </c>
      <c r="M2053" s="75">
        <v>40523.680902777778</v>
      </c>
    </row>
    <row r="2054" spans="1:13">
      <c r="A2054" s="69" t="s">
        <v>687</v>
      </c>
      <c r="B2054" s="69" t="s">
        <v>505</v>
      </c>
      <c r="C2054" s="18"/>
      <c r="D2054" s="19"/>
      <c r="E2054" s="60"/>
      <c r="F2054" s="20"/>
      <c r="G2054" s="18"/>
      <c r="H2054" s="25"/>
      <c r="I2054" s="15">
        <v>2054</v>
      </c>
      <c r="J2054" s="15" t="b">
        <f xml:space="preserve"> IF(AND([Relationship Date (UTC)] &gt;= Misc!$M$3, [Relationship Date (UTC)] &lt;= Misc!$N$3,TRUE), TRUE, FALSE)</f>
        <v>1</v>
      </c>
      <c r="K2054" s="16"/>
      <c r="L2054" s="72" t="s">
        <v>922</v>
      </c>
      <c r="M2054" s="75">
        <v>40523.680902777778</v>
      </c>
    </row>
    <row r="2055" spans="1:13">
      <c r="A2055" s="69" t="s">
        <v>687</v>
      </c>
      <c r="B2055" s="69" t="s">
        <v>818</v>
      </c>
      <c r="C2055" s="18"/>
      <c r="D2055" s="19"/>
      <c r="E2055" s="60"/>
      <c r="F2055" s="20"/>
      <c r="G2055" s="18"/>
      <c r="H2055" s="25"/>
      <c r="I2055" s="15">
        <v>2055</v>
      </c>
      <c r="J2055" s="15" t="b">
        <f xml:space="preserve"> IF(AND([Relationship Date (UTC)] &gt;= Misc!$M$3, [Relationship Date (UTC)] &lt;= Misc!$N$3,TRUE), TRUE, FALSE)</f>
        <v>1</v>
      </c>
      <c r="K2055" s="16"/>
      <c r="L2055" s="72" t="s">
        <v>922</v>
      </c>
      <c r="M2055" s="75">
        <v>40523.680902777778</v>
      </c>
    </row>
    <row r="2056" spans="1:13">
      <c r="A2056" s="69" t="s">
        <v>806</v>
      </c>
      <c r="B2056" s="69" t="s">
        <v>687</v>
      </c>
      <c r="C2056" s="18"/>
      <c r="D2056" s="19"/>
      <c r="E2056" s="60"/>
      <c r="F2056" s="20"/>
      <c r="G2056" s="18"/>
      <c r="H2056" s="25"/>
      <c r="I2056" s="15">
        <v>2056</v>
      </c>
      <c r="J2056" s="15" t="b">
        <f xml:space="preserve"> IF(AND([Relationship Date (UTC)] &gt;= Misc!$M$3, [Relationship Date (UTC)] &lt;= Misc!$N$3,TRUE), TRUE, FALSE)</f>
        <v>1</v>
      </c>
      <c r="K2056" s="16"/>
      <c r="L2056" s="72" t="s">
        <v>922</v>
      </c>
      <c r="M2056" s="75">
        <v>40523.680902777778</v>
      </c>
    </row>
    <row r="2057" spans="1:13">
      <c r="A2057" s="69" t="s">
        <v>808</v>
      </c>
      <c r="B2057" s="69" t="s">
        <v>916</v>
      </c>
      <c r="C2057" s="18"/>
      <c r="D2057" s="19"/>
      <c r="E2057" s="60"/>
      <c r="F2057" s="20"/>
      <c r="G2057" s="18"/>
      <c r="H2057" s="25"/>
      <c r="I2057" s="15">
        <v>2057</v>
      </c>
      <c r="J2057" s="15" t="b">
        <f xml:space="preserve"> IF(AND([Relationship Date (UTC)] &gt;= Misc!$M$3, [Relationship Date (UTC)] &lt;= Misc!$N$3,TRUE), TRUE, FALSE)</f>
        <v>1</v>
      </c>
      <c r="K2057" s="16"/>
      <c r="L2057" s="72" t="s">
        <v>921</v>
      </c>
      <c r="M2057" s="75">
        <v>40523.662222222221</v>
      </c>
    </row>
    <row r="2058" spans="1:13">
      <c r="A2058" s="69" t="s">
        <v>808</v>
      </c>
      <c r="B2058" s="69" t="s">
        <v>916</v>
      </c>
      <c r="C2058" s="18"/>
      <c r="D2058" s="19"/>
      <c r="E2058" s="60"/>
      <c r="F2058" s="20"/>
      <c r="G2058" s="18"/>
      <c r="H2058" s="25"/>
      <c r="I2058" s="15">
        <v>2058</v>
      </c>
      <c r="J2058" s="15" t="b">
        <f xml:space="preserve"> IF(AND([Relationship Date (UTC)] &gt;= Misc!$M$3, [Relationship Date (UTC)] &lt;= Misc!$N$3,TRUE), TRUE, FALSE)</f>
        <v>1</v>
      </c>
      <c r="K2058" s="16"/>
      <c r="L2058" s="72" t="s">
        <v>922</v>
      </c>
      <c r="M2058" s="75">
        <v>40523.680902777778</v>
      </c>
    </row>
    <row r="2059" spans="1:13">
      <c r="A2059" s="69" t="s">
        <v>808</v>
      </c>
      <c r="B2059" s="69" t="s">
        <v>818</v>
      </c>
      <c r="C2059" s="18"/>
      <c r="D2059" s="19"/>
      <c r="E2059" s="60"/>
      <c r="F2059" s="20"/>
      <c r="G2059" s="18"/>
      <c r="H2059" s="25"/>
      <c r="I2059" s="15">
        <v>2059</v>
      </c>
      <c r="J2059" s="15" t="b">
        <f xml:space="preserve"> IF(AND([Relationship Date (UTC)] &gt;= Misc!$M$3, [Relationship Date (UTC)] &lt;= Misc!$N$3,TRUE), TRUE, FALSE)</f>
        <v>1</v>
      </c>
      <c r="K2059" s="16"/>
      <c r="L2059" s="72" t="s">
        <v>922</v>
      </c>
      <c r="M2059" s="75">
        <v>40523.680902777778</v>
      </c>
    </row>
    <row r="2060" spans="1:13">
      <c r="A2060" s="69" t="s">
        <v>808</v>
      </c>
      <c r="B2060" s="69" t="s">
        <v>647</v>
      </c>
      <c r="C2060" s="18"/>
      <c r="D2060" s="19"/>
      <c r="E2060" s="60"/>
      <c r="F2060" s="20"/>
      <c r="G2060" s="18"/>
      <c r="H2060" s="25"/>
      <c r="I2060" s="15">
        <v>2060</v>
      </c>
      <c r="J2060" s="15" t="b">
        <f xml:space="preserve"> IF(AND([Relationship Date (UTC)] &gt;= Misc!$M$3, [Relationship Date (UTC)] &lt;= Misc!$N$3,TRUE), TRUE, FALSE)</f>
        <v>1</v>
      </c>
      <c r="K2060" s="16"/>
      <c r="L2060" s="72" t="s">
        <v>922</v>
      </c>
      <c r="M2060" s="75">
        <v>40523.680902777778</v>
      </c>
    </row>
    <row r="2061" spans="1:13">
      <c r="A2061" s="69" t="s">
        <v>808</v>
      </c>
      <c r="B2061" s="69" t="s">
        <v>753</v>
      </c>
      <c r="C2061" s="18"/>
      <c r="D2061" s="19"/>
      <c r="E2061" s="60"/>
      <c r="F2061" s="20"/>
      <c r="G2061" s="18"/>
      <c r="H2061" s="25"/>
      <c r="I2061" s="15">
        <v>2061</v>
      </c>
      <c r="J2061" s="15" t="b">
        <f xml:space="preserve"> IF(AND([Relationship Date (UTC)] &gt;= Misc!$M$3, [Relationship Date (UTC)] &lt;= Misc!$N$3,TRUE), TRUE, FALSE)</f>
        <v>1</v>
      </c>
      <c r="K2061" s="16"/>
      <c r="L2061" s="72" t="s">
        <v>922</v>
      </c>
      <c r="M2061" s="75">
        <v>40523.680902777778</v>
      </c>
    </row>
    <row r="2062" spans="1:13">
      <c r="A2062" s="69" t="s">
        <v>808</v>
      </c>
      <c r="B2062" s="69" t="s">
        <v>806</v>
      </c>
      <c r="C2062" s="18"/>
      <c r="D2062" s="19"/>
      <c r="E2062" s="60"/>
      <c r="F2062" s="20"/>
      <c r="G2062" s="18"/>
      <c r="H2062" s="25"/>
      <c r="I2062" s="15">
        <v>2062</v>
      </c>
      <c r="J2062" s="15" t="b">
        <f xml:space="preserve"> IF(AND([Relationship Date (UTC)] &gt;= Misc!$M$3, [Relationship Date (UTC)] &lt;= Misc!$N$3,TRUE), TRUE, FALSE)</f>
        <v>1</v>
      </c>
      <c r="K2062" s="16"/>
      <c r="L2062" s="72" t="s">
        <v>922</v>
      </c>
      <c r="M2062" s="75">
        <v>40523.680902777778</v>
      </c>
    </row>
    <row r="2063" spans="1:13">
      <c r="A2063" s="69" t="s">
        <v>647</v>
      </c>
      <c r="B2063" s="69" t="s">
        <v>808</v>
      </c>
      <c r="C2063" s="18"/>
      <c r="D2063" s="19"/>
      <c r="E2063" s="60"/>
      <c r="F2063" s="20"/>
      <c r="G2063" s="18"/>
      <c r="H2063" s="25"/>
      <c r="I2063" s="15">
        <v>2063</v>
      </c>
      <c r="J2063" s="15" t="b">
        <f xml:space="preserve"> IF(AND([Relationship Date (UTC)] &gt;= Misc!$M$3, [Relationship Date (UTC)] &lt;= Misc!$N$3,TRUE), TRUE, FALSE)</f>
        <v>1</v>
      </c>
      <c r="K2063" s="16"/>
      <c r="L2063" s="72" t="s">
        <v>922</v>
      </c>
      <c r="M2063" s="75">
        <v>40523.680902777778</v>
      </c>
    </row>
    <row r="2064" spans="1:13">
      <c r="A2064" s="69" t="s">
        <v>806</v>
      </c>
      <c r="B2064" s="69" t="s">
        <v>808</v>
      </c>
      <c r="C2064" s="18"/>
      <c r="D2064" s="19"/>
      <c r="E2064" s="60"/>
      <c r="F2064" s="20"/>
      <c r="G2064" s="18"/>
      <c r="H2064" s="25"/>
      <c r="I2064" s="15">
        <v>2064</v>
      </c>
      <c r="J2064" s="15" t="b">
        <f xml:space="preserve"> IF(AND([Relationship Date (UTC)] &gt;= Misc!$M$3, [Relationship Date (UTC)] &lt;= Misc!$N$3,TRUE), TRUE, FALSE)</f>
        <v>1</v>
      </c>
      <c r="K2064" s="16"/>
      <c r="L2064" s="72" t="s">
        <v>922</v>
      </c>
      <c r="M2064" s="75">
        <v>40523.680902777778</v>
      </c>
    </row>
    <row r="2065" spans="1:13">
      <c r="A2065" s="69" t="s">
        <v>753</v>
      </c>
      <c r="B2065" s="69" t="s">
        <v>806</v>
      </c>
      <c r="C2065" s="18"/>
      <c r="D2065" s="19"/>
      <c r="E2065" s="60"/>
      <c r="F2065" s="20"/>
      <c r="G2065" s="18"/>
      <c r="H2065" s="25"/>
      <c r="I2065" s="15">
        <v>2065</v>
      </c>
      <c r="J2065" s="15" t="b">
        <f xml:space="preserve"> IF(AND([Relationship Date (UTC)] &gt;= Misc!$M$3, [Relationship Date (UTC)] &lt;= Misc!$N$3,TRUE), TRUE, FALSE)</f>
        <v>1</v>
      </c>
      <c r="K2065" s="16"/>
      <c r="L2065" s="72" t="s">
        <v>921</v>
      </c>
      <c r="M2065" s="75">
        <v>40523.659409722219</v>
      </c>
    </row>
    <row r="2066" spans="1:13">
      <c r="A2066" s="69" t="s">
        <v>753</v>
      </c>
      <c r="B2066" s="69" t="s">
        <v>806</v>
      </c>
      <c r="C2066" s="18"/>
      <c r="D2066" s="19"/>
      <c r="E2066" s="60"/>
      <c r="F2066" s="20"/>
      <c r="G2066" s="18"/>
      <c r="H2066" s="25"/>
      <c r="I2066" s="15">
        <v>2066</v>
      </c>
      <c r="J2066" s="15" t="b">
        <f xml:space="preserve"> IF(AND([Relationship Date (UTC)] &gt;= Misc!$M$3, [Relationship Date (UTC)] &lt;= Misc!$N$3,TRUE), TRUE, FALSE)</f>
        <v>1</v>
      </c>
      <c r="K2066" s="16"/>
      <c r="L2066" s="72" t="s">
        <v>922</v>
      </c>
      <c r="M2066" s="75">
        <v>40523.680902777778</v>
      </c>
    </row>
    <row r="2067" spans="1:13">
      <c r="A2067" s="69" t="s">
        <v>753</v>
      </c>
      <c r="B2067" s="69" t="s">
        <v>916</v>
      </c>
      <c r="C2067" s="18"/>
      <c r="D2067" s="19"/>
      <c r="E2067" s="60"/>
      <c r="F2067" s="20"/>
      <c r="G2067" s="18"/>
      <c r="H2067" s="25"/>
      <c r="I2067" s="15">
        <v>2067</v>
      </c>
      <c r="J2067" s="15" t="b">
        <f xml:space="preserve"> IF(AND([Relationship Date (UTC)] &gt;= Misc!$M$3, [Relationship Date (UTC)] &lt;= Misc!$N$3,TRUE), TRUE, FALSE)</f>
        <v>1</v>
      </c>
      <c r="K2067" s="16"/>
      <c r="L2067" s="72" t="s">
        <v>922</v>
      </c>
      <c r="M2067" s="75">
        <v>40523.680902777778</v>
      </c>
    </row>
    <row r="2068" spans="1:13">
      <c r="A2068" s="69" t="s">
        <v>806</v>
      </c>
      <c r="B2068" s="69" t="s">
        <v>753</v>
      </c>
      <c r="C2068" s="18"/>
      <c r="D2068" s="19"/>
      <c r="E2068" s="60"/>
      <c r="F2068" s="20"/>
      <c r="G2068" s="18"/>
      <c r="H2068" s="25"/>
      <c r="I2068" s="15">
        <v>2068</v>
      </c>
      <c r="J2068" s="15" t="b">
        <f xml:space="preserve"> IF(AND([Relationship Date (UTC)] &gt;= Misc!$M$3, [Relationship Date (UTC)] &lt;= Misc!$N$3,TRUE), TRUE, FALSE)</f>
        <v>1</v>
      </c>
      <c r="K2068" s="16"/>
      <c r="L2068" s="72" t="s">
        <v>922</v>
      </c>
      <c r="M2068" s="75">
        <v>40523.680902777778</v>
      </c>
    </row>
    <row r="2069" spans="1:13">
      <c r="A2069" s="69" t="s">
        <v>736</v>
      </c>
      <c r="B2069" s="69" t="s">
        <v>806</v>
      </c>
      <c r="C2069" s="18"/>
      <c r="D2069" s="19"/>
      <c r="E2069" s="60"/>
      <c r="F2069" s="20"/>
      <c r="G2069" s="18"/>
      <c r="H2069" s="25"/>
      <c r="I2069" s="15">
        <v>2069</v>
      </c>
      <c r="J2069" s="15" t="b">
        <f xml:space="preserve"> IF(AND([Relationship Date (UTC)] &gt;= Misc!$M$3, [Relationship Date (UTC)] &lt;= Misc!$N$3,TRUE), TRUE, FALSE)</f>
        <v>1</v>
      </c>
      <c r="K2069" s="16"/>
      <c r="L2069" s="72" t="s">
        <v>921</v>
      </c>
      <c r="M2069" s="75">
        <v>40523.672708333332</v>
      </c>
    </row>
    <row r="2070" spans="1:13">
      <c r="A2070" s="69" t="s">
        <v>647</v>
      </c>
      <c r="B2070" s="69" t="s">
        <v>736</v>
      </c>
      <c r="C2070" s="18"/>
      <c r="D2070" s="19"/>
      <c r="E2070" s="60"/>
      <c r="F2070" s="20"/>
      <c r="G2070" s="18"/>
      <c r="H2070" s="25"/>
      <c r="I2070" s="15">
        <v>2070</v>
      </c>
      <c r="J2070" s="15" t="b">
        <f xml:space="preserve"> IF(AND([Relationship Date (UTC)] &gt;= Misc!$M$3, [Relationship Date (UTC)] &lt;= Misc!$N$3,TRUE), TRUE, FALSE)</f>
        <v>1</v>
      </c>
      <c r="K2070" s="16"/>
      <c r="L2070" s="72" t="s">
        <v>922</v>
      </c>
      <c r="M2070" s="75">
        <v>40523.680902777778</v>
      </c>
    </row>
    <row r="2071" spans="1:13">
      <c r="A2071" s="69" t="s">
        <v>736</v>
      </c>
      <c r="B2071" s="69" t="s">
        <v>647</v>
      </c>
      <c r="C2071" s="18"/>
      <c r="D2071" s="19"/>
      <c r="E2071" s="60"/>
      <c r="F2071" s="20"/>
      <c r="G2071" s="18"/>
      <c r="H2071" s="25"/>
      <c r="I2071" s="15">
        <v>2071</v>
      </c>
      <c r="J2071" s="15" t="b">
        <f xml:space="preserve"> IF(AND([Relationship Date (UTC)] &gt;= Misc!$M$3, [Relationship Date (UTC)] &lt;= Misc!$N$3,TRUE), TRUE, FALSE)</f>
        <v>1</v>
      </c>
      <c r="K2071" s="16"/>
      <c r="L2071" s="72" t="s">
        <v>922</v>
      </c>
      <c r="M2071" s="75">
        <v>40523.680902777778</v>
      </c>
    </row>
    <row r="2072" spans="1:13">
      <c r="A2072" s="69" t="s">
        <v>736</v>
      </c>
      <c r="B2072" s="69" t="s">
        <v>916</v>
      </c>
      <c r="C2072" s="18"/>
      <c r="D2072" s="19"/>
      <c r="E2072" s="60"/>
      <c r="F2072" s="20"/>
      <c r="G2072" s="18"/>
      <c r="H2072" s="25"/>
      <c r="I2072" s="15">
        <v>2072</v>
      </c>
      <c r="J2072" s="15" t="b">
        <f xml:space="preserve"> IF(AND([Relationship Date (UTC)] &gt;= Misc!$M$3, [Relationship Date (UTC)] &lt;= Misc!$N$3,TRUE), TRUE, FALSE)</f>
        <v>1</v>
      </c>
      <c r="K2072" s="16"/>
      <c r="L2072" s="72" t="s">
        <v>922</v>
      </c>
      <c r="M2072" s="75">
        <v>40523.680902777778</v>
      </c>
    </row>
    <row r="2073" spans="1:13">
      <c r="A2073" s="69" t="s">
        <v>736</v>
      </c>
      <c r="B2073" s="69" t="s">
        <v>806</v>
      </c>
      <c r="C2073" s="18"/>
      <c r="D2073" s="19"/>
      <c r="E2073" s="60"/>
      <c r="F2073" s="20"/>
      <c r="G2073" s="18"/>
      <c r="H2073" s="25"/>
      <c r="I2073" s="15">
        <v>2073</v>
      </c>
      <c r="J2073" s="15" t="b">
        <f xml:space="preserve"> IF(AND([Relationship Date (UTC)] &gt;= Misc!$M$3, [Relationship Date (UTC)] &lt;= Misc!$N$3,TRUE), TRUE, FALSE)</f>
        <v>1</v>
      </c>
      <c r="K2073" s="16"/>
      <c r="L2073" s="72" t="s">
        <v>922</v>
      </c>
      <c r="M2073" s="75">
        <v>40523.680902777778</v>
      </c>
    </row>
    <row r="2074" spans="1:13">
      <c r="A2074" s="69" t="s">
        <v>736</v>
      </c>
      <c r="B2074" s="69" t="s">
        <v>730</v>
      </c>
      <c r="C2074" s="18"/>
      <c r="D2074" s="19"/>
      <c r="E2074" s="60"/>
      <c r="F2074" s="20"/>
      <c r="G2074" s="18"/>
      <c r="H2074" s="25"/>
      <c r="I2074" s="15">
        <v>2074</v>
      </c>
      <c r="J2074" s="15" t="b">
        <f xml:space="preserve"> IF(AND([Relationship Date (UTC)] &gt;= Misc!$M$3, [Relationship Date (UTC)] &lt;= Misc!$N$3,TRUE), TRUE, FALSE)</f>
        <v>1</v>
      </c>
      <c r="K2074" s="16"/>
      <c r="L2074" s="72" t="s">
        <v>922</v>
      </c>
      <c r="M2074" s="75">
        <v>40523.680902777778</v>
      </c>
    </row>
    <row r="2075" spans="1:13">
      <c r="A2075" s="69" t="s">
        <v>736</v>
      </c>
      <c r="B2075" s="69" t="s">
        <v>751</v>
      </c>
      <c r="C2075" s="18"/>
      <c r="D2075" s="19"/>
      <c r="E2075" s="60"/>
      <c r="F2075" s="20"/>
      <c r="G2075" s="18"/>
      <c r="H2075" s="25"/>
      <c r="I2075" s="15">
        <v>2075</v>
      </c>
      <c r="J2075" s="15" t="b">
        <f xml:space="preserve"> IF(AND([Relationship Date (UTC)] &gt;= Misc!$M$3, [Relationship Date (UTC)] &lt;= Misc!$N$3,TRUE), TRUE, FALSE)</f>
        <v>1</v>
      </c>
      <c r="K2075" s="16"/>
      <c r="L2075" s="72" t="s">
        <v>922</v>
      </c>
      <c r="M2075" s="75">
        <v>40523.680902777778</v>
      </c>
    </row>
    <row r="2076" spans="1:13">
      <c r="A2076" s="69" t="s">
        <v>806</v>
      </c>
      <c r="B2076" s="69" t="s">
        <v>736</v>
      </c>
      <c r="C2076" s="18"/>
      <c r="D2076" s="19"/>
      <c r="E2076" s="60"/>
      <c r="F2076" s="20"/>
      <c r="G2076" s="18"/>
      <c r="H2076" s="25"/>
      <c r="I2076" s="15">
        <v>2076</v>
      </c>
      <c r="J2076" s="15" t="b">
        <f xml:space="preserve"> IF(AND([Relationship Date (UTC)] &gt;= Misc!$M$3, [Relationship Date (UTC)] &lt;= Misc!$N$3,TRUE), TRUE, FALSE)</f>
        <v>1</v>
      </c>
      <c r="K2076" s="16"/>
      <c r="L2076" s="72" t="s">
        <v>922</v>
      </c>
      <c r="M2076" s="75">
        <v>40523.680902777778</v>
      </c>
    </row>
    <row r="2077" spans="1:13">
      <c r="A2077" s="69" t="s">
        <v>809</v>
      </c>
      <c r="B2077" s="69" t="s">
        <v>916</v>
      </c>
      <c r="C2077" s="18"/>
      <c r="D2077" s="19"/>
      <c r="E2077" s="60"/>
      <c r="F2077" s="20"/>
      <c r="G2077" s="18"/>
      <c r="H2077" s="25"/>
      <c r="I2077" s="15">
        <v>2077</v>
      </c>
      <c r="J2077" s="15" t="b">
        <f xml:space="preserve"> IF(AND([Relationship Date (UTC)] &gt;= Misc!$M$3, [Relationship Date (UTC)] &lt;= Misc!$N$3,TRUE), TRUE, FALSE)</f>
        <v>1</v>
      </c>
      <c r="K2077" s="16"/>
      <c r="L2077" s="72" t="s">
        <v>921</v>
      </c>
      <c r="M2077" s="75">
        <v>40523.679398148146</v>
      </c>
    </row>
    <row r="2078" spans="1:13">
      <c r="A2078" s="69" t="s">
        <v>809</v>
      </c>
      <c r="B2078" s="69" t="s">
        <v>916</v>
      </c>
      <c r="C2078" s="18"/>
      <c r="D2078" s="19"/>
      <c r="E2078" s="60"/>
      <c r="F2078" s="20"/>
      <c r="G2078" s="18"/>
      <c r="H2078" s="25"/>
      <c r="I2078" s="15">
        <v>2078</v>
      </c>
      <c r="J2078" s="15" t="b">
        <f xml:space="preserve"> IF(AND([Relationship Date (UTC)] &gt;= Misc!$M$3, [Relationship Date (UTC)] &lt;= Misc!$N$3,TRUE), TRUE, FALSE)</f>
        <v>1</v>
      </c>
      <c r="K2078" s="16"/>
      <c r="L2078" s="72" t="s">
        <v>922</v>
      </c>
      <c r="M2078" s="75">
        <v>40523.680902777778</v>
      </c>
    </row>
    <row r="2079" spans="1:13">
      <c r="A2079" s="69" t="s">
        <v>809</v>
      </c>
      <c r="B2079" s="69" t="s">
        <v>913</v>
      </c>
      <c r="C2079" s="18"/>
      <c r="D2079" s="19"/>
      <c r="E2079" s="60"/>
      <c r="F2079" s="20"/>
      <c r="G2079" s="18"/>
      <c r="H2079" s="25"/>
      <c r="I2079" s="15">
        <v>2079</v>
      </c>
      <c r="J2079" s="15" t="b">
        <f xml:space="preserve"> IF(AND([Relationship Date (UTC)] &gt;= Misc!$M$3, [Relationship Date (UTC)] &lt;= Misc!$N$3,TRUE), TRUE, FALSE)</f>
        <v>1</v>
      </c>
      <c r="K2079" s="16"/>
      <c r="L2079" s="72" t="s">
        <v>922</v>
      </c>
      <c r="M2079" s="75">
        <v>40523.680902777778</v>
      </c>
    </row>
    <row r="2080" spans="1:13">
      <c r="A2080" s="69" t="s">
        <v>810</v>
      </c>
      <c r="B2080" s="69" t="s">
        <v>916</v>
      </c>
      <c r="C2080" s="18"/>
      <c r="D2080" s="19"/>
      <c r="E2080" s="60"/>
      <c r="F2080" s="20"/>
      <c r="G2080" s="18"/>
      <c r="H2080" s="25"/>
      <c r="I2080" s="15">
        <v>2080</v>
      </c>
      <c r="J2080" s="15" t="b">
        <f xml:space="preserve"> IF(AND([Relationship Date (UTC)] &gt;= Misc!$M$3, [Relationship Date (UTC)] &lt;= Misc!$N$3,TRUE), TRUE, FALSE)</f>
        <v>1</v>
      </c>
      <c r="K2080" s="16"/>
      <c r="L2080" s="72" t="s">
        <v>921</v>
      </c>
      <c r="M2080" s="75">
        <v>40523.679398148146</v>
      </c>
    </row>
    <row r="2081" spans="1:13">
      <c r="A2081" s="69" t="s">
        <v>810</v>
      </c>
      <c r="B2081" s="69" t="s">
        <v>696</v>
      </c>
      <c r="C2081" s="18"/>
      <c r="D2081" s="19"/>
      <c r="E2081" s="60"/>
      <c r="F2081" s="20"/>
      <c r="G2081" s="18"/>
      <c r="H2081" s="25"/>
      <c r="I2081" s="15">
        <v>2081</v>
      </c>
      <c r="J2081" s="15" t="b">
        <f xml:space="preserve"> IF(AND([Relationship Date (UTC)] &gt;= Misc!$M$3, [Relationship Date (UTC)] &lt;= Misc!$N$3,TRUE), TRUE, FALSE)</f>
        <v>1</v>
      </c>
      <c r="K2081" s="16"/>
      <c r="L2081" s="72" t="s">
        <v>921</v>
      </c>
      <c r="M2081" s="75">
        <v>40523.679398148146</v>
      </c>
    </row>
    <row r="2082" spans="1:13">
      <c r="A2082" s="69" t="s">
        <v>624</v>
      </c>
      <c r="B2082" s="69" t="s">
        <v>810</v>
      </c>
      <c r="C2082" s="18"/>
      <c r="D2082" s="19"/>
      <c r="E2082" s="60"/>
      <c r="F2082" s="20"/>
      <c r="G2082" s="18"/>
      <c r="H2082" s="25"/>
      <c r="I2082" s="15">
        <v>2082</v>
      </c>
      <c r="J2082" s="15" t="b">
        <f xml:space="preserve"> IF(AND([Relationship Date (UTC)] &gt;= Misc!$M$3, [Relationship Date (UTC)] &lt;= Misc!$N$3,TRUE), TRUE, FALSE)</f>
        <v>1</v>
      </c>
      <c r="K2082" s="16"/>
      <c r="L2082" s="72" t="s">
        <v>922</v>
      </c>
      <c r="M2082" s="75">
        <v>40523.680902777778</v>
      </c>
    </row>
    <row r="2083" spans="1:13">
      <c r="A2083" s="69" t="s">
        <v>505</v>
      </c>
      <c r="B2083" s="69" t="s">
        <v>810</v>
      </c>
      <c r="C2083" s="18"/>
      <c r="D2083" s="19"/>
      <c r="E2083" s="60"/>
      <c r="F2083" s="20"/>
      <c r="G2083" s="18"/>
      <c r="H2083" s="25"/>
      <c r="I2083" s="15">
        <v>2083</v>
      </c>
      <c r="J2083" s="15" t="b">
        <f xml:space="preserve"> IF(AND([Relationship Date (UTC)] &gt;= Misc!$M$3, [Relationship Date (UTC)] &lt;= Misc!$N$3,TRUE), TRUE, FALSE)</f>
        <v>1</v>
      </c>
      <c r="K2083" s="16"/>
      <c r="L2083" s="72" t="s">
        <v>922</v>
      </c>
      <c r="M2083" s="75">
        <v>40523.680902777778</v>
      </c>
    </row>
    <row r="2084" spans="1:13">
      <c r="A2084" s="69" t="s">
        <v>659</v>
      </c>
      <c r="B2084" s="69" t="s">
        <v>810</v>
      </c>
      <c r="C2084" s="18"/>
      <c r="D2084" s="19"/>
      <c r="E2084" s="60"/>
      <c r="F2084" s="20"/>
      <c r="G2084" s="18"/>
      <c r="H2084" s="25"/>
      <c r="I2084" s="15">
        <v>2084</v>
      </c>
      <c r="J2084" s="15" t="b">
        <f xml:space="preserve"> IF(AND([Relationship Date (UTC)] &gt;= Misc!$M$3, [Relationship Date (UTC)] &lt;= Misc!$N$3,TRUE), TRUE, FALSE)</f>
        <v>1</v>
      </c>
      <c r="K2084" s="16"/>
      <c r="L2084" s="72" t="s">
        <v>922</v>
      </c>
      <c r="M2084" s="75">
        <v>40523.680902777778</v>
      </c>
    </row>
    <row r="2085" spans="1:13">
      <c r="A2085" s="69" t="s">
        <v>811</v>
      </c>
      <c r="B2085" s="69" t="s">
        <v>810</v>
      </c>
      <c r="C2085" s="18"/>
      <c r="D2085" s="19"/>
      <c r="E2085" s="60"/>
      <c r="F2085" s="20"/>
      <c r="G2085" s="18"/>
      <c r="H2085" s="25"/>
      <c r="I2085" s="15">
        <v>2085</v>
      </c>
      <c r="J2085" s="15" t="b">
        <f xml:space="preserve"> IF(AND([Relationship Date (UTC)] &gt;= Misc!$M$3, [Relationship Date (UTC)] &lt;= Misc!$N$3,TRUE), TRUE, FALSE)</f>
        <v>1</v>
      </c>
      <c r="K2085" s="16"/>
      <c r="L2085" s="72" t="s">
        <v>922</v>
      </c>
      <c r="M2085" s="75">
        <v>40523.680902777778</v>
      </c>
    </row>
    <row r="2086" spans="1:13">
      <c r="A2086" s="69" t="s">
        <v>671</v>
      </c>
      <c r="B2086" s="69" t="s">
        <v>810</v>
      </c>
      <c r="C2086" s="18"/>
      <c r="D2086" s="19"/>
      <c r="E2086" s="60"/>
      <c r="F2086" s="20"/>
      <c r="G2086" s="18"/>
      <c r="H2086" s="25"/>
      <c r="I2086" s="15">
        <v>2086</v>
      </c>
      <c r="J2086" s="15" t="b">
        <f xml:space="preserve"> IF(AND([Relationship Date (UTC)] &gt;= Misc!$M$3, [Relationship Date (UTC)] &lt;= Misc!$N$3,TRUE), TRUE, FALSE)</f>
        <v>1</v>
      </c>
      <c r="K2086" s="16"/>
      <c r="L2086" s="72" t="s">
        <v>922</v>
      </c>
      <c r="M2086" s="75">
        <v>40523.680902777778</v>
      </c>
    </row>
    <row r="2087" spans="1:13">
      <c r="A2087" s="69" t="s">
        <v>696</v>
      </c>
      <c r="B2087" s="69" t="s">
        <v>810</v>
      </c>
      <c r="C2087" s="18"/>
      <c r="D2087" s="19"/>
      <c r="E2087" s="60"/>
      <c r="F2087" s="20"/>
      <c r="G2087" s="18"/>
      <c r="H2087" s="25"/>
      <c r="I2087" s="15">
        <v>2087</v>
      </c>
      <c r="J2087" s="15" t="b">
        <f xml:space="preserve"> IF(AND([Relationship Date (UTC)] &gt;= Misc!$M$3, [Relationship Date (UTC)] &lt;= Misc!$N$3,TRUE), TRUE, FALSE)</f>
        <v>1</v>
      </c>
      <c r="K2087" s="16"/>
      <c r="L2087" s="72" t="s">
        <v>922</v>
      </c>
      <c r="M2087" s="75">
        <v>40523.680902777778</v>
      </c>
    </row>
    <row r="2088" spans="1:13">
      <c r="A2088" s="69" t="s">
        <v>810</v>
      </c>
      <c r="B2088" s="69" t="s">
        <v>624</v>
      </c>
      <c r="C2088" s="18"/>
      <c r="D2088" s="19"/>
      <c r="E2088" s="60"/>
      <c r="F2088" s="20"/>
      <c r="G2088" s="18"/>
      <c r="H2088" s="25"/>
      <c r="I2088" s="15">
        <v>2088</v>
      </c>
      <c r="J2088" s="15" t="b">
        <f xml:space="preserve"> IF(AND([Relationship Date (UTC)] &gt;= Misc!$M$3, [Relationship Date (UTC)] &lt;= Misc!$N$3,TRUE), TRUE, FALSE)</f>
        <v>1</v>
      </c>
      <c r="K2088" s="16"/>
      <c r="L2088" s="72" t="s">
        <v>922</v>
      </c>
      <c r="M2088" s="75">
        <v>40523.680902777778</v>
      </c>
    </row>
    <row r="2089" spans="1:13">
      <c r="A2089" s="69" t="s">
        <v>810</v>
      </c>
      <c r="B2089" s="69" t="s">
        <v>671</v>
      </c>
      <c r="C2089" s="18"/>
      <c r="D2089" s="19"/>
      <c r="E2089" s="60"/>
      <c r="F2089" s="20"/>
      <c r="G2089" s="18"/>
      <c r="H2089" s="25"/>
      <c r="I2089" s="15">
        <v>2089</v>
      </c>
      <c r="J2089" s="15" t="b">
        <f xml:space="preserve"> IF(AND([Relationship Date (UTC)] &gt;= Misc!$M$3, [Relationship Date (UTC)] &lt;= Misc!$N$3,TRUE), TRUE, FALSE)</f>
        <v>1</v>
      </c>
      <c r="K2089" s="16"/>
      <c r="L2089" s="72" t="s">
        <v>922</v>
      </c>
      <c r="M2089" s="75">
        <v>40523.680902777778</v>
      </c>
    </row>
    <row r="2090" spans="1:13">
      <c r="A2090" s="69" t="s">
        <v>810</v>
      </c>
      <c r="B2090" s="69" t="s">
        <v>696</v>
      </c>
      <c r="C2090" s="18"/>
      <c r="D2090" s="19"/>
      <c r="E2090" s="60"/>
      <c r="F2090" s="20"/>
      <c r="G2090" s="18"/>
      <c r="H2090" s="25"/>
      <c r="I2090" s="15">
        <v>2090</v>
      </c>
      <c r="J2090" s="15" t="b">
        <f xml:space="preserve"> IF(AND([Relationship Date (UTC)] &gt;= Misc!$M$3, [Relationship Date (UTC)] &lt;= Misc!$N$3,TRUE), TRUE, FALSE)</f>
        <v>1</v>
      </c>
      <c r="K2090" s="16"/>
      <c r="L2090" s="72" t="s">
        <v>922</v>
      </c>
      <c r="M2090" s="75">
        <v>40523.680902777778</v>
      </c>
    </row>
    <row r="2091" spans="1:13">
      <c r="A2091" s="69" t="s">
        <v>810</v>
      </c>
      <c r="B2091" s="69" t="s">
        <v>730</v>
      </c>
      <c r="C2091" s="18"/>
      <c r="D2091" s="19"/>
      <c r="E2091" s="60"/>
      <c r="F2091" s="20"/>
      <c r="G2091" s="18"/>
      <c r="H2091" s="25"/>
      <c r="I2091" s="15">
        <v>2091</v>
      </c>
      <c r="J2091" s="15" t="b">
        <f xml:space="preserve"> IF(AND([Relationship Date (UTC)] &gt;= Misc!$M$3, [Relationship Date (UTC)] &lt;= Misc!$N$3,TRUE), TRUE, FALSE)</f>
        <v>1</v>
      </c>
      <c r="K2091" s="16"/>
      <c r="L2091" s="72" t="s">
        <v>922</v>
      </c>
      <c r="M2091" s="75">
        <v>40523.680902777778</v>
      </c>
    </row>
    <row r="2092" spans="1:13">
      <c r="A2092" s="69" t="s">
        <v>812</v>
      </c>
      <c r="B2092" s="69" t="s">
        <v>916</v>
      </c>
      <c r="C2092" s="18"/>
      <c r="D2092" s="19"/>
      <c r="E2092" s="60"/>
      <c r="F2092" s="20"/>
      <c r="G2092" s="18"/>
      <c r="H2092" s="25"/>
      <c r="I2092" s="15">
        <v>2092</v>
      </c>
      <c r="J2092" s="15" t="b">
        <f xml:space="preserve"> IF(AND([Relationship Date (UTC)] &gt;= Misc!$M$3, [Relationship Date (UTC)] &lt;= Misc!$N$3,TRUE), TRUE, FALSE)</f>
        <v>1</v>
      </c>
      <c r="K2092" s="16"/>
      <c r="L2092" s="72" t="s">
        <v>921</v>
      </c>
      <c r="M2092" s="75">
        <v>40523.6794212963</v>
      </c>
    </row>
    <row r="2093" spans="1:13">
      <c r="A2093" s="69" t="s">
        <v>812</v>
      </c>
      <c r="B2093" s="69" t="s">
        <v>916</v>
      </c>
      <c r="C2093" s="18"/>
      <c r="D2093" s="19"/>
      <c r="E2093" s="60"/>
      <c r="F2093" s="20"/>
      <c r="G2093" s="18"/>
      <c r="H2093" s="25"/>
      <c r="I2093" s="15">
        <v>2093</v>
      </c>
      <c r="J2093" s="15" t="b">
        <f xml:space="preserve"> IF(AND([Relationship Date (UTC)] &gt;= Misc!$M$3, [Relationship Date (UTC)] &lt;= Misc!$N$3,TRUE), TRUE, FALSE)</f>
        <v>1</v>
      </c>
      <c r="K2093" s="16"/>
      <c r="L2093" s="72" t="s">
        <v>922</v>
      </c>
      <c r="M2093" s="75">
        <v>40523.680902777778</v>
      </c>
    </row>
    <row r="2094" spans="1:13">
      <c r="A2094" s="69" t="s">
        <v>813</v>
      </c>
      <c r="B2094" s="69" t="s">
        <v>916</v>
      </c>
      <c r="C2094" s="18"/>
      <c r="D2094" s="19"/>
      <c r="E2094" s="60"/>
      <c r="F2094" s="20"/>
      <c r="G2094" s="18"/>
      <c r="H2094" s="25"/>
      <c r="I2094" s="15">
        <v>2094</v>
      </c>
      <c r="J2094" s="15" t="b">
        <f xml:space="preserve"> IF(AND([Relationship Date (UTC)] &gt;= Misc!$M$3, [Relationship Date (UTC)] &lt;= Misc!$N$3,TRUE), TRUE, FALSE)</f>
        <v>1</v>
      </c>
      <c r="K2094" s="16"/>
      <c r="L2094" s="72" t="s">
        <v>921</v>
      </c>
      <c r="M2094" s="75">
        <v>40523.679444444446</v>
      </c>
    </row>
    <row r="2095" spans="1:13">
      <c r="A2095" s="69" t="s">
        <v>813</v>
      </c>
      <c r="B2095" s="69" t="s">
        <v>916</v>
      </c>
      <c r="C2095" s="18"/>
      <c r="D2095" s="19"/>
      <c r="E2095" s="60"/>
      <c r="F2095" s="20"/>
      <c r="G2095" s="18"/>
      <c r="H2095" s="25"/>
      <c r="I2095" s="15">
        <v>2095</v>
      </c>
      <c r="J2095" s="15" t="b">
        <f xml:space="preserve"> IF(AND([Relationship Date (UTC)] &gt;= Misc!$M$3, [Relationship Date (UTC)] &lt;= Misc!$N$3,TRUE), TRUE, FALSE)</f>
        <v>1</v>
      </c>
      <c r="K2095" s="16"/>
      <c r="L2095" s="72" t="s">
        <v>922</v>
      </c>
      <c r="M2095" s="75">
        <v>40523.680902777778</v>
      </c>
    </row>
    <row r="2096" spans="1:13">
      <c r="A2096" s="69" t="s">
        <v>814</v>
      </c>
      <c r="B2096" s="69" t="s">
        <v>916</v>
      </c>
      <c r="C2096" s="18"/>
      <c r="D2096" s="19"/>
      <c r="E2096" s="60"/>
      <c r="F2096" s="20"/>
      <c r="G2096" s="18"/>
      <c r="H2096" s="25"/>
      <c r="I2096" s="15">
        <v>2096</v>
      </c>
      <c r="J2096" s="15" t="b">
        <f xml:space="preserve"> IF(AND([Relationship Date (UTC)] &gt;= Misc!$M$3, [Relationship Date (UTC)] &lt;= Misc!$N$3,TRUE), TRUE, FALSE)</f>
        <v>1</v>
      </c>
      <c r="K2096" s="16"/>
      <c r="L2096" s="72" t="s">
        <v>922</v>
      </c>
      <c r="M2096" s="75">
        <v>40523.680902777778</v>
      </c>
    </row>
    <row r="2097" spans="1:13">
      <c r="A2097" s="69" t="s">
        <v>815</v>
      </c>
      <c r="B2097" s="69" t="s">
        <v>916</v>
      </c>
      <c r="C2097" s="18"/>
      <c r="D2097" s="19"/>
      <c r="E2097" s="60"/>
      <c r="F2097" s="20"/>
      <c r="G2097" s="18"/>
      <c r="H2097" s="25"/>
      <c r="I2097" s="15">
        <v>2097</v>
      </c>
      <c r="J2097" s="15" t="b">
        <f xml:space="preserve"> IF(AND([Relationship Date (UTC)] &gt;= Misc!$M$3, [Relationship Date (UTC)] &lt;= Misc!$N$3,TRUE), TRUE, FALSE)</f>
        <v>1</v>
      </c>
      <c r="K2097" s="16"/>
      <c r="L2097" s="72" t="s">
        <v>921</v>
      </c>
      <c r="M2097" s="75">
        <v>40523.679490740738</v>
      </c>
    </row>
    <row r="2098" spans="1:13">
      <c r="A2098" s="69" t="s">
        <v>815</v>
      </c>
      <c r="B2098" s="69" t="s">
        <v>849</v>
      </c>
      <c r="C2098" s="18"/>
      <c r="D2098" s="19"/>
      <c r="E2098" s="60"/>
      <c r="F2098" s="20"/>
      <c r="G2098" s="18"/>
      <c r="H2098" s="25"/>
      <c r="I2098" s="15">
        <v>2098</v>
      </c>
      <c r="J2098" s="15" t="b">
        <f xml:space="preserve"> IF(AND([Relationship Date (UTC)] &gt;= Misc!$M$3, [Relationship Date (UTC)] &lt;= Misc!$N$3,TRUE), TRUE, FALSE)</f>
        <v>1</v>
      </c>
      <c r="K2098" s="16"/>
      <c r="L2098" s="72" t="s">
        <v>922</v>
      </c>
      <c r="M2098" s="75">
        <v>40523.680902777778</v>
      </c>
    </row>
    <row r="2099" spans="1:13">
      <c r="A2099" s="69" t="s">
        <v>816</v>
      </c>
      <c r="B2099" s="69" t="s">
        <v>916</v>
      </c>
      <c r="C2099" s="18"/>
      <c r="D2099" s="19"/>
      <c r="E2099" s="60"/>
      <c r="F2099" s="20"/>
      <c r="G2099" s="18"/>
      <c r="H2099" s="25"/>
      <c r="I2099" s="15">
        <v>2099</v>
      </c>
      <c r="J2099" s="15" t="b">
        <f xml:space="preserve"> IF(AND([Relationship Date (UTC)] &gt;= Misc!$M$3, [Relationship Date (UTC)] &lt;= Misc!$N$3,TRUE), TRUE, FALSE)</f>
        <v>1</v>
      </c>
      <c r="K2099" s="16"/>
      <c r="L2099" s="72" t="s">
        <v>922</v>
      </c>
      <c r="M2099" s="75">
        <v>40523.680902777778</v>
      </c>
    </row>
    <row r="2100" spans="1:13">
      <c r="A2100" s="69" t="s">
        <v>816</v>
      </c>
      <c r="B2100" s="69" t="s">
        <v>730</v>
      </c>
      <c r="C2100" s="18"/>
      <c r="D2100" s="19"/>
      <c r="E2100" s="60"/>
      <c r="F2100" s="20"/>
      <c r="G2100" s="18"/>
      <c r="H2100" s="25"/>
      <c r="I2100" s="15">
        <v>2100</v>
      </c>
      <c r="J2100" s="15" t="b">
        <f xml:space="preserve"> IF(AND([Relationship Date (UTC)] &gt;= Misc!$M$3, [Relationship Date (UTC)] &lt;= Misc!$N$3,TRUE), TRUE, FALSE)</f>
        <v>1</v>
      </c>
      <c r="K2100" s="16"/>
      <c r="L2100" s="72" t="s">
        <v>922</v>
      </c>
      <c r="M2100" s="75">
        <v>40523.680902777778</v>
      </c>
    </row>
    <row r="2101" spans="1:13">
      <c r="A2101" s="69" t="s">
        <v>816</v>
      </c>
      <c r="B2101" s="69" t="s">
        <v>845</v>
      </c>
      <c r="C2101" s="18"/>
      <c r="D2101" s="19"/>
      <c r="E2101" s="60"/>
      <c r="F2101" s="20"/>
      <c r="G2101" s="18"/>
      <c r="H2101" s="25"/>
      <c r="I2101" s="15">
        <v>2101</v>
      </c>
      <c r="J2101" s="15" t="b">
        <f xml:space="preserve"> IF(AND([Relationship Date (UTC)] &gt;= Misc!$M$3, [Relationship Date (UTC)] &lt;= Misc!$N$3,TRUE), TRUE, FALSE)</f>
        <v>1</v>
      </c>
      <c r="K2101" s="16"/>
      <c r="L2101" s="72" t="s">
        <v>922</v>
      </c>
      <c r="M2101" s="75">
        <v>40523.680902777778</v>
      </c>
    </row>
    <row r="2102" spans="1:13">
      <c r="A2102" s="69" t="s">
        <v>816</v>
      </c>
      <c r="B2102" s="69" t="s">
        <v>505</v>
      </c>
      <c r="C2102" s="18"/>
      <c r="D2102" s="19"/>
      <c r="E2102" s="60"/>
      <c r="F2102" s="20"/>
      <c r="G2102" s="18"/>
      <c r="H2102" s="25"/>
      <c r="I2102" s="15">
        <v>2102</v>
      </c>
      <c r="J2102" s="15" t="b">
        <f xml:space="preserve"> IF(AND([Relationship Date (UTC)] &gt;= Misc!$M$3, [Relationship Date (UTC)] &lt;= Misc!$N$3,TRUE), TRUE, FALSE)</f>
        <v>1</v>
      </c>
      <c r="K2102" s="16"/>
      <c r="L2102" s="72" t="s">
        <v>922</v>
      </c>
      <c r="M2102" s="75">
        <v>40523.680902777778</v>
      </c>
    </row>
    <row r="2103" spans="1:13">
      <c r="A2103" s="69" t="s">
        <v>817</v>
      </c>
      <c r="B2103" s="69" t="s">
        <v>816</v>
      </c>
      <c r="C2103" s="18"/>
      <c r="D2103" s="19"/>
      <c r="E2103" s="60"/>
      <c r="F2103" s="20"/>
      <c r="G2103" s="18"/>
      <c r="H2103" s="25"/>
      <c r="I2103" s="15">
        <v>2103</v>
      </c>
      <c r="J2103" s="15" t="b">
        <f xml:space="preserve"> IF(AND([Relationship Date (UTC)] &gt;= Misc!$M$3, [Relationship Date (UTC)] &lt;= Misc!$N$3,TRUE), TRUE, FALSE)</f>
        <v>1</v>
      </c>
      <c r="K2103" s="16"/>
      <c r="L2103" s="72" t="s">
        <v>922</v>
      </c>
      <c r="M2103" s="75">
        <v>40523.680902777778</v>
      </c>
    </row>
    <row r="2104" spans="1:13">
      <c r="A2104" s="69" t="s">
        <v>818</v>
      </c>
      <c r="B2104" s="69" t="s">
        <v>819</v>
      </c>
      <c r="C2104" s="18"/>
      <c r="D2104" s="19"/>
      <c r="E2104" s="60"/>
      <c r="F2104" s="20"/>
      <c r="G2104" s="18"/>
      <c r="H2104" s="25"/>
      <c r="I2104" s="15">
        <v>2104</v>
      </c>
      <c r="J2104" s="15" t="b">
        <f xml:space="preserve"> IF(AND([Relationship Date (UTC)] &gt;= Misc!$M$3, [Relationship Date (UTC)] &lt;= Misc!$N$3,TRUE), TRUE, FALSE)</f>
        <v>1</v>
      </c>
      <c r="K2104" s="16"/>
      <c r="L2104" s="72" t="s">
        <v>922</v>
      </c>
      <c r="M2104" s="75">
        <v>40523.680902777778</v>
      </c>
    </row>
    <row r="2105" spans="1:13">
      <c r="A2105" s="69" t="s">
        <v>819</v>
      </c>
      <c r="B2105" s="69" t="s">
        <v>817</v>
      </c>
      <c r="C2105" s="18"/>
      <c r="D2105" s="19"/>
      <c r="E2105" s="60"/>
      <c r="F2105" s="20"/>
      <c r="G2105" s="18"/>
      <c r="H2105" s="25"/>
      <c r="I2105" s="15">
        <v>2105</v>
      </c>
      <c r="J2105" s="15" t="b">
        <f xml:space="preserve"> IF(AND([Relationship Date (UTC)] &gt;= Misc!$M$3, [Relationship Date (UTC)] &lt;= Misc!$N$3,TRUE), TRUE, FALSE)</f>
        <v>1</v>
      </c>
      <c r="K2105" s="16"/>
      <c r="L2105" s="72" t="s">
        <v>922</v>
      </c>
      <c r="M2105" s="75">
        <v>40523.680902777778</v>
      </c>
    </row>
    <row r="2106" spans="1:13">
      <c r="A2106" s="69" t="s">
        <v>819</v>
      </c>
      <c r="B2106" s="69" t="s">
        <v>505</v>
      </c>
      <c r="C2106" s="18"/>
      <c r="D2106" s="19"/>
      <c r="E2106" s="60"/>
      <c r="F2106" s="20"/>
      <c r="G2106" s="18"/>
      <c r="H2106" s="25"/>
      <c r="I2106" s="15">
        <v>2106</v>
      </c>
      <c r="J2106" s="15" t="b">
        <f xml:space="preserve"> IF(AND([Relationship Date (UTC)] &gt;= Misc!$M$3, [Relationship Date (UTC)] &lt;= Misc!$N$3,TRUE), TRUE, FALSE)</f>
        <v>1</v>
      </c>
      <c r="K2106" s="16"/>
      <c r="L2106" s="72" t="s">
        <v>922</v>
      </c>
      <c r="M2106" s="75">
        <v>40523.680902777778</v>
      </c>
    </row>
    <row r="2107" spans="1:13">
      <c r="A2107" s="69" t="s">
        <v>819</v>
      </c>
      <c r="B2107" s="69" t="s">
        <v>916</v>
      </c>
      <c r="C2107" s="18"/>
      <c r="D2107" s="19"/>
      <c r="E2107" s="60"/>
      <c r="F2107" s="20"/>
      <c r="G2107" s="18"/>
      <c r="H2107" s="25"/>
      <c r="I2107" s="15">
        <v>2107</v>
      </c>
      <c r="J2107" s="15" t="b">
        <f xml:space="preserve"> IF(AND([Relationship Date (UTC)] &gt;= Misc!$M$3, [Relationship Date (UTC)] &lt;= Misc!$N$3,TRUE), TRUE, FALSE)</f>
        <v>1</v>
      </c>
      <c r="K2107" s="16"/>
      <c r="L2107" s="72" t="s">
        <v>922</v>
      </c>
      <c r="M2107" s="75">
        <v>40523.680902777778</v>
      </c>
    </row>
    <row r="2108" spans="1:13">
      <c r="A2108" s="69" t="s">
        <v>819</v>
      </c>
      <c r="B2108" s="69" t="s">
        <v>696</v>
      </c>
      <c r="C2108" s="18"/>
      <c r="D2108" s="19"/>
      <c r="E2108" s="60"/>
      <c r="F2108" s="20"/>
      <c r="G2108" s="18"/>
      <c r="H2108" s="25"/>
      <c r="I2108" s="15">
        <v>2108</v>
      </c>
      <c r="J2108" s="15" t="b">
        <f xml:space="preserve"> IF(AND([Relationship Date (UTC)] &gt;= Misc!$M$3, [Relationship Date (UTC)] &lt;= Misc!$N$3,TRUE), TRUE, FALSE)</f>
        <v>1</v>
      </c>
      <c r="K2108" s="16"/>
      <c r="L2108" s="72" t="s">
        <v>922</v>
      </c>
      <c r="M2108" s="75">
        <v>40523.680902777778</v>
      </c>
    </row>
    <row r="2109" spans="1:13">
      <c r="A2109" s="69" t="s">
        <v>819</v>
      </c>
      <c r="B2109" s="69" t="s">
        <v>730</v>
      </c>
      <c r="C2109" s="18"/>
      <c r="D2109" s="19"/>
      <c r="E2109" s="60"/>
      <c r="F2109" s="20"/>
      <c r="G2109" s="18"/>
      <c r="H2109" s="25"/>
      <c r="I2109" s="15">
        <v>2109</v>
      </c>
      <c r="J2109" s="15" t="b">
        <f xml:space="preserve"> IF(AND([Relationship Date (UTC)] &gt;= Misc!$M$3, [Relationship Date (UTC)] &lt;= Misc!$N$3,TRUE), TRUE, FALSE)</f>
        <v>1</v>
      </c>
      <c r="K2109" s="16"/>
      <c r="L2109" s="72" t="s">
        <v>922</v>
      </c>
      <c r="M2109" s="75">
        <v>40523.680902777778</v>
      </c>
    </row>
    <row r="2110" spans="1:13">
      <c r="A2110" s="69" t="s">
        <v>819</v>
      </c>
      <c r="B2110" s="69" t="s">
        <v>530</v>
      </c>
      <c r="C2110" s="18"/>
      <c r="D2110" s="19"/>
      <c r="E2110" s="60"/>
      <c r="F2110" s="20"/>
      <c r="G2110" s="18"/>
      <c r="H2110" s="25"/>
      <c r="I2110" s="15">
        <v>2110</v>
      </c>
      <c r="J2110" s="15" t="b">
        <f xml:space="preserve"> IF(AND([Relationship Date (UTC)] &gt;= Misc!$M$3, [Relationship Date (UTC)] &lt;= Misc!$N$3,TRUE), TRUE, FALSE)</f>
        <v>1</v>
      </c>
      <c r="K2110" s="16"/>
      <c r="L2110" s="72" t="s">
        <v>922</v>
      </c>
      <c r="M2110" s="75">
        <v>40523.680902777778</v>
      </c>
    </row>
    <row r="2111" spans="1:13">
      <c r="A2111" s="69" t="s">
        <v>505</v>
      </c>
      <c r="B2111" s="69" t="s">
        <v>819</v>
      </c>
      <c r="C2111" s="18"/>
      <c r="D2111" s="19"/>
      <c r="E2111" s="60"/>
      <c r="F2111" s="20"/>
      <c r="G2111" s="18"/>
      <c r="H2111" s="25"/>
      <c r="I2111" s="15">
        <v>2111</v>
      </c>
      <c r="J2111" s="15" t="b">
        <f xml:space="preserve"> IF(AND([Relationship Date (UTC)] &gt;= Misc!$M$3, [Relationship Date (UTC)] &lt;= Misc!$N$3,TRUE), TRUE, FALSE)</f>
        <v>1</v>
      </c>
      <c r="K2111" s="16"/>
      <c r="L2111" s="72" t="s">
        <v>922</v>
      </c>
      <c r="M2111" s="75">
        <v>40523.680902777778</v>
      </c>
    </row>
    <row r="2112" spans="1:13">
      <c r="A2112" s="69" t="s">
        <v>705</v>
      </c>
      <c r="B2112" s="69" t="s">
        <v>819</v>
      </c>
      <c r="C2112" s="18"/>
      <c r="D2112" s="19"/>
      <c r="E2112" s="60"/>
      <c r="F2112" s="20"/>
      <c r="G2112" s="18"/>
      <c r="H2112" s="25"/>
      <c r="I2112" s="15">
        <v>2112</v>
      </c>
      <c r="J2112" s="15" t="b">
        <f xml:space="preserve"> IF(AND([Relationship Date (UTC)] &gt;= Misc!$M$3, [Relationship Date (UTC)] &lt;= Misc!$N$3,TRUE), TRUE, FALSE)</f>
        <v>1</v>
      </c>
      <c r="K2112" s="16"/>
      <c r="L2112" s="72" t="s">
        <v>922</v>
      </c>
      <c r="M2112" s="75">
        <v>40523.680902777778</v>
      </c>
    </row>
    <row r="2113" spans="1:13">
      <c r="A2113" s="69" t="s">
        <v>817</v>
      </c>
      <c r="B2113" s="69" t="s">
        <v>819</v>
      </c>
      <c r="C2113" s="18"/>
      <c r="D2113" s="19"/>
      <c r="E2113" s="60"/>
      <c r="F2113" s="20"/>
      <c r="G2113" s="18"/>
      <c r="H2113" s="25"/>
      <c r="I2113" s="15">
        <v>2113</v>
      </c>
      <c r="J2113" s="15" t="b">
        <f xml:space="preserve"> IF(AND([Relationship Date (UTC)] &gt;= Misc!$M$3, [Relationship Date (UTC)] &lt;= Misc!$N$3,TRUE), TRUE, FALSE)</f>
        <v>1</v>
      </c>
      <c r="K2113" s="16"/>
      <c r="L2113" s="72" t="s">
        <v>922</v>
      </c>
      <c r="M2113" s="75">
        <v>40523.680902777778</v>
      </c>
    </row>
    <row r="2114" spans="1:13">
      <c r="A2114" s="69" t="s">
        <v>229</v>
      </c>
      <c r="B2114" s="69" t="s">
        <v>820</v>
      </c>
      <c r="C2114" s="18"/>
      <c r="D2114" s="19"/>
      <c r="E2114" s="60"/>
      <c r="F2114" s="20"/>
      <c r="G2114" s="18"/>
      <c r="H2114" s="25"/>
      <c r="I2114" s="15">
        <v>2114</v>
      </c>
      <c r="J2114" s="15" t="b">
        <f xml:space="preserve"> IF(AND([Relationship Date (UTC)] &gt;= Misc!$M$3, [Relationship Date (UTC)] &lt;= Misc!$N$3,TRUE), TRUE, FALSE)</f>
        <v>1</v>
      </c>
      <c r="K2114" s="16"/>
      <c r="L2114" s="72" t="s">
        <v>922</v>
      </c>
      <c r="M2114" s="75">
        <v>40523.680902777778</v>
      </c>
    </row>
    <row r="2115" spans="1:13">
      <c r="A2115" s="69" t="s">
        <v>820</v>
      </c>
      <c r="B2115" s="69" t="s">
        <v>229</v>
      </c>
      <c r="C2115" s="18"/>
      <c r="D2115" s="19"/>
      <c r="E2115" s="60"/>
      <c r="F2115" s="20"/>
      <c r="G2115" s="18"/>
      <c r="H2115" s="25"/>
      <c r="I2115" s="15">
        <v>2115</v>
      </c>
      <c r="J2115" s="15" t="b">
        <f xml:space="preserve"> IF(AND([Relationship Date (UTC)] &gt;= Misc!$M$3, [Relationship Date (UTC)] &lt;= Misc!$N$3,TRUE), TRUE, FALSE)</f>
        <v>1</v>
      </c>
      <c r="K2115" s="16"/>
      <c r="L2115" s="72" t="s">
        <v>922</v>
      </c>
      <c r="M2115" s="75">
        <v>40523.680902777778</v>
      </c>
    </row>
    <row r="2116" spans="1:13">
      <c r="A2116" s="69" t="s">
        <v>820</v>
      </c>
      <c r="B2116" s="69" t="s">
        <v>916</v>
      </c>
      <c r="C2116" s="18"/>
      <c r="D2116" s="19"/>
      <c r="E2116" s="60"/>
      <c r="F2116" s="20"/>
      <c r="G2116" s="18"/>
      <c r="H2116" s="25"/>
      <c r="I2116" s="15">
        <v>2116</v>
      </c>
      <c r="J2116" s="15" t="b">
        <f xml:space="preserve"> IF(AND([Relationship Date (UTC)] &gt;= Misc!$M$3, [Relationship Date (UTC)] &lt;= Misc!$N$3,TRUE), TRUE, FALSE)</f>
        <v>1</v>
      </c>
      <c r="K2116" s="16"/>
      <c r="L2116" s="72" t="s">
        <v>922</v>
      </c>
      <c r="M2116" s="75">
        <v>40523.680902777778</v>
      </c>
    </row>
    <row r="2117" spans="1:13">
      <c r="A2117" s="69" t="s">
        <v>821</v>
      </c>
      <c r="B2117" s="69" t="s">
        <v>916</v>
      </c>
      <c r="C2117" s="18"/>
      <c r="D2117" s="19"/>
      <c r="E2117" s="60"/>
      <c r="F2117" s="20"/>
      <c r="G2117" s="18"/>
      <c r="H2117" s="25"/>
      <c r="I2117" s="15">
        <v>2117</v>
      </c>
      <c r="J2117" s="15" t="b">
        <f xml:space="preserve"> IF(AND([Relationship Date (UTC)] &gt;= Misc!$M$3, [Relationship Date (UTC)] &lt;= Misc!$N$3,TRUE), TRUE, FALSE)</f>
        <v>1</v>
      </c>
      <c r="K2117" s="16"/>
      <c r="L2117" s="72" t="s">
        <v>922</v>
      </c>
      <c r="M2117" s="75">
        <v>40523.680902777778</v>
      </c>
    </row>
    <row r="2118" spans="1:13">
      <c r="A2118" s="69" t="s">
        <v>822</v>
      </c>
      <c r="B2118" s="69" t="s">
        <v>916</v>
      </c>
      <c r="C2118" s="18"/>
      <c r="D2118" s="19"/>
      <c r="E2118" s="60"/>
      <c r="F2118" s="20"/>
      <c r="G2118" s="18"/>
      <c r="H2118" s="25"/>
      <c r="I2118" s="15">
        <v>2118</v>
      </c>
      <c r="J2118" s="15" t="b">
        <f xml:space="preserve"> IF(AND([Relationship Date (UTC)] &gt;= Misc!$M$3, [Relationship Date (UTC)] &lt;= Misc!$N$3,TRUE), TRUE, FALSE)</f>
        <v>1</v>
      </c>
      <c r="K2118" s="16"/>
      <c r="L2118" s="72" t="s">
        <v>921</v>
      </c>
      <c r="M2118" s="75">
        <v>40523.679583333331</v>
      </c>
    </row>
    <row r="2119" spans="1:13">
      <c r="A2119" s="69" t="s">
        <v>822</v>
      </c>
      <c r="B2119" s="69" t="s">
        <v>916</v>
      </c>
      <c r="C2119" s="18"/>
      <c r="D2119" s="19"/>
      <c r="E2119" s="60"/>
      <c r="F2119" s="20"/>
      <c r="G2119" s="18"/>
      <c r="H2119" s="25"/>
      <c r="I2119" s="15">
        <v>2119</v>
      </c>
      <c r="J2119" s="15" t="b">
        <f xml:space="preserve"> IF(AND([Relationship Date (UTC)] &gt;= Misc!$M$3, [Relationship Date (UTC)] &lt;= Misc!$N$3,TRUE), TRUE, FALSE)</f>
        <v>1</v>
      </c>
      <c r="K2119" s="16"/>
      <c r="L2119" s="72" t="s">
        <v>922</v>
      </c>
      <c r="M2119" s="75">
        <v>40523.680902777778</v>
      </c>
    </row>
    <row r="2120" spans="1:13">
      <c r="A2120" s="69" t="s">
        <v>823</v>
      </c>
      <c r="B2120" s="69" t="s">
        <v>845</v>
      </c>
      <c r="C2120" s="18"/>
      <c r="D2120" s="19"/>
      <c r="E2120" s="60"/>
      <c r="F2120" s="20"/>
      <c r="G2120" s="18"/>
      <c r="H2120" s="25"/>
      <c r="I2120" s="15">
        <v>2120</v>
      </c>
      <c r="J2120" s="15" t="b">
        <f xml:space="preserve"> IF(AND([Relationship Date (UTC)] &gt;= Misc!$M$3, [Relationship Date (UTC)] &lt;= Misc!$N$3,TRUE), TRUE, FALSE)</f>
        <v>1</v>
      </c>
      <c r="K2120" s="16"/>
      <c r="L2120" s="72" t="s">
        <v>921</v>
      </c>
      <c r="M2120" s="75">
        <v>40523.656898148147</v>
      </c>
    </row>
    <row r="2121" spans="1:13">
      <c r="A2121" s="69" t="s">
        <v>823</v>
      </c>
      <c r="B2121" s="69" t="s">
        <v>673</v>
      </c>
      <c r="C2121" s="18"/>
      <c r="D2121" s="19"/>
      <c r="E2121" s="60"/>
      <c r="F2121" s="20"/>
      <c r="G2121" s="18"/>
      <c r="H2121" s="25"/>
      <c r="I2121" s="15">
        <v>2121</v>
      </c>
      <c r="J2121" s="15" t="b">
        <f xml:space="preserve"> IF(AND([Relationship Date (UTC)] &gt;= Misc!$M$3, [Relationship Date (UTC)] &lt;= Misc!$N$3,TRUE), TRUE, FALSE)</f>
        <v>1</v>
      </c>
      <c r="K2121" s="16"/>
      <c r="L2121" s="72" t="s">
        <v>921</v>
      </c>
      <c r="M2121" s="75">
        <v>40523.656898148147</v>
      </c>
    </row>
    <row r="2122" spans="1:13">
      <c r="A2122" s="69" t="s">
        <v>823</v>
      </c>
      <c r="B2122" s="69" t="s">
        <v>673</v>
      </c>
      <c r="C2122" s="18"/>
      <c r="D2122" s="19"/>
      <c r="E2122" s="60"/>
      <c r="F2122" s="20"/>
      <c r="G2122" s="18"/>
      <c r="H2122" s="25"/>
      <c r="I2122" s="15">
        <v>2122</v>
      </c>
      <c r="J2122" s="15" t="b">
        <f xml:space="preserve"> IF(AND([Relationship Date (UTC)] &gt;= Misc!$M$3, [Relationship Date (UTC)] &lt;= Misc!$N$3,TRUE), TRUE, FALSE)</f>
        <v>1</v>
      </c>
      <c r="K2122" s="16"/>
      <c r="L2122" s="72" t="s">
        <v>923</v>
      </c>
      <c r="M2122" s="75">
        <v>40523.656898148147</v>
      </c>
    </row>
    <row r="2123" spans="1:13">
      <c r="A2123" s="69" t="s">
        <v>823</v>
      </c>
      <c r="B2123" s="69" t="s">
        <v>409</v>
      </c>
      <c r="C2123" s="18"/>
      <c r="D2123" s="19"/>
      <c r="E2123" s="60"/>
      <c r="F2123" s="20"/>
      <c r="G2123" s="18"/>
      <c r="H2123" s="25"/>
      <c r="I2123" s="15">
        <v>2123</v>
      </c>
      <c r="J2123" s="15" t="b">
        <f xml:space="preserve"> IF(AND([Relationship Date (UTC)] &gt;= Misc!$M$3, [Relationship Date (UTC)] &lt;= Misc!$N$3,TRUE), TRUE, FALSE)</f>
        <v>1</v>
      </c>
      <c r="K2123" s="16"/>
      <c r="L2123" s="72" t="s">
        <v>922</v>
      </c>
      <c r="M2123" s="75">
        <v>40523.680902777778</v>
      </c>
    </row>
    <row r="2124" spans="1:13">
      <c r="A2124" s="69" t="s">
        <v>823</v>
      </c>
      <c r="B2124" s="69" t="s">
        <v>673</v>
      </c>
      <c r="C2124" s="18"/>
      <c r="D2124" s="19"/>
      <c r="E2124" s="60"/>
      <c r="F2124" s="20"/>
      <c r="G2124" s="18"/>
      <c r="H2124" s="25"/>
      <c r="I2124" s="15">
        <v>2124</v>
      </c>
      <c r="J2124" s="15" t="b">
        <f xml:space="preserve"> IF(AND([Relationship Date (UTC)] &gt;= Misc!$M$3, [Relationship Date (UTC)] &lt;= Misc!$N$3,TRUE), TRUE, FALSE)</f>
        <v>1</v>
      </c>
      <c r="K2124" s="16"/>
      <c r="L2124" s="72" t="s">
        <v>922</v>
      </c>
      <c r="M2124" s="75">
        <v>40523.680902777778</v>
      </c>
    </row>
    <row r="2125" spans="1:13">
      <c r="A2125" s="69" t="s">
        <v>823</v>
      </c>
      <c r="B2125" s="69" t="s">
        <v>825</v>
      </c>
      <c r="C2125" s="18"/>
      <c r="D2125" s="19"/>
      <c r="E2125" s="60"/>
      <c r="F2125" s="20"/>
      <c r="G2125" s="18"/>
      <c r="H2125" s="25"/>
      <c r="I2125" s="15">
        <v>2125</v>
      </c>
      <c r="J2125" s="15" t="b">
        <f xml:space="preserve"> IF(AND([Relationship Date (UTC)] &gt;= Misc!$M$3, [Relationship Date (UTC)] &lt;= Misc!$N$3,TRUE), TRUE, FALSE)</f>
        <v>1</v>
      </c>
      <c r="K2125" s="16"/>
      <c r="L2125" s="72" t="s">
        <v>922</v>
      </c>
      <c r="M2125" s="75">
        <v>40523.680902777778</v>
      </c>
    </row>
    <row r="2126" spans="1:13">
      <c r="A2126" s="69" t="s">
        <v>673</v>
      </c>
      <c r="B2126" s="69" t="s">
        <v>823</v>
      </c>
      <c r="C2126" s="18"/>
      <c r="D2126" s="19"/>
      <c r="E2126" s="60"/>
      <c r="F2126" s="20"/>
      <c r="G2126" s="18"/>
      <c r="H2126" s="25"/>
      <c r="I2126" s="15">
        <v>2126</v>
      </c>
      <c r="J2126" s="15" t="b">
        <f xml:space="preserve"> IF(AND([Relationship Date (UTC)] &gt;= Misc!$M$3, [Relationship Date (UTC)] &lt;= Misc!$N$3,TRUE), TRUE, FALSE)</f>
        <v>1</v>
      </c>
      <c r="K2126" s="16"/>
      <c r="L2126" s="72" t="s">
        <v>922</v>
      </c>
      <c r="M2126" s="75">
        <v>40523.680902777778</v>
      </c>
    </row>
    <row r="2127" spans="1:13">
      <c r="A2127" s="69" t="s">
        <v>409</v>
      </c>
      <c r="B2127" s="69" t="s">
        <v>823</v>
      </c>
      <c r="C2127" s="18"/>
      <c r="D2127" s="19"/>
      <c r="E2127" s="60"/>
      <c r="F2127" s="20"/>
      <c r="G2127" s="18"/>
      <c r="H2127" s="25"/>
      <c r="I2127" s="15">
        <v>2127</v>
      </c>
      <c r="J2127" s="15" t="b">
        <f xml:space="preserve"> IF(AND([Relationship Date (UTC)] &gt;= Misc!$M$3, [Relationship Date (UTC)] &lt;= Misc!$N$3,TRUE), TRUE, FALSE)</f>
        <v>1</v>
      </c>
      <c r="K2127" s="16"/>
      <c r="L2127" s="72" t="s">
        <v>922</v>
      </c>
      <c r="M2127" s="75">
        <v>40523.680902777778</v>
      </c>
    </row>
    <row r="2128" spans="1:13">
      <c r="A2128" s="69" t="s">
        <v>824</v>
      </c>
      <c r="B2128" s="69" t="s">
        <v>823</v>
      </c>
      <c r="C2128" s="18"/>
      <c r="D2128" s="19"/>
      <c r="E2128" s="60"/>
      <c r="F2128" s="20"/>
      <c r="G2128" s="18"/>
      <c r="H2128" s="25"/>
      <c r="I2128" s="15">
        <v>2128</v>
      </c>
      <c r="J2128" s="15" t="b">
        <f xml:space="preserve"> IF(AND([Relationship Date (UTC)] &gt;= Misc!$M$3, [Relationship Date (UTC)] &lt;= Misc!$N$3,TRUE), TRUE, FALSE)</f>
        <v>1</v>
      </c>
      <c r="K2128" s="16"/>
      <c r="L2128" s="72" t="s">
        <v>922</v>
      </c>
      <c r="M2128" s="75">
        <v>40523.680902777778</v>
      </c>
    </row>
    <row r="2129" spans="1:13">
      <c r="A2129" s="69" t="s">
        <v>825</v>
      </c>
      <c r="B2129" s="69" t="s">
        <v>823</v>
      </c>
      <c r="C2129" s="18"/>
      <c r="D2129" s="19"/>
      <c r="E2129" s="60"/>
      <c r="F2129" s="20"/>
      <c r="G2129" s="18"/>
      <c r="H2129" s="25"/>
      <c r="I2129" s="15">
        <v>2129</v>
      </c>
      <c r="J2129" s="15" t="b">
        <f xml:space="preserve"> IF(AND([Relationship Date (UTC)] &gt;= Misc!$M$3, [Relationship Date (UTC)] &lt;= Misc!$N$3,TRUE), TRUE, FALSE)</f>
        <v>1</v>
      </c>
      <c r="K2129" s="16"/>
      <c r="L2129" s="72" t="s">
        <v>922</v>
      </c>
      <c r="M2129" s="75">
        <v>40523.680902777778</v>
      </c>
    </row>
    <row r="2130" spans="1:13">
      <c r="A2130" s="69" t="s">
        <v>761</v>
      </c>
      <c r="B2130" s="69" t="s">
        <v>823</v>
      </c>
      <c r="C2130" s="18"/>
      <c r="D2130" s="19"/>
      <c r="E2130" s="60"/>
      <c r="F2130" s="20"/>
      <c r="G2130" s="18"/>
      <c r="H2130" s="25"/>
      <c r="I2130" s="15">
        <v>2130</v>
      </c>
      <c r="J2130" s="15" t="b">
        <f xml:space="preserve"> IF(AND([Relationship Date (UTC)] &gt;= Misc!$M$3, [Relationship Date (UTC)] &lt;= Misc!$N$3,TRUE), TRUE, FALSE)</f>
        <v>1</v>
      </c>
      <c r="K2130" s="16"/>
      <c r="L2130" s="72" t="s">
        <v>922</v>
      </c>
      <c r="M2130" s="75">
        <v>40523.680902777778</v>
      </c>
    </row>
    <row r="2131" spans="1:13">
      <c r="A2131" s="69" t="s">
        <v>413</v>
      </c>
      <c r="B2131" s="69" t="s">
        <v>718</v>
      </c>
      <c r="C2131" s="18"/>
      <c r="D2131" s="19"/>
      <c r="E2131" s="60"/>
      <c r="F2131" s="20"/>
      <c r="G2131" s="18"/>
      <c r="H2131" s="25"/>
      <c r="I2131" s="15">
        <v>2131</v>
      </c>
      <c r="J2131" s="15" t="b">
        <f xml:space="preserve"> IF(AND([Relationship Date (UTC)] &gt;= Misc!$M$3, [Relationship Date (UTC)] &lt;= Misc!$N$3,TRUE), TRUE, FALSE)</f>
        <v>1</v>
      </c>
      <c r="K2131" s="16"/>
      <c r="L2131" s="72" t="s">
        <v>922</v>
      </c>
      <c r="M2131" s="75">
        <v>40523.680902777778</v>
      </c>
    </row>
    <row r="2132" spans="1:13">
      <c r="A2132" s="69" t="s">
        <v>826</v>
      </c>
      <c r="B2132" s="69" t="s">
        <v>718</v>
      </c>
      <c r="C2132" s="18"/>
      <c r="D2132" s="19"/>
      <c r="E2132" s="60"/>
      <c r="F2132" s="20"/>
      <c r="G2132" s="18"/>
      <c r="H2132" s="25"/>
      <c r="I2132" s="15">
        <v>2132</v>
      </c>
      <c r="J2132" s="15" t="b">
        <f xml:space="preserve"> IF(AND([Relationship Date (UTC)] &gt;= Misc!$M$3, [Relationship Date (UTC)] &lt;= Misc!$N$3,TRUE), TRUE, FALSE)</f>
        <v>1</v>
      </c>
      <c r="K2132" s="16"/>
      <c r="L2132" s="72" t="s">
        <v>922</v>
      </c>
      <c r="M2132" s="75">
        <v>40523.680902777778</v>
      </c>
    </row>
    <row r="2133" spans="1:13">
      <c r="A2133" s="69" t="s">
        <v>636</v>
      </c>
      <c r="B2133" s="69" t="s">
        <v>718</v>
      </c>
      <c r="C2133" s="18"/>
      <c r="D2133" s="19"/>
      <c r="E2133" s="60"/>
      <c r="F2133" s="20"/>
      <c r="G2133" s="18"/>
      <c r="H2133" s="25"/>
      <c r="I2133" s="15">
        <v>2133</v>
      </c>
      <c r="J2133" s="15" t="b">
        <f xml:space="preserve"> IF(AND([Relationship Date (UTC)] &gt;= Misc!$M$3, [Relationship Date (UTC)] &lt;= Misc!$N$3,TRUE), TRUE, FALSE)</f>
        <v>1</v>
      </c>
      <c r="K2133" s="16"/>
      <c r="L2133" s="72" t="s">
        <v>922</v>
      </c>
      <c r="M2133" s="75">
        <v>40523.680902777778</v>
      </c>
    </row>
    <row r="2134" spans="1:13">
      <c r="A2134" s="69" t="s">
        <v>690</v>
      </c>
      <c r="B2134" s="69" t="s">
        <v>718</v>
      </c>
      <c r="C2134" s="18"/>
      <c r="D2134" s="19"/>
      <c r="E2134" s="60"/>
      <c r="F2134" s="20"/>
      <c r="G2134" s="18"/>
      <c r="H2134" s="25"/>
      <c r="I2134" s="15">
        <v>2134</v>
      </c>
      <c r="J2134" s="15" t="b">
        <f xml:space="preserve"> IF(AND([Relationship Date (UTC)] &gt;= Misc!$M$3, [Relationship Date (UTC)] &lt;= Misc!$N$3,TRUE), TRUE, FALSE)</f>
        <v>1</v>
      </c>
      <c r="K2134" s="16"/>
      <c r="L2134" s="72" t="s">
        <v>922</v>
      </c>
      <c r="M2134" s="75">
        <v>40523.680902777778</v>
      </c>
    </row>
    <row r="2135" spans="1:13">
      <c r="A2135" s="69" t="s">
        <v>718</v>
      </c>
      <c r="B2135" s="69" t="s">
        <v>636</v>
      </c>
      <c r="C2135" s="18"/>
      <c r="D2135" s="19"/>
      <c r="E2135" s="60"/>
      <c r="F2135" s="20"/>
      <c r="G2135" s="18"/>
      <c r="H2135" s="25"/>
      <c r="I2135" s="15">
        <v>2135</v>
      </c>
      <c r="J2135" s="15" t="b">
        <f xml:space="preserve"> IF(AND([Relationship Date (UTC)] &gt;= Misc!$M$3, [Relationship Date (UTC)] &lt;= Misc!$N$3,TRUE), TRUE, FALSE)</f>
        <v>1</v>
      </c>
      <c r="K2135" s="16"/>
      <c r="L2135" s="72" t="s">
        <v>922</v>
      </c>
      <c r="M2135" s="75">
        <v>40523.680902777778</v>
      </c>
    </row>
    <row r="2136" spans="1:13">
      <c r="A2136" s="69" t="s">
        <v>718</v>
      </c>
      <c r="B2136" s="69" t="s">
        <v>761</v>
      </c>
      <c r="C2136" s="18"/>
      <c r="D2136" s="19"/>
      <c r="E2136" s="60"/>
      <c r="F2136" s="20"/>
      <c r="G2136" s="18"/>
      <c r="H2136" s="25"/>
      <c r="I2136" s="15">
        <v>2136</v>
      </c>
      <c r="J2136" s="15" t="b">
        <f xml:space="preserve"> IF(AND([Relationship Date (UTC)] &gt;= Misc!$M$3, [Relationship Date (UTC)] &lt;= Misc!$N$3,TRUE), TRUE, FALSE)</f>
        <v>1</v>
      </c>
      <c r="K2136" s="16"/>
      <c r="L2136" s="72" t="s">
        <v>922</v>
      </c>
      <c r="M2136" s="75">
        <v>40523.680902777778</v>
      </c>
    </row>
    <row r="2137" spans="1:13">
      <c r="A2137" s="69" t="s">
        <v>718</v>
      </c>
      <c r="B2137" s="69" t="s">
        <v>413</v>
      </c>
      <c r="C2137" s="18"/>
      <c r="D2137" s="19"/>
      <c r="E2137" s="60"/>
      <c r="F2137" s="20"/>
      <c r="G2137" s="18"/>
      <c r="H2137" s="25"/>
      <c r="I2137" s="15">
        <v>2137</v>
      </c>
      <c r="J2137" s="15" t="b">
        <f xml:space="preserve"> IF(AND([Relationship Date (UTC)] &gt;= Misc!$M$3, [Relationship Date (UTC)] &lt;= Misc!$N$3,TRUE), TRUE, FALSE)</f>
        <v>1</v>
      </c>
      <c r="K2137" s="16"/>
      <c r="L2137" s="72" t="s">
        <v>922</v>
      </c>
      <c r="M2137" s="75">
        <v>40523.680902777778</v>
      </c>
    </row>
    <row r="2138" spans="1:13">
      <c r="A2138" s="69" t="s">
        <v>718</v>
      </c>
      <c r="B2138" s="69" t="s">
        <v>229</v>
      </c>
      <c r="C2138" s="18"/>
      <c r="D2138" s="19"/>
      <c r="E2138" s="60"/>
      <c r="F2138" s="20"/>
      <c r="G2138" s="18"/>
      <c r="H2138" s="25"/>
      <c r="I2138" s="15">
        <v>2138</v>
      </c>
      <c r="J2138" s="15" t="b">
        <f xml:space="preserve"> IF(AND([Relationship Date (UTC)] &gt;= Misc!$M$3, [Relationship Date (UTC)] &lt;= Misc!$N$3,TRUE), TRUE, FALSE)</f>
        <v>1</v>
      </c>
      <c r="K2138" s="16"/>
      <c r="L2138" s="72" t="s">
        <v>922</v>
      </c>
      <c r="M2138" s="75">
        <v>40523.680902777778</v>
      </c>
    </row>
    <row r="2139" spans="1:13">
      <c r="A2139" s="69" t="s">
        <v>718</v>
      </c>
      <c r="B2139" s="69" t="s">
        <v>690</v>
      </c>
      <c r="C2139" s="18"/>
      <c r="D2139" s="19"/>
      <c r="E2139" s="60"/>
      <c r="F2139" s="20"/>
      <c r="G2139" s="18"/>
      <c r="H2139" s="25"/>
      <c r="I2139" s="15">
        <v>2139</v>
      </c>
      <c r="J2139" s="15" t="b">
        <f xml:space="preserve"> IF(AND([Relationship Date (UTC)] &gt;= Misc!$M$3, [Relationship Date (UTC)] &lt;= Misc!$N$3,TRUE), TRUE, FALSE)</f>
        <v>1</v>
      </c>
      <c r="K2139" s="16"/>
      <c r="L2139" s="72" t="s">
        <v>922</v>
      </c>
      <c r="M2139" s="75">
        <v>40523.680902777778</v>
      </c>
    </row>
    <row r="2140" spans="1:13">
      <c r="A2140" s="69" t="s">
        <v>718</v>
      </c>
      <c r="B2140" s="69" t="s">
        <v>916</v>
      </c>
      <c r="C2140" s="18"/>
      <c r="D2140" s="19"/>
      <c r="E2140" s="60"/>
      <c r="F2140" s="20"/>
      <c r="G2140" s="18"/>
      <c r="H2140" s="25"/>
      <c r="I2140" s="15">
        <v>2140</v>
      </c>
      <c r="J2140" s="15" t="b">
        <f xml:space="preserve"> IF(AND([Relationship Date (UTC)] &gt;= Misc!$M$3, [Relationship Date (UTC)] &lt;= Misc!$N$3,TRUE), TRUE, FALSE)</f>
        <v>1</v>
      </c>
      <c r="K2140" s="16"/>
      <c r="L2140" s="72" t="s">
        <v>922</v>
      </c>
      <c r="M2140" s="75">
        <v>40523.680902777778</v>
      </c>
    </row>
    <row r="2141" spans="1:13">
      <c r="A2141" s="69" t="s">
        <v>761</v>
      </c>
      <c r="B2141" s="69" t="s">
        <v>718</v>
      </c>
      <c r="C2141" s="18"/>
      <c r="D2141" s="19"/>
      <c r="E2141" s="60"/>
      <c r="F2141" s="20"/>
      <c r="G2141" s="18"/>
      <c r="H2141" s="25"/>
      <c r="I2141" s="15">
        <v>2141</v>
      </c>
      <c r="J2141" s="15" t="b">
        <f xml:space="preserve"> IF(AND([Relationship Date (UTC)] &gt;= Misc!$M$3, [Relationship Date (UTC)] &lt;= Misc!$N$3,TRUE), TRUE, FALSE)</f>
        <v>1</v>
      </c>
      <c r="K2141" s="16"/>
      <c r="L2141" s="72" t="s">
        <v>922</v>
      </c>
      <c r="M2141" s="75">
        <v>40523.680902777778</v>
      </c>
    </row>
    <row r="2142" spans="1:13">
      <c r="A2142" s="69" t="s">
        <v>586</v>
      </c>
      <c r="B2142" s="69" t="s">
        <v>761</v>
      </c>
      <c r="C2142" s="18"/>
      <c r="D2142" s="19"/>
      <c r="E2142" s="60"/>
      <c r="F2142" s="20"/>
      <c r="G2142" s="18"/>
      <c r="H2142" s="25"/>
      <c r="I2142" s="15">
        <v>2142</v>
      </c>
      <c r="J2142" s="15" t="b">
        <f xml:space="preserve"> IF(AND([Relationship Date (UTC)] &gt;= Misc!$M$3, [Relationship Date (UTC)] &lt;= Misc!$N$3,TRUE), TRUE, FALSE)</f>
        <v>1</v>
      </c>
      <c r="K2142" s="16"/>
      <c r="L2142" s="72" t="s">
        <v>922</v>
      </c>
      <c r="M2142" s="75">
        <v>40523.680902777778</v>
      </c>
    </row>
    <row r="2143" spans="1:13">
      <c r="A2143" s="69" t="s">
        <v>761</v>
      </c>
      <c r="B2143" s="69" t="s">
        <v>892</v>
      </c>
      <c r="C2143" s="18"/>
      <c r="D2143" s="19"/>
      <c r="E2143" s="60"/>
      <c r="F2143" s="20"/>
      <c r="G2143" s="18"/>
      <c r="H2143" s="25"/>
      <c r="I2143" s="15">
        <v>2143</v>
      </c>
      <c r="J2143" s="15" t="b">
        <f xml:space="preserve"> IF(AND([Relationship Date (UTC)] &gt;= Misc!$M$3, [Relationship Date (UTC)] &lt;= Misc!$N$3,TRUE), TRUE, FALSE)</f>
        <v>1</v>
      </c>
      <c r="K2143" s="16"/>
      <c r="L2143" s="72" t="s">
        <v>922</v>
      </c>
      <c r="M2143" s="75">
        <v>40523.680902777778</v>
      </c>
    </row>
    <row r="2144" spans="1:13">
      <c r="A2144" s="69" t="s">
        <v>761</v>
      </c>
      <c r="B2144" s="69" t="s">
        <v>730</v>
      </c>
      <c r="C2144" s="18"/>
      <c r="D2144" s="19"/>
      <c r="E2144" s="60"/>
      <c r="F2144" s="20"/>
      <c r="G2144" s="18"/>
      <c r="H2144" s="25"/>
      <c r="I2144" s="15">
        <v>2144</v>
      </c>
      <c r="J2144" s="15" t="b">
        <f xml:space="preserve"> IF(AND([Relationship Date (UTC)] &gt;= Misc!$M$3, [Relationship Date (UTC)] &lt;= Misc!$N$3,TRUE), TRUE, FALSE)</f>
        <v>1</v>
      </c>
      <c r="K2144" s="16"/>
      <c r="L2144" s="72" t="s">
        <v>922</v>
      </c>
      <c r="M2144" s="75">
        <v>40523.680902777778</v>
      </c>
    </row>
    <row r="2145" spans="1:13">
      <c r="A2145" s="69" t="s">
        <v>761</v>
      </c>
      <c r="B2145" s="69" t="s">
        <v>624</v>
      </c>
      <c r="C2145" s="18"/>
      <c r="D2145" s="19"/>
      <c r="E2145" s="60"/>
      <c r="F2145" s="20"/>
      <c r="G2145" s="18"/>
      <c r="H2145" s="25"/>
      <c r="I2145" s="15">
        <v>2145</v>
      </c>
      <c r="J2145" s="15" t="b">
        <f xml:space="preserve"> IF(AND([Relationship Date (UTC)] &gt;= Misc!$M$3, [Relationship Date (UTC)] &lt;= Misc!$N$3,TRUE), TRUE, FALSE)</f>
        <v>1</v>
      </c>
      <c r="K2145" s="16"/>
      <c r="L2145" s="72" t="s">
        <v>922</v>
      </c>
      <c r="M2145" s="75">
        <v>40523.680902777778</v>
      </c>
    </row>
    <row r="2146" spans="1:13">
      <c r="A2146" s="69" t="s">
        <v>761</v>
      </c>
      <c r="B2146" s="69" t="s">
        <v>690</v>
      </c>
      <c r="C2146" s="18"/>
      <c r="D2146" s="19"/>
      <c r="E2146" s="60"/>
      <c r="F2146" s="20"/>
      <c r="G2146" s="18"/>
      <c r="H2146" s="25"/>
      <c r="I2146" s="15">
        <v>2146</v>
      </c>
      <c r="J2146" s="15" t="b">
        <f xml:space="preserve"> IF(AND([Relationship Date (UTC)] &gt;= Misc!$M$3, [Relationship Date (UTC)] &lt;= Misc!$N$3,TRUE), TRUE, FALSE)</f>
        <v>1</v>
      </c>
      <c r="K2146" s="16"/>
      <c r="L2146" s="72" t="s">
        <v>922</v>
      </c>
      <c r="M2146" s="75">
        <v>40523.680902777778</v>
      </c>
    </row>
    <row r="2147" spans="1:13">
      <c r="A2147" s="69" t="s">
        <v>761</v>
      </c>
      <c r="B2147" s="69" t="s">
        <v>758</v>
      </c>
      <c r="C2147" s="18"/>
      <c r="D2147" s="19"/>
      <c r="E2147" s="60"/>
      <c r="F2147" s="20"/>
      <c r="G2147" s="18"/>
      <c r="H2147" s="25"/>
      <c r="I2147" s="15">
        <v>2147</v>
      </c>
      <c r="J2147" s="15" t="b">
        <f xml:space="preserve"> IF(AND([Relationship Date (UTC)] &gt;= Misc!$M$3, [Relationship Date (UTC)] &lt;= Misc!$N$3,TRUE), TRUE, FALSE)</f>
        <v>1</v>
      </c>
      <c r="K2147" s="16"/>
      <c r="L2147" s="72" t="s">
        <v>922</v>
      </c>
      <c r="M2147" s="75">
        <v>40523.680902777778</v>
      </c>
    </row>
    <row r="2148" spans="1:13">
      <c r="A2148" s="69" t="s">
        <v>761</v>
      </c>
      <c r="B2148" s="69" t="s">
        <v>756</v>
      </c>
      <c r="C2148" s="18"/>
      <c r="D2148" s="19"/>
      <c r="E2148" s="60"/>
      <c r="F2148" s="20"/>
      <c r="G2148" s="18"/>
      <c r="H2148" s="25"/>
      <c r="I2148" s="15">
        <v>2148</v>
      </c>
      <c r="J2148" s="15" t="b">
        <f xml:space="preserve"> IF(AND([Relationship Date (UTC)] &gt;= Misc!$M$3, [Relationship Date (UTC)] &lt;= Misc!$N$3,TRUE), TRUE, FALSE)</f>
        <v>1</v>
      </c>
      <c r="K2148" s="16"/>
      <c r="L2148" s="72" t="s">
        <v>922</v>
      </c>
      <c r="M2148" s="75">
        <v>40523.680902777778</v>
      </c>
    </row>
    <row r="2149" spans="1:13">
      <c r="A2149" s="69" t="s">
        <v>761</v>
      </c>
      <c r="B2149" s="69" t="s">
        <v>696</v>
      </c>
      <c r="C2149" s="18"/>
      <c r="D2149" s="19"/>
      <c r="E2149" s="60"/>
      <c r="F2149" s="20"/>
      <c r="G2149" s="18"/>
      <c r="H2149" s="25"/>
      <c r="I2149" s="15">
        <v>2149</v>
      </c>
      <c r="J2149" s="15" t="b">
        <f xml:space="preserve"> IF(AND([Relationship Date (UTC)] &gt;= Misc!$M$3, [Relationship Date (UTC)] &lt;= Misc!$N$3,TRUE), TRUE, FALSE)</f>
        <v>1</v>
      </c>
      <c r="K2149" s="16"/>
      <c r="L2149" s="72" t="s">
        <v>922</v>
      </c>
      <c r="M2149" s="75">
        <v>40523.680902777778</v>
      </c>
    </row>
    <row r="2150" spans="1:13">
      <c r="A2150" s="69" t="s">
        <v>761</v>
      </c>
      <c r="B2150" s="69" t="s">
        <v>671</v>
      </c>
      <c r="C2150" s="18"/>
      <c r="D2150" s="19"/>
      <c r="E2150" s="60"/>
      <c r="F2150" s="20"/>
      <c r="G2150" s="18"/>
      <c r="H2150" s="25"/>
      <c r="I2150" s="15">
        <v>2150</v>
      </c>
      <c r="J2150" s="15" t="b">
        <f xml:space="preserve"> IF(AND([Relationship Date (UTC)] &gt;= Misc!$M$3, [Relationship Date (UTC)] &lt;= Misc!$N$3,TRUE), TRUE, FALSE)</f>
        <v>1</v>
      </c>
      <c r="K2150" s="16"/>
      <c r="L2150" s="72" t="s">
        <v>922</v>
      </c>
      <c r="M2150" s="75">
        <v>40523.680902777778</v>
      </c>
    </row>
    <row r="2151" spans="1:13">
      <c r="A2151" s="69" t="s">
        <v>761</v>
      </c>
      <c r="B2151" s="69" t="s">
        <v>586</v>
      </c>
      <c r="C2151" s="18"/>
      <c r="D2151" s="19"/>
      <c r="E2151" s="60"/>
      <c r="F2151" s="20"/>
      <c r="G2151" s="18"/>
      <c r="H2151" s="25"/>
      <c r="I2151" s="15">
        <v>2151</v>
      </c>
      <c r="J2151" s="15" t="b">
        <f xml:space="preserve"> IF(AND([Relationship Date (UTC)] &gt;= Misc!$M$3, [Relationship Date (UTC)] &lt;= Misc!$N$3,TRUE), TRUE, FALSE)</f>
        <v>1</v>
      </c>
      <c r="K2151" s="16"/>
      <c r="L2151" s="72" t="s">
        <v>922</v>
      </c>
      <c r="M2151" s="75">
        <v>40523.680902777778</v>
      </c>
    </row>
    <row r="2152" spans="1:13">
      <c r="A2152" s="69" t="s">
        <v>761</v>
      </c>
      <c r="B2152" s="69" t="s">
        <v>409</v>
      </c>
      <c r="C2152" s="18"/>
      <c r="D2152" s="19"/>
      <c r="E2152" s="60"/>
      <c r="F2152" s="20"/>
      <c r="G2152" s="18"/>
      <c r="H2152" s="25"/>
      <c r="I2152" s="15">
        <v>2152</v>
      </c>
      <c r="J2152" s="15" t="b">
        <f xml:space="preserve"> IF(AND([Relationship Date (UTC)] &gt;= Misc!$M$3, [Relationship Date (UTC)] &lt;= Misc!$N$3,TRUE), TRUE, FALSE)</f>
        <v>1</v>
      </c>
      <c r="K2152" s="16"/>
      <c r="L2152" s="72" t="s">
        <v>922</v>
      </c>
      <c r="M2152" s="75">
        <v>40523.680902777778</v>
      </c>
    </row>
    <row r="2153" spans="1:13">
      <c r="A2153" s="69" t="s">
        <v>761</v>
      </c>
      <c r="B2153" s="69" t="s">
        <v>843</v>
      </c>
      <c r="C2153" s="18"/>
      <c r="D2153" s="19"/>
      <c r="E2153" s="60"/>
      <c r="F2153" s="20"/>
      <c r="G2153" s="18"/>
      <c r="H2153" s="25"/>
      <c r="I2153" s="15">
        <v>2153</v>
      </c>
      <c r="J2153" s="15" t="b">
        <f xml:space="preserve"> IF(AND([Relationship Date (UTC)] &gt;= Misc!$M$3, [Relationship Date (UTC)] &lt;= Misc!$N$3,TRUE), TRUE, FALSE)</f>
        <v>1</v>
      </c>
      <c r="K2153" s="16"/>
      <c r="L2153" s="72" t="s">
        <v>922</v>
      </c>
      <c r="M2153" s="75">
        <v>40523.680902777778</v>
      </c>
    </row>
    <row r="2154" spans="1:13">
      <c r="A2154" s="69" t="s">
        <v>761</v>
      </c>
      <c r="B2154" s="69" t="s">
        <v>760</v>
      </c>
      <c r="C2154" s="18"/>
      <c r="D2154" s="19"/>
      <c r="E2154" s="60"/>
      <c r="F2154" s="20"/>
      <c r="G2154" s="18"/>
      <c r="H2154" s="25"/>
      <c r="I2154" s="15">
        <v>2154</v>
      </c>
      <c r="J2154" s="15" t="b">
        <f xml:space="preserve"> IF(AND([Relationship Date (UTC)] &gt;= Misc!$M$3, [Relationship Date (UTC)] &lt;= Misc!$N$3,TRUE), TRUE, FALSE)</f>
        <v>1</v>
      </c>
      <c r="K2154" s="16"/>
      <c r="L2154" s="72" t="s">
        <v>922</v>
      </c>
      <c r="M2154" s="75">
        <v>40523.680902777778</v>
      </c>
    </row>
    <row r="2155" spans="1:13">
      <c r="A2155" s="69" t="s">
        <v>761</v>
      </c>
      <c r="B2155" s="69" t="s">
        <v>566</v>
      </c>
      <c r="C2155" s="18"/>
      <c r="D2155" s="19"/>
      <c r="E2155" s="60"/>
      <c r="F2155" s="20"/>
      <c r="G2155" s="18"/>
      <c r="H2155" s="25"/>
      <c r="I2155" s="15">
        <v>2155</v>
      </c>
      <c r="J2155" s="15" t="b">
        <f xml:space="preserve"> IF(AND([Relationship Date (UTC)] &gt;= Misc!$M$3, [Relationship Date (UTC)] &lt;= Misc!$N$3,TRUE), TRUE, FALSE)</f>
        <v>1</v>
      </c>
      <c r="K2155" s="16"/>
      <c r="L2155" s="72" t="s">
        <v>922</v>
      </c>
      <c r="M2155" s="75">
        <v>40523.680902777778</v>
      </c>
    </row>
    <row r="2156" spans="1:13">
      <c r="A2156" s="69" t="s">
        <v>761</v>
      </c>
      <c r="B2156" s="69" t="s">
        <v>748</v>
      </c>
      <c r="C2156" s="18"/>
      <c r="D2156" s="19"/>
      <c r="E2156" s="60"/>
      <c r="F2156" s="20"/>
      <c r="G2156" s="18"/>
      <c r="H2156" s="25"/>
      <c r="I2156" s="15">
        <v>2156</v>
      </c>
      <c r="J2156" s="15" t="b">
        <f xml:space="preserve"> IF(AND([Relationship Date (UTC)] &gt;= Misc!$M$3, [Relationship Date (UTC)] &lt;= Misc!$N$3,TRUE), TRUE, FALSE)</f>
        <v>1</v>
      </c>
      <c r="K2156" s="16"/>
      <c r="L2156" s="72" t="s">
        <v>922</v>
      </c>
      <c r="M2156" s="75">
        <v>40523.680902777778</v>
      </c>
    </row>
    <row r="2157" spans="1:13">
      <c r="A2157" s="69" t="s">
        <v>761</v>
      </c>
      <c r="B2157" s="69" t="s">
        <v>842</v>
      </c>
      <c r="C2157" s="18"/>
      <c r="D2157" s="19"/>
      <c r="E2157" s="60"/>
      <c r="F2157" s="20"/>
      <c r="G2157" s="18"/>
      <c r="H2157" s="25"/>
      <c r="I2157" s="15">
        <v>2157</v>
      </c>
      <c r="J2157" s="15" t="b">
        <f xml:space="preserve"> IF(AND([Relationship Date (UTC)] &gt;= Misc!$M$3, [Relationship Date (UTC)] &lt;= Misc!$N$3,TRUE), TRUE, FALSE)</f>
        <v>1</v>
      </c>
      <c r="K2157" s="16"/>
      <c r="L2157" s="72" t="s">
        <v>922</v>
      </c>
      <c r="M2157" s="75">
        <v>40523.680902777778</v>
      </c>
    </row>
    <row r="2158" spans="1:13">
      <c r="A2158" s="69" t="s">
        <v>761</v>
      </c>
      <c r="B2158" s="69" t="s">
        <v>658</v>
      </c>
      <c r="C2158" s="18"/>
      <c r="D2158" s="19"/>
      <c r="E2158" s="60"/>
      <c r="F2158" s="20"/>
      <c r="G2158" s="18"/>
      <c r="H2158" s="25"/>
      <c r="I2158" s="15">
        <v>2158</v>
      </c>
      <c r="J2158" s="15" t="b">
        <f xml:space="preserve"> IF(AND([Relationship Date (UTC)] &gt;= Misc!$M$3, [Relationship Date (UTC)] &lt;= Misc!$N$3,TRUE), TRUE, FALSE)</f>
        <v>1</v>
      </c>
      <c r="K2158" s="16"/>
      <c r="L2158" s="72" t="s">
        <v>922</v>
      </c>
      <c r="M2158" s="75">
        <v>40523.680902777778</v>
      </c>
    </row>
    <row r="2159" spans="1:13">
      <c r="A2159" s="69" t="s">
        <v>827</v>
      </c>
      <c r="B2159" s="69" t="s">
        <v>916</v>
      </c>
      <c r="C2159" s="18"/>
      <c r="D2159" s="19"/>
      <c r="E2159" s="60"/>
      <c r="F2159" s="20"/>
      <c r="G2159" s="18"/>
      <c r="H2159" s="25"/>
      <c r="I2159" s="15">
        <v>2159</v>
      </c>
      <c r="J2159" s="15" t="b">
        <f xml:space="preserve"> IF(AND([Relationship Date (UTC)] &gt;= Misc!$M$3, [Relationship Date (UTC)] &lt;= Misc!$N$3,TRUE), TRUE, FALSE)</f>
        <v>1</v>
      </c>
      <c r="K2159" s="16"/>
      <c r="L2159" s="72" t="s">
        <v>921</v>
      </c>
      <c r="M2159" s="75">
        <v>40523.679652777777</v>
      </c>
    </row>
    <row r="2160" spans="1:13">
      <c r="A2160" s="69" t="s">
        <v>827</v>
      </c>
      <c r="B2160" s="69" t="s">
        <v>770</v>
      </c>
      <c r="C2160" s="18"/>
      <c r="D2160" s="19"/>
      <c r="E2160" s="60"/>
      <c r="F2160" s="20"/>
      <c r="G2160" s="18"/>
      <c r="H2160" s="25"/>
      <c r="I2160" s="15">
        <v>2160</v>
      </c>
      <c r="J2160" s="15" t="b">
        <f xml:space="preserve"> IF(AND([Relationship Date (UTC)] &gt;= Misc!$M$3, [Relationship Date (UTC)] &lt;= Misc!$N$3,TRUE), TRUE, FALSE)</f>
        <v>1</v>
      </c>
      <c r="K2160" s="16"/>
      <c r="L2160" s="72" t="s">
        <v>922</v>
      </c>
      <c r="M2160" s="75">
        <v>40523.680902777778</v>
      </c>
    </row>
    <row r="2161" spans="1:13">
      <c r="A2161" s="69" t="s">
        <v>827</v>
      </c>
      <c r="B2161" s="69" t="s">
        <v>916</v>
      </c>
      <c r="C2161" s="18"/>
      <c r="D2161" s="19"/>
      <c r="E2161" s="60"/>
      <c r="F2161" s="20"/>
      <c r="G2161" s="18"/>
      <c r="H2161" s="25"/>
      <c r="I2161" s="15">
        <v>2161</v>
      </c>
      <c r="J2161" s="15" t="b">
        <f xml:space="preserve"> IF(AND([Relationship Date (UTC)] &gt;= Misc!$M$3, [Relationship Date (UTC)] &lt;= Misc!$N$3,TRUE), TRUE, FALSE)</f>
        <v>1</v>
      </c>
      <c r="K2161" s="16"/>
      <c r="L2161" s="72" t="s">
        <v>922</v>
      </c>
      <c r="M2161" s="75">
        <v>40523.680902777778</v>
      </c>
    </row>
    <row r="2162" spans="1:13">
      <c r="A2162" s="69" t="s">
        <v>827</v>
      </c>
      <c r="B2162" s="69" t="s">
        <v>658</v>
      </c>
      <c r="C2162" s="18"/>
      <c r="D2162" s="19"/>
      <c r="E2162" s="60"/>
      <c r="F2162" s="20"/>
      <c r="G2162" s="18"/>
      <c r="H2162" s="25"/>
      <c r="I2162" s="15">
        <v>2162</v>
      </c>
      <c r="J2162" s="15" t="b">
        <f xml:space="preserve"> IF(AND([Relationship Date (UTC)] &gt;= Misc!$M$3, [Relationship Date (UTC)] &lt;= Misc!$N$3,TRUE), TRUE, FALSE)</f>
        <v>1</v>
      </c>
      <c r="K2162" s="16"/>
      <c r="L2162" s="72" t="s">
        <v>922</v>
      </c>
      <c r="M2162" s="75">
        <v>40523.680902777778</v>
      </c>
    </row>
    <row r="2163" spans="1:13">
      <c r="A2163" s="69" t="s">
        <v>828</v>
      </c>
      <c r="B2163" s="69" t="s">
        <v>913</v>
      </c>
      <c r="C2163" s="18"/>
      <c r="D2163" s="19"/>
      <c r="E2163" s="60"/>
      <c r="F2163" s="20"/>
      <c r="G2163" s="18"/>
      <c r="H2163" s="25"/>
      <c r="I2163" s="15">
        <v>2163</v>
      </c>
      <c r="J2163" s="15" t="b">
        <f xml:space="preserve"> IF(AND([Relationship Date (UTC)] &gt;= Misc!$M$3, [Relationship Date (UTC)] &lt;= Misc!$N$3,TRUE), TRUE, FALSE)</f>
        <v>1</v>
      </c>
      <c r="K2163" s="16"/>
      <c r="L2163" s="72" t="s">
        <v>921</v>
      </c>
      <c r="M2163" s="75">
        <v>40523.6796875</v>
      </c>
    </row>
    <row r="2164" spans="1:13">
      <c r="A2164" s="69" t="s">
        <v>828</v>
      </c>
      <c r="B2164" s="69" t="s">
        <v>916</v>
      </c>
      <c r="C2164" s="18"/>
      <c r="D2164" s="19"/>
      <c r="E2164" s="60"/>
      <c r="F2164" s="20"/>
      <c r="G2164" s="18"/>
      <c r="H2164" s="25"/>
      <c r="I2164" s="15">
        <v>2164</v>
      </c>
      <c r="J2164" s="15" t="b">
        <f xml:space="preserve"> IF(AND([Relationship Date (UTC)] &gt;= Misc!$M$3, [Relationship Date (UTC)] &lt;= Misc!$N$3,TRUE), TRUE, FALSE)</f>
        <v>1</v>
      </c>
      <c r="K2164" s="16"/>
      <c r="L2164" s="72" t="s">
        <v>922</v>
      </c>
      <c r="M2164" s="75">
        <v>40523.680902777778</v>
      </c>
    </row>
    <row r="2165" spans="1:13">
      <c r="A2165" s="69" t="s">
        <v>828</v>
      </c>
      <c r="B2165" s="69" t="s">
        <v>913</v>
      </c>
      <c r="C2165" s="18"/>
      <c r="D2165" s="19"/>
      <c r="E2165" s="60"/>
      <c r="F2165" s="20"/>
      <c r="G2165" s="18"/>
      <c r="H2165" s="25"/>
      <c r="I2165" s="15">
        <v>2165</v>
      </c>
      <c r="J2165" s="15" t="b">
        <f xml:space="preserve"> IF(AND([Relationship Date (UTC)] &gt;= Misc!$M$3, [Relationship Date (UTC)] &lt;= Misc!$N$3,TRUE), TRUE, FALSE)</f>
        <v>1</v>
      </c>
      <c r="K2165" s="16"/>
      <c r="L2165" s="72" t="s">
        <v>922</v>
      </c>
      <c r="M2165" s="75">
        <v>40523.680902777778</v>
      </c>
    </row>
    <row r="2166" spans="1:13">
      <c r="A2166" s="69" t="s">
        <v>829</v>
      </c>
      <c r="B2166" s="69" t="s">
        <v>913</v>
      </c>
      <c r="C2166" s="18"/>
      <c r="D2166" s="19"/>
      <c r="E2166" s="60"/>
      <c r="F2166" s="20"/>
      <c r="G2166" s="18"/>
      <c r="H2166" s="25"/>
      <c r="I2166" s="15">
        <v>2166</v>
      </c>
      <c r="J2166" s="15" t="b">
        <f xml:space="preserve"> IF(AND([Relationship Date (UTC)] &gt;= Misc!$M$3, [Relationship Date (UTC)] &lt;= Misc!$N$3,TRUE), TRUE, FALSE)</f>
        <v>1</v>
      </c>
      <c r="K2166" s="16"/>
      <c r="L2166" s="72" t="s">
        <v>921</v>
      </c>
      <c r="M2166" s="75">
        <v>40523.679699074077</v>
      </c>
    </row>
    <row r="2167" spans="1:13">
      <c r="A2167" s="69" t="s">
        <v>829</v>
      </c>
      <c r="B2167" s="69" t="s">
        <v>913</v>
      </c>
      <c r="C2167" s="18"/>
      <c r="D2167" s="19"/>
      <c r="E2167" s="60"/>
      <c r="F2167" s="20"/>
      <c r="G2167" s="18"/>
      <c r="H2167" s="25"/>
      <c r="I2167" s="15">
        <v>2167</v>
      </c>
      <c r="J2167" s="15" t="b">
        <f xml:space="preserve"> IF(AND([Relationship Date (UTC)] &gt;= Misc!$M$3, [Relationship Date (UTC)] &lt;= Misc!$N$3,TRUE), TRUE, FALSE)</f>
        <v>1</v>
      </c>
      <c r="K2167" s="16"/>
      <c r="L2167" s="72" t="s">
        <v>922</v>
      </c>
      <c r="M2167" s="75">
        <v>40523.680902777778</v>
      </c>
    </row>
    <row r="2168" spans="1:13">
      <c r="A2168" s="69" t="s">
        <v>830</v>
      </c>
      <c r="B2168" s="69" t="s">
        <v>916</v>
      </c>
      <c r="C2168" s="18"/>
      <c r="D2168" s="19"/>
      <c r="E2168" s="60"/>
      <c r="F2168" s="20"/>
      <c r="G2168" s="18"/>
      <c r="H2168" s="25"/>
      <c r="I2168" s="15">
        <v>2168</v>
      </c>
      <c r="J2168" s="15" t="b">
        <f xml:space="preserve"> IF(AND([Relationship Date (UTC)] &gt;= Misc!$M$3, [Relationship Date (UTC)] &lt;= Misc!$N$3,TRUE), TRUE, FALSE)</f>
        <v>1</v>
      </c>
      <c r="K2168" s="16"/>
      <c r="L2168" s="72" t="s">
        <v>921</v>
      </c>
      <c r="M2168" s="75">
        <v>40523.679710648146</v>
      </c>
    </row>
    <row r="2169" spans="1:13">
      <c r="A2169" s="69" t="s">
        <v>830</v>
      </c>
      <c r="B2169" s="69" t="s">
        <v>916</v>
      </c>
      <c r="C2169" s="18"/>
      <c r="D2169" s="19"/>
      <c r="E2169" s="60"/>
      <c r="F2169" s="20"/>
      <c r="G2169" s="18"/>
      <c r="H2169" s="25"/>
      <c r="I2169" s="15">
        <v>2169</v>
      </c>
      <c r="J2169" s="15" t="b">
        <f xml:space="preserve"> IF(AND([Relationship Date (UTC)] &gt;= Misc!$M$3, [Relationship Date (UTC)] &lt;= Misc!$N$3,TRUE), TRUE, FALSE)</f>
        <v>1</v>
      </c>
      <c r="K2169" s="16"/>
      <c r="L2169" s="72" t="s">
        <v>922</v>
      </c>
      <c r="M2169" s="75">
        <v>40523.680902777778</v>
      </c>
    </row>
    <row r="2170" spans="1:13">
      <c r="A2170" s="69" t="s">
        <v>831</v>
      </c>
      <c r="B2170" s="69" t="s">
        <v>913</v>
      </c>
      <c r="C2170" s="18"/>
      <c r="D2170" s="19"/>
      <c r="E2170" s="60"/>
      <c r="F2170" s="20"/>
      <c r="G2170" s="18"/>
      <c r="H2170" s="25"/>
      <c r="I2170" s="15">
        <v>2170</v>
      </c>
      <c r="J2170" s="15" t="b">
        <f xml:space="preserve"> IF(AND([Relationship Date (UTC)] &gt;= Misc!$M$3, [Relationship Date (UTC)] &lt;= Misc!$N$3,TRUE), TRUE, FALSE)</f>
        <v>1</v>
      </c>
      <c r="K2170" s="16"/>
      <c r="L2170" s="72" t="s">
        <v>921</v>
      </c>
      <c r="M2170" s="75">
        <v>40523.679722222223</v>
      </c>
    </row>
    <row r="2171" spans="1:13">
      <c r="A2171" s="69" t="s">
        <v>831</v>
      </c>
      <c r="B2171" s="69" t="s">
        <v>783</v>
      </c>
      <c r="C2171" s="18"/>
      <c r="D2171" s="19"/>
      <c r="E2171" s="60"/>
      <c r="F2171" s="20"/>
      <c r="G2171" s="18"/>
      <c r="H2171" s="25"/>
      <c r="I2171" s="15">
        <v>2171</v>
      </c>
      <c r="J2171" s="15" t="b">
        <f xml:space="preserve"> IF(AND([Relationship Date (UTC)] &gt;= Misc!$M$3, [Relationship Date (UTC)] &lt;= Misc!$N$3,TRUE), TRUE, FALSE)</f>
        <v>1</v>
      </c>
      <c r="K2171" s="16"/>
      <c r="L2171" s="72" t="s">
        <v>922</v>
      </c>
      <c r="M2171" s="75">
        <v>40523.680902777778</v>
      </c>
    </row>
    <row r="2172" spans="1:13">
      <c r="A2172" s="69" t="s">
        <v>831</v>
      </c>
      <c r="B2172" s="69" t="s">
        <v>730</v>
      </c>
      <c r="C2172" s="18"/>
      <c r="D2172" s="19"/>
      <c r="E2172" s="60"/>
      <c r="F2172" s="20"/>
      <c r="G2172" s="18"/>
      <c r="H2172" s="25"/>
      <c r="I2172" s="15">
        <v>2172</v>
      </c>
      <c r="J2172" s="15" t="b">
        <f xml:space="preserve"> IF(AND([Relationship Date (UTC)] &gt;= Misc!$M$3, [Relationship Date (UTC)] &lt;= Misc!$N$3,TRUE), TRUE, FALSE)</f>
        <v>1</v>
      </c>
      <c r="K2172" s="16"/>
      <c r="L2172" s="72" t="s">
        <v>922</v>
      </c>
      <c r="M2172" s="75">
        <v>40523.680902777778</v>
      </c>
    </row>
    <row r="2173" spans="1:13">
      <c r="A2173" s="69" t="s">
        <v>831</v>
      </c>
      <c r="B2173" s="69" t="s">
        <v>886</v>
      </c>
      <c r="C2173" s="18"/>
      <c r="D2173" s="19"/>
      <c r="E2173" s="60"/>
      <c r="F2173" s="20"/>
      <c r="G2173" s="18"/>
      <c r="H2173" s="25"/>
      <c r="I2173" s="15">
        <v>2173</v>
      </c>
      <c r="J2173" s="15" t="b">
        <f xml:space="preserve"> IF(AND([Relationship Date (UTC)] &gt;= Misc!$M$3, [Relationship Date (UTC)] &lt;= Misc!$N$3,TRUE), TRUE, FALSE)</f>
        <v>1</v>
      </c>
      <c r="K2173" s="16"/>
      <c r="L2173" s="72" t="s">
        <v>922</v>
      </c>
      <c r="M2173" s="75">
        <v>40523.680902777778</v>
      </c>
    </row>
    <row r="2174" spans="1:13">
      <c r="A2174" s="69" t="s">
        <v>832</v>
      </c>
      <c r="B2174" s="69" t="s">
        <v>913</v>
      </c>
      <c r="C2174" s="18"/>
      <c r="D2174" s="19"/>
      <c r="E2174" s="60"/>
      <c r="F2174" s="20"/>
      <c r="G2174" s="18"/>
      <c r="H2174" s="25"/>
      <c r="I2174" s="15">
        <v>2174</v>
      </c>
      <c r="J2174" s="15" t="b">
        <f xml:space="preserve"> IF(AND([Relationship Date (UTC)] &gt;= Misc!$M$3, [Relationship Date (UTC)] &lt;= Misc!$N$3,TRUE), TRUE, FALSE)</f>
        <v>1</v>
      </c>
      <c r="K2174" s="16"/>
      <c r="L2174" s="72" t="s">
        <v>921</v>
      </c>
      <c r="M2174" s="75">
        <v>40523.679745370369</v>
      </c>
    </row>
    <row r="2175" spans="1:13">
      <c r="A2175" s="69" t="s">
        <v>832</v>
      </c>
      <c r="B2175" s="69" t="s">
        <v>913</v>
      </c>
      <c r="C2175" s="18"/>
      <c r="D2175" s="19"/>
      <c r="E2175" s="60"/>
      <c r="F2175" s="20"/>
      <c r="G2175" s="18"/>
      <c r="H2175" s="25"/>
      <c r="I2175" s="15">
        <v>2175</v>
      </c>
      <c r="J2175" s="15" t="b">
        <f xml:space="preserve"> IF(AND([Relationship Date (UTC)] &gt;= Misc!$M$3, [Relationship Date (UTC)] &lt;= Misc!$N$3,TRUE), TRUE, FALSE)</f>
        <v>1</v>
      </c>
      <c r="K2175" s="16"/>
      <c r="L2175" s="72" t="s">
        <v>922</v>
      </c>
      <c r="M2175" s="75">
        <v>40523.680902777778</v>
      </c>
    </row>
    <row r="2176" spans="1:13">
      <c r="A2176" s="69" t="s">
        <v>832</v>
      </c>
      <c r="B2176" s="69" t="s">
        <v>916</v>
      </c>
      <c r="C2176" s="18"/>
      <c r="D2176" s="19"/>
      <c r="E2176" s="60"/>
      <c r="F2176" s="20"/>
      <c r="G2176" s="18"/>
      <c r="H2176" s="25"/>
      <c r="I2176" s="15">
        <v>2176</v>
      </c>
      <c r="J2176" s="15" t="b">
        <f xml:space="preserve"> IF(AND([Relationship Date (UTC)] &gt;= Misc!$M$3, [Relationship Date (UTC)] &lt;= Misc!$N$3,TRUE), TRUE, FALSE)</f>
        <v>1</v>
      </c>
      <c r="K2176" s="16"/>
      <c r="L2176" s="72" t="s">
        <v>922</v>
      </c>
      <c r="M2176" s="75">
        <v>40523.680902777778</v>
      </c>
    </row>
    <row r="2177" spans="1:13">
      <c r="A2177" s="69" t="s">
        <v>543</v>
      </c>
      <c r="B2177" s="69" t="s">
        <v>780</v>
      </c>
      <c r="C2177" s="18"/>
      <c r="D2177" s="19"/>
      <c r="E2177" s="60"/>
      <c r="F2177" s="20"/>
      <c r="G2177" s="18"/>
      <c r="H2177" s="25"/>
      <c r="I2177" s="15">
        <v>2177</v>
      </c>
      <c r="J2177" s="15" t="b">
        <f xml:space="preserve"> IF(AND([Relationship Date (UTC)] &gt;= Misc!$M$3, [Relationship Date (UTC)] &lt;= Misc!$N$3,TRUE), TRUE, FALSE)</f>
        <v>1</v>
      </c>
      <c r="K2177" s="16"/>
      <c r="L2177" s="72" t="s">
        <v>922</v>
      </c>
      <c r="M2177" s="75">
        <v>40523.680902777778</v>
      </c>
    </row>
    <row r="2178" spans="1:13">
      <c r="A2178" s="69" t="s">
        <v>780</v>
      </c>
      <c r="B2178" s="69" t="s">
        <v>543</v>
      </c>
      <c r="C2178" s="18"/>
      <c r="D2178" s="19"/>
      <c r="E2178" s="60"/>
      <c r="F2178" s="20"/>
      <c r="G2178" s="18"/>
      <c r="H2178" s="25"/>
      <c r="I2178" s="15">
        <v>2178</v>
      </c>
      <c r="J2178" s="15" t="b">
        <f xml:space="preserve"> IF(AND([Relationship Date (UTC)] &gt;= Misc!$M$3, [Relationship Date (UTC)] &lt;= Misc!$N$3,TRUE), TRUE, FALSE)</f>
        <v>1</v>
      </c>
      <c r="K2178" s="16"/>
      <c r="L2178" s="72" t="s">
        <v>922</v>
      </c>
      <c r="M2178" s="75">
        <v>40523.680902777778</v>
      </c>
    </row>
    <row r="2179" spans="1:13">
      <c r="A2179" s="69" t="s">
        <v>780</v>
      </c>
      <c r="B2179" s="69" t="s">
        <v>916</v>
      </c>
      <c r="C2179" s="18"/>
      <c r="D2179" s="19"/>
      <c r="E2179" s="60"/>
      <c r="F2179" s="20"/>
      <c r="G2179" s="18"/>
      <c r="H2179" s="25"/>
      <c r="I2179" s="15">
        <v>2179</v>
      </c>
      <c r="J2179" s="15" t="b">
        <f xml:space="preserve"> IF(AND([Relationship Date (UTC)] &gt;= Misc!$M$3, [Relationship Date (UTC)] &lt;= Misc!$N$3,TRUE), TRUE, FALSE)</f>
        <v>1</v>
      </c>
      <c r="K2179" s="16"/>
      <c r="L2179" s="72" t="s">
        <v>922</v>
      </c>
      <c r="M2179" s="75">
        <v>40523.680902777778</v>
      </c>
    </row>
    <row r="2180" spans="1:13">
      <c r="A2180" s="69" t="s">
        <v>780</v>
      </c>
      <c r="B2180" s="69" t="s">
        <v>913</v>
      </c>
      <c r="C2180" s="18"/>
      <c r="D2180" s="19"/>
      <c r="E2180" s="60"/>
      <c r="F2180" s="20"/>
      <c r="G2180" s="18"/>
      <c r="H2180" s="25"/>
      <c r="I2180" s="15">
        <v>2180</v>
      </c>
      <c r="J2180" s="15" t="b">
        <f xml:space="preserve"> IF(AND([Relationship Date (UTC)] &gt;= Misc!$M$3, [Relationship Date (UTC)] &lt;= Misc!$N$3,TRUE), TRUE, FALSE)</f>
        <v>1</v>
      </c>
      <c r="K2180" s="16"/>
      <c r="L2180" s="72" t="s">
        <v>922</v>
      </c>
      <c r="M2180" s="75">
        <v>40523.680902777778</v>
      </c>
    </row>
    <row r="2181" spans="1:13">
      <c r="A2181" s="69" t="s">
        <v>780</v>
      </c>
      <c r="B2181" s="69" t="s">
        <v>833</v>
      </c>
      <c r="C2181" s="18"/>
      <c r="D2181" s="19"/>
      <c r="E2181" s="60"/>
      <c r="F2181" s="20"/>
      <c r="G2181" s="18"/>
      <c r="H2181" s="25"/>
      <c r="I2181" s="15">
        <v>2181</v>
      </c>
      <c r="J2181" s="15" t="b">
        <f xml:space="preserve"> IF(AND([Relationship Date (UTC)] &gt;= Misc!$M$3, [Relationship Date (UTC)] &lt;= Misc!$N$3,TRUE), TRUE, FALSE)</f>
        <v>1</v>
      </c>
      <c r="K2181" s="16"/>
      <c r="L2181" s="72" t="s">
        <v>922</v>
      </c>
      <c r="M2181" s="75">
        <v>40523.680902777778</v>
      </c>
    </row>
    <row r="2182" spans="1:13">
      <c r="A2182" s="69" t="s">
        <v>780</v>
      </c>
      <c r="B2182" s="69" t="s">
        <v>817</v>
      </c>
      <c r="C2182" s="18"/>
      <c r="D2182" s="19"/>
      <c r="E2182" s="60"/>
      <c r="F2182" s="20"/>
      <c r="G2182" s="18"/>
      <c r="H2182" s="25"/>
      <c r="I2182" s="15">
        <v>2182</v>
      </c>
      <c r="J2182" s="15" t="b">
        <f xml:space="preserve"> IF(AND([Relationship Date (UTC)] &gt;= Misc!$M$3, [Relationship Date (UTC)] &lt;= Misc!$N$3,TRUE), TRUE, FALSE)</f>
        <v>1</v>
      </c>
      <c r="K2182" s="16"/>
      <c r="L2182" s="72" t="s">
        <v>922</v>
      </c>
      <c r="M2182" s="75">
        <v>40523.680902777778</v>
      </c>
    </row>
    <row r="2183" spans="1:13">
      <c r="A2183" s="69" t="s">
        <v>833</v>
      </c>
      <c r="B2183" s="69" t="s">
        <v>780</v>
      </c>
      <c r="C2183" s="18"/>
      <c r="D2183" s="19"/>
      <c r="E2183" s="60"/>
      <c r="F2183" s="20"/>
      <c r="G2183" s="18"/>
      <c r="H2183" s="25"/>
      <c r="I2183" s="15">
        <v>2183</v>
      </c>
      <c r="J2183" s="15" t="b">
        <f xml:space="preserve"> IF(AND([Relationship Date (UTC)] &gt;= Misc!$M$3, [Relationship Date (UTC)] &lt;= Misc!$N$3,TRUE), TRUE, FALSE)</f>
        <v>1</v>
      </c>
      <c r="K2183" s="16"/>
      <c r="L2183" s="72" t="s">
        <v>922</v>
      </c>
      <c r="M2183" s="75">
        <v>40523.680902777778</v>
      </c>
    </row>
    <row r="2184" spans="1:13">
      <c r="A2184" s="69" t="s">
        <v>834</v>
      </c>
      <c r="B2184" s="69" t="s">
        <v>916</v>
      </c>
      <c r="C2184" s="18"/>
      <c r="D2184" s="19"/>
      <c r="E2184" s="60"/>
      <c r="F2184" s="20"/>
      <c r="G2184" s="18"/>
      <c r="H2184" s="25"/>
      <c r="I2184" s="15">
        <v>2184</v>
      </c>
      <c r="J2184" s="15" t="b">
        <f xml:space="preserve"> IF(AND([Relationship Date (UTC)] &gt;= Misc!$M$3, [Relationship Date (UTC)] &lt;= Misc!$N$3,TRUE), TRUE, FALSE)</f>
        <v>1</v>
      </c>
      <c r="K2184" s="16"/>
      <c r="L2184" s="72" t="s">
        <v>922</v>
      </c>
      <c r="M2184" s="75">
        <v>40523.680902777778</v>
      </c>
    </row>
    <row r="2185" spans="1:13">
      <c r="A2185" s="69" t="s">
        <v>835</v>
      </c>
      <c r="B2185" s="69" t="s">
        <v>730</v>
      </c>
      <c r="C2185" s="18"/>
      <c r="D2185" s="19"/>
      <c r="E2185" s="60"/>
      <c r="F2185" s="20"/>
      <c r="G2185" s="18"/>
      <c r="H2185" s="25"/>
      <c r="I2185" s="15">
        <v>2185</v>
      </c>
      <c r="J2185" s="15" t="b">
        <f xml:space="preserve"> IF(AND([Relationship Date (UTC)] &gt;= Misc!$M$3, [Relationship Date (UTC)] &lt;= Misc!$N$3,TRUE), TRUE, FALSE)</f>
        <v>1</v>
      </c>
      <c r="K2185" s="16"/>
      <c r="L2185" s="72" t="s">
        <v>922</v>
      </c>
      <c r="M2185" s="75">
        <v>40523.680902777778</v>
      </c>
    </row>
    <row r="2186" spans="1:13">
      <c r="A2186" s="69" t="s">
        <v>836</v>
      </c>
      <c r="B2186" s="69" t="s">
        <v>839</v>
      </c>
      <c r="C2186" s="18"/>
      <c r="D2186" s="19"/>
      <c r="E2186" s="60"/>
      <c r="F2186" s="20"/>
      <c r="G2186" s="18"/>
      <c r="H2186" s="25"/>
      <c r="I2186" s="15">
        <v>2186</v>
      </c>
      <c r="J2186" s="15" t="b">
        <f xml:space="preserve"> IF(AND([Relationship Date (UTC)] &gt;= Misc!$M$3, [Relationship Date (UTC)] &lt;= Misc!$N$3,TRUE), TRUE, FALSE)</f>
        <v>1</v>
      </c>
      <c r="K2186" s="16"/>
      <c r="L2186" s="72" t="s">
        <v>921</v>
      </c>
      <c r="M2186" s="75">
        <v>40523.656504629631</v>
      </c>
    </row>
    <row r="2187" spans="1:13">
      <c r="A2187" s="69" t="s">
        <v>836</v>
      </c>
      <c r="B2187" s="69" t="s">
        <v>837</v>
      </c>
      <c r="C2187" s="18"/>
      <c r="D2187" s="19"/>
      <c r="E2187" s="60"/>
      <c r="F2187" s="20"/>
      <c r="G2187" s="18"/>
      <c r="H2187" s="25"/>
      <c r="I2187" s="15">
        <v>2187</v>
      </c>
      <c r="J2187" s="15" t="b">
        <f xml:space="preserve"> IF(AND([Relationship Date (UTC)] &gt;= Misc!$M$3, [Relationship Date (UTC)] &lt;= Misc!$N$3,TRUE), TRUE, FALSE)</f>
        <v>1</v>
      </c>
      <c r="K2187" s="16"/>
      <c r="L2187" s="72" t="s">
        <v>922</v>
      </c>
      <c r="M2187" s="75">
        <v>40523.680902777778</v>
      </c>
    </row>
    <row r="2188" spans="1:13">
      <c r="A2188" s="69" t="s">
        <v>836</v>
      </c>
      <c r="B2188" s="69" t="s">
        <v>916</v>
      </c>
      <c r="C2188" s="18"/>
      <c r="D2188" s="19"/>
      <c r="E2188" s="60"/>
      <c r="F2188" s="20"/>
      <c r="G2188" s="18"/>
      <c r="H2188" s="25"/>
      <c r="I2188" s="15">
        <v>2188</v>
      </c>
      <c r="J2188" s="15" t="b">
        <f xml:space="preserve"> IF(AND([Relationship Date (UTC)] &gt;= Misc!$M$3, [Relationship Date (UTC)] &lt;= Misc!$N$3,TRUE), TRUE, FALSE)</f>
        <v>1</v>
      </c>
      <c r="K2188" s="16"/>
      <c r="L2188" s="72" t="s">
        <v>922</v>
      </c>
      <c r="M2188" s="75">
        <v>40523.680902777778</v>
      </c>
    </row>
    <row r="2189" spans="1:13">
      <c r="A2189" s="69" t="s">
        <v>837</v>
      </c>
      <c r="B2189" s="69" t="s">
        <v>836</v>
      </c>
      <c r="C2189" s="18"/>
      <c r="D2189" s="19"/>
      <c r="E2189" s="60"/>
      <c r="F2189" s="20"/>
      <c r="G2189" s="18"/>
      <c r="H2189" s="25"/>
      <c r="I2189" s="15">
        <v>2189</v>
      </c>
      <c r="J2189" s="15" t="b">
        <f xml:space="preserve"> IF(AND([Relationship Date (UTC)] &gt;= Misc!$M$3, [Relationship Date (UTC)] &lt;= Misc!$N$3,TRUE), TRUE, FALSE)</f>
        <v>1</v>
      </c>
      <c r="K2189" s="16"/>
      <c r="L2189" s="72" t="s">
        <v>922</v>
      </c>
      <c r="M2189" s="75">
        <v>40523.680902777778</v>
      </c>
    </row>
    <row r="2190" spans="1:13">
      <c r="A2190" s="69" t="s">
        <v>675</v>
      </c>
      <c r="B2190" s="69" t="s">
        <v>751</v>
      </c>
      <c r="C2190" s="18"/>
      <c r="D2190" s="19"/>
      <c r="E2190" s="60"/>
      <c r="F2190" s="20"/>
      <c r="G2190" s="18"/>
      <c r="H2190" s="25"/>
      <c r="I2190" s="15">
        <v>2190</v>
      </c>
      <c r="J2190" s="15" t="b">
        <f xml:space="preserve"> IF(AND([Relationship Date (UTC)] &gt;= Misc!$M$3, [Relationship Date (UTC)] &lt;= Misc!$N$3,TRUE), TRUE, FALSE)</f>
        <v>1</v>
      </c>
      <c r="K2190" s="16"/>
      <c r="L2190" s="72" t="s">
        <v>921</v>
      </c>
      <c r="M2190" s="75">
        <v>40523.677222222221</v>
      </c>
    </row>
    <row r="2191" spans="1:13">
      <c r="A2191" s="69" t="s">
        <v>751</v>
      </c>
      <c r="B2191" s="69" t="s">
        <v>913</v>
      </c>
      <c r="C2191" s="18"/>
      <c r="D2191" s="19"/>
      <c r="E2191" s="60"/>
      <c r="F2191" s="20"/>
      <c r="G2191" s="18"/>
      <c r="H2191" s="25"/>
      <c r="I2191" s="15">
        <v>2191</v>
      </c>
      <c r="J2191" s="15" t="b">
        <f xml:space="preserve"> IF(AND([Relationship Date (UTC)] &gt;= Misc!$M$3, [Relationship Date (UTC)] &lt;= Misc!$N$3,TRUE), TRUE, FALSE)</f>
        <v>1</v>
      </c>
      <c r="K2191" s="16"/>
      <c r="L2191" s="72" t="s">
        <v>921</v>
      </c>
      <c r="M2191" s="75">
        <v>40523.678912037038</v>
      </c>
    </row>
    <row r="2192" spans="1:13">
      <c r="A2192" s="69" t="s">
        <v>806</v>
      </c>
      <c r="B2192" s="69" t="s">
        <v>751</v>
      </c>
      <c r="C2192" s="18"/>
      <c r="D2192" s="19"/>
      <c r="E2192" s="60"/>
      <c r="F2192" s="20"/>
      <c r="G2192" s="18"/>
      <c r="H2192" s="25"/>
      <c r="I2192" s="15">
        <v>2192</v>
      </c>
      <c r="J2192" s="15" t="b">
        <f xml:space="preserve"> IF(AND([Relationship Date (UTC)] &gt;= Misc!$M$3, [Relationship Date (UTC)] &lt;= Misc!$N$3,TRUE), TRUE, FALSE)</f>
        <v>1</v>
      </c>
      <c r="K2192" s="16"/>
      <c r="L2192" s="72" t="s">
        <v>921</v>
      </c>
      <c r="M2192" s="75">
        <v>40523.679398148146</v>
      </c>
    </row>
    <row r="2193" spans="1:13">
      <c r="A2193" s="69" t="s">
        <v>838</v>
      </c>
      <c r="B2193" s="69" t="s">
        <v>751</v>
      </c>
      <c r="C2193" s="18"/>
      <c r="D2193" s="19"/>
      <c r="E2193" s="60"/>
      <c r="F2193" s="20"/>
      <c r="G2193" s="18"/>
      <c r="H2193" s="25"/>
      <c r="I2193" s="15">
        <v>2193</v>
      </c>
      <c r="J2193" s="15" t="b">
        <f xml:space="preserve"> IF(AND([Relationship Date (UTC)] &gt;= Misc!$M$3, [Relationship Date (UTC)] &lt;= Misc!$N$3,TRUE), TRUE, FALSE)</f>
        <v>1</v>
      </c>
      <c r="K2193" s="16"/>
      <c r="L2193" s="72" t="s">
        <v>922</v>
      </c>
      <c r="M2193" s="75">
        <v>40523.680902777778</v>
      </c>
    </row>
    <row r="2194" spans="1:13">
      <c r="A2194" s="69" t="s">
        <v>465</v>
      </c>
      <c r="B2194" s="69" t="s">
        <v>751</v>
      </c>
      <c r="C2194" s="18"/>
      <c r="D2194" s="19"/>
      <c r="E2194" s="60"/>
      <c r="F2194" s="20"/>
      <c r="G2194" s="18"/>
      <c r="H2194" s="25"/>
      <c r="I2194" s="15">
        <v>2194</v>
      </c>
      <c r="J2194" s="15" t="b">
        <f xml:space="preserve"> IF(AND([Relationship Date (UTC)] &gt;= Misc!$M$3, [Relationship Date (UTC)] &lt;= Misc!$N$3,TRUE), TRUE, FALSE)</f>
        <v>1</v>
      </c>
      <c r="K2194" s="16"/>
      <c r="L2194" s="72" t="s">
        <v>922</v>
      </c>
      <c r="M2194" s="75">
        <v>40523.680902777778</v>
      </c>
    </row>
    <row r="2195" spans="1:13">
      <c r="A2195" s="69" t="s">
        <v>765</v>
      </c>
      <c r="B2195" s="69" t="s">
        <v>751</v>
      </c>
      <c r="C2195" s="18"/>
      <c r="D2195" s="19"/>
      <c r="E2195" s="60"/>
      <c r="F2195" s="20"/>
      <c r="G2195" s="18"/>
      <c r="H2195" s="25"/>
      <c r="I2195" s="15">
        <v>2195</v>
      </c>
      <c r="J2195" s="15" t="b">
        <f xml:space="preserve"> IF(AND([Relationship Date (UTC)] &gt;= Misc!$M$3, [Relationship Date (UTC)] &lt;= Misc!$N$3,TRUE), TRUE, FALSE)</f>
        <v>1</v>
      </c>
      <c r="K2195" s="16"/>
      <c r="L2195" s="72" t="s">
        <v>922</v>
      </c>
      <c r="M2195" s="75">
        <v>40523.680902777778</v>
      </c>
    </row>
    <row r="2196" spans="1:13">
      <c r="A2196" s="69" t="s">
        <v>839</v>
      </c>
      <c r="B2196" s="69" t="s">
        <v>751</v>
      </c>
      <c r="C2196" s="18"/>
      <c r="D2196" s="19"/>
      <c r="E2196" s="60"/>
      <c r="F2196" s="20"/>
      <c r="G2196" s="18"/>
      <c r="H2196" s="25"/>
      <c r="I2196" s="15">
        <v>2196</v>
      </c>
      <c r="J2196" s="15" t="b">
        <f xml:space="preserve"> IF(AND([Relationship Date (UTC)] &gt;= Misc!$M$3, [Relationship Date (UTC)] &lt;= Misc!$N$3,TRUE), TRUE, FALSE)</f>
        <v>1</v>
      </c>
      <c r="K2196" s="16"/>
      <c r="L2196" s="72" t="s">
        <v>922</v>
      </c>
      <c r="M2196" s="75">
        <v>40523.680902777778</v>
      </c>
    </row>
    <row r="2197" spans="1:13">
      <c r="A2197" s="69" t="s">
        <v>545</v>
      </c>
      <c r="B2197" s="69" t="s">
        <v>751</v>
      </c>
      <c r="C2197" s="18"/>
      <c r="D2197" s="19"/>
      <c r="E2197" s="60"/>
      <c r="F2197" s="20"/>
      <c r="G2197" s="18"/>
      <c r="H2197" s="25"/>
      <c r="I2197" s="15">
        <v>2197</v>
      </c>
      <c r="J2197" s="15" t="b">
        <f xml:space="preserve"> IF(AND([Relationship Date (UTC)] &gt;= Misc!$M$3, [Relationship Date (UTC)] &lt;= Misc!$N$3,TRUE), TRUE, FALSE)</f>
        <v>1</v>
      </c>
      <c r="K2197" s="16"/>
      <c r="L2197" s="72" t="s">
        <v>922</v>
      </c>
      <c r="M2197" s="75">
        <v>40523.680902777778</v>
      </c>
    </row>
    <row r="2198" spans="1:13">
      <c r="A2198" s="69" t="s">
        <v>659</v>
      </c>
      <c r="B2198" s="69" t="s">
        <v>751</v>
      </c>
      <c r="C2198" s="18"/>
      <c r="D2198" s="19"/>
      <c r="E2198" s="60"/>
      <c r="F2198" s="20"/>
      <c r="G2198" s="18"/>
      <c r="H2198" s="25"/>
      <c r="I2198" s="15">
        <v>2198</v>
      </c>
      <c r="J2198" s="15" t="b">
        <f xml:space="preserve"> IF(AND([Relationship Date (UTC)] &gt;= Misc!$M$3, [Relationship Date (UTC)] &lt;= Misc!$N$3,TRUE), TRUE, FALSE)</f>
        <v>1</v>
      </c>
      <c r="K2198" s="16"/>
      <c r="L2198" s="72" t="s">
        <v>922</v>
      </c>
      <c r="M2198" s="75">
        <v>40523.680902777778</v>
      </c>
    </row>
    <row r="2199" spans="1:13">
      <c r="A2199" s="69" t="s">
        <v>656</v>
      </c>
      <c r="B2199" s="69" t="s">
        <v>751</v>
      </c>
      <c r="C2199" s="18"/>
      <c r="D2199" s="19"/>
      <c r="E2199" s="60"/>
      <c r="F2199" s="20"/>
      <c r="G2199" s="18"/>
      <c r="H2199" s="25"/>
      <c r="I2199" s="15">
        <v>2199</v>
      </c>
      <c r="J2199" s="15" t="b">
        <f xml:space="preserve"> IF(AND([Relationship Date (UTC)] &gt;= Misc!$M$3, [Relationship Date (UTC)] &lt;= Misc!$N$3,TRUE), TRUE, FALSE)</f>
        <v>1</v>
      </c>
      <c r="K2199" s="16"/>
      <c r="L2199" s="72" t="s">
        <v>922</v>
      </c>
      <c r="M2199" s="75">
        <v>40523.680902777778</v>
      </c>
    </row>
    <row r="2200" spans="1:13">
      <c r="A2200" s="69" t="s">
        <v>675</v>
      </c>
      <c r="B2200" s="69" t="s">
        <v>751</v>
      </c>
      <c r="C2200" s="18"/>
      <c r="D2200" s="19"/>
      <c r="E2200" s="60"/>
      <c r="F2200" s="20"/>
      <c r="G2200" s="18"/>
      <c r="H2200" s="25"/>
      <c r="I2200" s="15">
        <v>2200</v>
      </c>
      <c r="J2200" s="15" t="b">
        <f xml:space="preserve"> IF(AND([Relationship Date (UTC)] &gt;= Misc!$M$3, [Relationship Date (UTC)] &lt;= Misc!$N$3,TRUE), TRUE, FALSE)</f>
        <v>1</v>
      </c>
      <c r="K2200" s="16"/>
      <c r="L2200" s="72" t="s">
        <v>922</v>
      </c>
      <c r="M2200" s="75">
        <v>40523.680902777778</v>
      </c>
    </row>
    <row r="2201" spans="1:13">
      <c r="A2201" s="69" t="s">
        <v>684</v>
      </c>
      <c r="B2201" s="69" t="s">
        <v>751</v>
      </c>
      <c r="C2201" s="18"/>
      <c r="D2201" s="19"/>
      <c r="E2201" s="60"/>
      <c r="F2201" s="20"/>
      <c r="G2201" s="18"/>
      <c r="H2201" s="25"/>
      <c r="I2201" s="15">
        <v>2201</v>
      </c>
      <c r="J2201" s="15" t="b">
        <f xml:space="preserve"> IF(AND([Relationship Date (UTC)] &gt;= Misc!$M$3, [Relationship Date (UTC)] &lt;= Misc!$N$3,TRUE), TRUE, FALSE)</f>
        <v>1</v>
      </c>
      <c r="K2201" s="16"/>
      <c r="L2201" s="72" t="s">
        <v>922</v>
      </c>
      <c r="M2201" s="75">
        <v>40523.680902777778</v>
      </c>
    </row>
    <row r="2202" spans="1:13">
      <c r="A2202" s="69" t="s">
        <v>825</v>
      </c>
      <c r="B2202" s="69" t="s">
        <v>751</v>
      </c>
      <c r="C2202" s="18"/>
      <c r="D2202" s="19"/>
      <c r="E2202" s="60"/>
      <c r="F2202" s="20"/>
      <c r="G2202" s="18"/>
      <c r="H2202" s="25"/>
      <c r="I2202" s="15">
        <v>2202</v>
      </c>
      <c r="J2202" s="15" t="b">
        <f xml:space="preserve"> IF(AND([Relationship Date (UTC)] &gt;= Misc!$M$3, [Relationship Date (UTC)] &lt;= Misc!$N$3,TRUE), TRUE, FALSE)</f>
        <v>1</v>
      </c>
      <c r="K2202" s="16"/>
      <c r="L2202" s="72" t="s">
        <v>922</v>
      </c>
      <c r="M2202" s="75">
        <v>40523.680902777778</v>
      </c>
    </row>
    <row r="2203" spans="1:13">
      <c r="A2203" s="69" t="s">
        <v>751</v>
      </c>
      <c r="B2203" s="69" t="s">
        <v>916</v>
      </c>
      <c r="C2203" s="18"/>
      <c r="D2203" s="19"/>
      <c r="E2203" s="60"/>
      <c r="F2203" s="20"/>
      <c r="G2203" s="18"/>
      <c r="H2203" s="25"/>
      <c r="I2203" s="15">
        <v>2203</v>
      </c>
      <c r="J2203" s="15" t="b">
        <f xml:space="preserve"> IF(AND([Relationship Date (UTC)] &gt;= Misc!$M$3, [Relationship Date (UTC)] &lt;= Misc!$N$3,TRUE), TRUE, FALSE)</f>
        <v>1</v>
      </c>
      <c r="K2203" s="16"/>
      <c r="L2203" s="72" t="s">
        <v>922</v>
      </c>
      <c r="M2203" s="75">
        <v>40523.680902777778</v>
      </c>
    </row>
    <row r="2204" spans="1:13">
      <c r="A2204" s="69" t="s">
        <v>751</v>
      </c>
      <c r="B2204" s="69" t="s">
        <v>765</v>
      </c>
      <c r="C2204" s="18"/>
      <c r="D2204" s="19"/>
      <c r="E2204" s="60"/>
      <c r="F2204" s="20"/>
      <c r="G2204" s="18"/>
      <c r="H2204" s="25"/>
      <c r="I2204" s="15">
        <v>2204</v>
      </c>
      <c r="J2204" s="15" t="b">
        <f xml:space="preserve"> IF(AND([Relationship Date (UTC)] &gt;= Misc!$M$3, [Relationship Date (UTC)] &lt;= Misc!$N$3,TRUE), TRUE, FALSE)</f>
        <v>1</v>
      </c>
      <c r="K2204" s="16"/>
      <c r="L2204" s="72" t="s">
        <v>922</v>
      </c>
      <c r="M2204" s="75">
        <v>40523.680902777778</v>
      </c>
    </row>
    <row r="2205" spans="1:13">
      <c r="A2205" s="69" t="s">
        <v>751</v>
      </c>
      <c r="B2205" s="69" t="s">
        <v>675</v>
      </c>
      <c r="C2205" s="18"/>
      <c r="D2205" s="19"/>
      <c r="E2205" s="60"/>
      <c r="F2205" s="20"/>
      <c r="G2205" s="18"/>
      <c r="H2205" s="25"/>
      <c r="I2205" s="15">
        <v>2205</v>
      </c>
      <c r="J2205" s="15" t="b">
        <f xml:space="preserve"> IF(AND([Relationship Date (UTC)] &gt;= Misc!$M$3, [Relationship Date (UTC)] &lt;= Misc!$N$3,TRUE), TRUE, FALSE)</f>
        <v>1</v>
      </c>
      <c r="K2205" s="16"/>
      <c r="L2205" s="72" t="s">
        <v>922</v>
      </c>
      <c r="M2205" s="75">
        <v>40523.680902777778</v>
      </c>
    </row>
    <row r="2206" spans="1:13">
      <c r="A2206" s="69" t="s">
        <v>751</v>
      </c>
      <c r="B2206" s="69" t="s">
        <v>758</v>
      </c>
      <c r="C2206" s="18"/>
      <c r="D2206" s="19"/>
      <c r="E2206" s="60"/>
      <c r="F2206" s="20"/>
      <c r="G2206" s="18"/>
      <c r="H2206" s="25"/>
      <c r="I2206" s="15">
        <v>2206</v>
      </c>
      <c r="J2206" s="15" t="b">
        <f xml:space="preserve"> IF(AND([Relationship Date (UTC)] &gt;= Misc!$M$3, [Relationship Date (UTC)] &lt;= Misc!$N$3,TRUE), TRUE, FALSE)</f>
        <v>1</v>
      </c>
      <c r="K2206" s="16"/>
      <c r="L2206" s="72" t="s">
        <v>922</v>
      </c>
      <c r="M2206" s="75">
        <v>40523.680902777778</v>
      </c>
    </row>
    <row r="2207" spans="1:13">
      <c r="A2207" s="69" t="s">
        <v>751</v>
      </c>
      <c r="B2207" s="69" t="s">
        <v>465</v>
      </c>
      <c r="C2207" s="18"/>
      <c r="D2207" s="19"/>
      <c r="E2207" s="60"/>
      <c r="F2207" s="20"/>
      <c r="G2207" s="18"/>
      <c r="H2207" s="25"/>
      <c r="I2207" s="15">
        <v>2207</v>
      </c>
      <c r="J2207" s="15" t="b">
        <f xml:space="preserve"> IF(AND([Relationship Date (UTC)] &gt;= Misc!$M$3, [Relationship Date (UTC)] &lt;= Misc!$N$3,TRUE), TRUE, FALSE)</f>
        <v>1</v>
      </c>
      <c r="K2207" s="16"/>
      <c r="L2207" s="72" t="s">
        <v>922</v>
      </c>
      <c r="M2207" s="75">
        <v>40523.680902777778</v>
      </c>
    </row>
    <row r="2208" spans="1:13">
      <c r="A2208" s="69" t="s">
        <v>751</v>
      </c>
      <c r="B2208" s="69" t="s">
        <v>838</v>
      </c>
      <c r="C2208" s="18"/>
      <c r="D2208" s="19"/>
      <c r="E2208" s="60"/>
      <c r="F2208" s="20"/>
      <c r="G2208" s="18"/>
      <c r="H2208" s="25"/>
      <c r="I2208" s="15">
        <v>2208</v>
      </c>
      <c r="J2208" s="15" t="b">
        <f xml:space="preserve"> IF(AND([Relationship Date (UTC)] &gt;= Misc!$M$3, [Relationship Date (UTC)] &lt;= Misc!$N$3,TRUE), TRUE, FALSE)</f>
        <v>1</v>
      </c>
      <c r="K2208" s="16"/>
      <c r="L2208" s="72" t="s">
        <v>922</v>
      </c>
      <c r="M2208" s="75">
        <v>40523.680902777778</v>
      </c>
    </row>
    <row r="2209" spans="1:13">
      <c r="A2209" s="69" t="s">
        <v>751</v>
      </c>
      <c r="B2209" s="69" t="s">
        <v>839</v>
      </c>
      <c r="C2209" s="18"/>
      <c r="D2209" s="19"/>
      <c r="E2209" s="60"/>
      <c r="F2209" s="20"/>
      <c r="G2209" s="18"/>
      <c r="H2209" s="25"/>
      <c r="I2209" s="15">
        <v>2209</v>
      </c>
      <c r="J2209" s="15" t="b">
        <f xml:space="preserve"> IF(AND([Relationship Date (UTC)] &gt;= Misc!$M$3, [Relationship Date (UTC)] &lt;= Misc!$N$3,TRUE), TRUE, FALSE)</f>
        <v>1</v>
      </c>
      <c r="K2209" s="16"/>
      <c r="L2209" s="72" t="s">
        <v>922</v>
      </c>
      <c r="M2209" s="75">
        <v>40523.680902777778</v>
      </c>
    </row>
    <row r="2210" spans="1:13">
      <c r="A2210" s="69" t="s">
        <v>751</v>
      </c>
      <c r="B2210" s="69" t="s">
        <v>659</v>
      </c>
      <c r="C2210" s="18"/>
      <c r="D2210" s="19"/>
      <c r="E2210" s="60"/>
      <c r="F2210" s="20"/>
      <c r="G2210" s="18"/>
      <c r="H2210" s="25"/>
      <c r="I2210" s="15">
        <v>2210</v>
      </c>
      <c r="J2210" s="15" t="b">
        <f xml:space="preserve"> IF(AND([Relationship Date (UTC)] &gt;= Misc!$M$3, [Relationship Date (UTC)] &lt;= Misc!$N$3,TRUE), TRUE, FALSE)</f>
        <v>1</v>
      </c>
      <c r="K2210" s="16"/>
      <c r="L2210" s="72" t="s">
        <v>922</v>
      </c>
      <c r="M2210" s="75">
        <v>40523.680902777778</v>
      </c>
    </row>
    <row r="2211" spans="1:13">
      <c r="A2211" s="69" t="s">
        <v>751</v>
      </c>
      <c r="B2211" s="69" t="s">
        <v>837</v>
      </c>
      <c r="C2211" s="18"/>
      <c r="D2211" s="19"/>
      <c r="E2211" s="60"/>
      <c r="F2211" s="20"/>
      <c r="G2211" s="18"/>
      <c r="H2211" s="25"/>
      <c r="I2211" s="15">
        <v>2211</v>
      </c>
      <c r="J2211" s="15" t="b">
        <f xml:space="preserve"> IF(AND([Relationship Date (UTC)] &gt;= Misc!$M$3, [Relationship Date (UTC)] &lt;= Misc!$N$3,TRUE), TRUE, FALSE)</f>
        <v>1</v>
      </c>
      <c r="K2211" s="16"/>
      <c r="L2211" s="72" t="s">
        <v>922</v>
      </c>
      <c r="M2211" s="75">
        <v>40523.680902777778</v>
      </c>
    </row>
    <row r="2212" spans="1:13">
      <c r="A2212" s="69" t="s">
        <v>751</v>
      </c>
      <c r="B2212" s="69" t="s">
        <v>889</v>
      </c>
      <c r="C2212" s="18"/>
      <c r="D2212" s="19"/>
      <c r="E2212" s="60"/>
      <c r="F2212" s="20"/>
      <c r="G2212" s="18"/>
      <c r="H2212" s="25"/>
      <c r="I2212" s="15">
        <v>2212</v>
      </c>
      <c r="J2212" s="15" t="b">
        <f xml:space="preserve"> IF(AND([Relationship Date (UTC)] &gt;= Misc!$M$3, [Relationship Date (UTC)] &lt;= Misc!$N$3,TRUE), TRUE, FALSE)</f>
        <v>1</v>
      </c>
      <c r="K2212" s="16"/>
      <c r="L2212" s="72" t="s">
        <v>922</v>
      </c>
      <c r="M2212" s="75">
        <v>40523.680902777778</v>
      </c>
    </row>
    <row r="2213" spans="1:13">
      <c r="A2213" s="69" t="s">
        <v>751</v>
      </c>
      <c r="B2213" s="69" t="s">
        <v>505</v>
      </c>
      <c r="C2213" s="18"/>
      <c r="D2213" s="19"/>
      <c r="E2213" s="60"/>
      <c r="F2213" s="20"/>
      <c r="G2213" s="18"/>
      <c r="H2213" s="25"/>
      <c r="I2213" s="15">
        <v>2213</v>
      </c>
      <c r="J2213" s="15" t="b">
        <f xml:space="preserve"> IF(AND([Relationship Date (UTC)] &gt;= Misc!$M$3, [Relationship Date (UTC)] &lt;= Misc!$N$3,TRUE), TRUE, FALSE)</f>
        <v>1</v>
      </c>
      <c r="K2213" s="16"/>
      <c r="L2213" s="72" t="s">
        <v>922</v>
      </c>
      <c r="M2213" s="75">
        <v>40523.680902777778</v>
      </c>
    </row>
    <row r="2214" spans="1:13">
      <c r="A2214" s="69" t="s">
        <v>751</v>
      </c>
      <c r="B2214" s="69" t="s">
        <v>825</v>
      </c>
      <c r="C2214" s="18"/>
      <c r="D2214" s="19"/>
      <c r="E2214" s="60"/>
      <c r="F2214" s="20"/>
      <c r="G2214" s="18"/>
      <c r="H2214" s="25"/>
      <c r="I2214" s="15">
        <v>2214</v>
      </c>
      <c r="J2214" s="15" t="b">
        <f xml:space="preserve"> IF(AND([Relationship Date (UTC)] &gt;= Misc!$M$3, [Relationship Date (UTC)] &lt;= Misc!$N$3,TRUE), TRUE, FALSE)</f>
        <v>1</v>
      </c>
      <c r="K2214" s="16"/>
      <c r="L2214" s="72" t="s">
        <v>922</v>
      </c>
      <c r="M2214" s="75">
        <v>40523.680902777778</v>
      </c>
    </row>
    <row r="2215" spans="1:13">
      <c r="A2215" s="69" t="s">
        <v>751</v>
      </c>
      <c r="B2215" s="69" t="s">
        <v>806</v>
      </c>
      <c r="C2215" s="18"/>
      <c r="D2215" s="19"/>
      <c r="E2215" s="60"/>
      <c r="F2215" s="20"/>
      <c r="G2215" s="18"/>
      <c r="H2215" s="25"/>
      <c r="I2215" s="15">
        <v>2215</v>
      </c>
      <c r="J2215" s="15" t="b">
        <f xml:space="preserve"> IF(AND([Relationship Date (UTC)] &gt;= Misc!$M$3, [Relationship Date (UTC)] &lt;= Misc!$N$3,TRUE), TRUE, FALSE)</f>
        <v>1</v>
      </c>
      <c r="K2215" s="16"/>
      <c r="L2215" s="72" t="s">
        <v>922</v>
      </c>
      <c r="M2215" s="75">
        <v>40523.680902777778</v>
      </c>
    </row>
    <row r="2216" spans="1:13">
      <c r="A2216" s="69" t="s">
        <v>751</v>
      </c>
      <c r="B2216" s="69" t="s">
        <v>770</v>
      </c>
      <c r="C2216" s="18"/>
      <c r="D2216" s="19"/>
      <c r="E2216" s="60"/>
      <c r="F2216" s="20"/>
      <c r="G2216" s="18"/>
      <c r="H2216" s="25"/>
      <c r="I2216" s="15">
        <v>2216</v>
      </c>
      <c r="J2216" s="15" t="b">
        <f xml:space="preserve"> IF(AND([Relationship Date (UTC)] &gt;= Misc!$M$3, [Relationship Date (UTC)] &lt;= Misc!$N$3,TRUE), TRUE, FALSE)</f>
        <v>1</v>
      </c>
      <c r="K2216" s="16"/>
      <c r="L2216" s="72" t="s">
        <v>922</v>
      </c>
      <c r="M2216" s="75">
        <v>40523.680902777778</v>
      </c>
    </row>
    <row r="2217" spans="1:13">
      <c r="A2217" s="69" t="s">
        <v>751</v>
      </c>
      <c r="B2217" s="69" t="s">
        <v>767</v>
      </c>
      <c r="C2217" s="18"/>
      <c r="D2217" s="19"/>
      <c r="E2217" s="60"/>
      <c r="F2217" s="20"/>
      <c r="G2217" s="18"/>
      <c r="H2217" s="25"/>
      <c r="I2217" s="15">
        <v>2217</v>
      </c>
      <c r="J2217" s="15" t="b">
        <f xml:space="preserve"> IF(AND([Relationship Date (UTC)] &gt;= Misc!$M$3, [Relationship Date (UTC)] &lt;= Misc!$N$3,TRUE), TRUE, FALSE)</f>
        <v>1</v>
      </c>
      <c r="K2217" s="16"/>
      <c r="L2217" s="72" t="s">
        <v>922</v>
      </c>
      <c r="M2217" s="75">
        <v>40523.680902777778</v>
      </c>
    </row>
    <row r="2218" spans="1:13">
      <c r="A2218" s="69" t="s">
        <v>758</v>
      </c>
      <c r="B2218" s="69" t="s">
        <v>751</v>
      </c>
      <c r="C2218" s="18"/>
      <c r="D2218" s="19"/>
      <c r="E2218" s="60"/>
      <c r="F2218" s="20"/>
      <c r="G2218" s="18"/>
      <c r="H2218" s="25"/>
      <c r="I2218" s="15">
        <v>2218</v>
      </c>
      <c r="J2218" s="15" t="b">
        <f xml:space="preserve"> IF(AND([Relationship Date (UTC)] &gt;= Misc!$M$3, [Relationship Date (UTC)] &lt;= Misc!$N$3,TRUE), TRUE, FALSE)</f>
        <v>1</v>
      </c>
      <c r="K2218" s="16"/>
      <c r="L2218" s="72" t="s">
        <v>922</v>
      </c>
      <c r="M2218" s="75">
        <v>40523.680902777778</v>
      </c>
    </row>
    <row r="2219" spans="1:13">
      <c r="A2219" s="69" t="s">
        <v>770</v>
      </c>
      <c r="B2219" s="69" t="s">
        <v>751</v>
      </c>
      <c r="C2219" s="18"/>
      <c r="D2219" s="19"/>
      <c r="E2219" s="60"/>
      <c r="F2219" s="20"/>
      <c r="G2219" s="18"/>
      <c r="H2219" s="25"/>
      <c r="I2219" s="15">
        <v>2219</v>
      </c>
      <c r="J2219" s="15" t="b">
        <f xml:space="preserve"> IF(AND([Relationship Date (UTC)] &gt;= Misc!$M$3, [Relationship Date (UTC)] &lt;= Misc!$N$3,TRUE), TRUE, FALSE)</f>
        <v>1</v>
      </c>
      <c r="K2219" s="16"/>
      <c r="L2219" s="72" t="s">
        <v>922</v>
      </c>
      <c r="M2219" s="75">
        <v>40523.680902777778</v>
      </c>
    </row>
    <row r="2220" spans="1:13">
      <c r="A2220" s="69" t="s">
        <v>806</v>
      </c>
      <c r="B2220" s="69" t="s">
        <v>751</v>
      </c>
      <c r="C2220" s="18"/>
      <c r="D2220" s="19"/>
      <c r="E2220" s="60"/>
      <c r="F2220" s="20"/>
      <c r="G2220" s="18"/>
      <c r="H2220" s="25"/>
      <c r="I2220" s="15">
        <v>2220</v>
      </c>
      <c r="J2220" s="15" t="b">
        <f xml:space="preserve"> IF(AND([Relationship Date (UTC)] &gt;= Misc!$M$3, [Relationship Date (UTC)] &lt;= Misc!$N$3,TRUE), TRUE, FALSE)</f>
        <v>1</v>
      </c>
      <c r="K2220" s="16"/>
      <c r="L2220" s="72" t="s">
        <v>922</v>
      </c>
      <c r="M2220" s="75">
        <v>40523.680902777778</v>
      </c>
    </row>
    <row r="2221" spans="1:13">
      <c r="A2221" s="69" t="s">
        <v>837</v>
      </c>
      <c r="B2221" s="69" t="s">
        <v>751</v>
      </c>
      <c r="C2221" s="18"/>
      <c r="D2221" s="19"/>
      <c r="E2221" s="60"/>
      <c r="F2221" s="20"/>
      <c r="G2221" s="18"/>
      <c r="H2221" s="25"/>
      <c r="I2221" s="15">
        <v>2221</v>
      </c>
      <c r="J2221" s="15" t="b">
        <f xml:space="preserve"> IF(AND([Relationship Date (UTC)] &gt;= Misc!$M$3, [Relationship Date (UTC)] &lt;= Misc!$N$3,TRUE), TRUE, FALSE)</f>
        <v>1</v>
      </c>
      <c r="K2221" s="16"/>
      <c r="L2221" s="72" t="s">
        <v>922</v>
      </c>
      <c r="M2221" s="75">
        <v>40523.680902777778</v>
      </c>
    </row>
    <row r="2222" spans="1:13">
      <c r="A2222" s="69" t="s">
        <v>840</v>
      </c>
      <c r="B2222" s="69" t="s">
        <v>837</v>
      </c>
      <c r="C2222" s="18"/>
      <c r="D2222" s="19"/>
      <c r="E2222" s="60"/>
      <c r="F2222" s="20"/>
      <c r="G2222" s="18"/>
      <c r="H2222" s="25"/>
      <c r="I2222" s="15">
        <v>2222</v>
      </c>
      <c r="J2222" s="15" t="b">
        <f xml:space="preserve"> IF(AND([Relationship Date (UTC)] &gt;= Misc!$M$3, [Relationship Date (UTC)] &lt;= Misc!$N$3,TRUE), TRUE, FALSE)</f>
        <v>1</v>
      </c>
      <c r="K2222" s="16"/>
      <c r="L2222" s="72" t="s">
        <v>921</v>
      </c>
      <c r="M2222" s="75">
        <v>40523.657523148147</v>
      </c>
    </row>
    <row r="2223" spans="1:13">
      <c r="A2223" s="69" t="s">
        <v>840</v>
      </c>
      <c r="B2223" s="69" t="s">
        <v>505</v>
      </c>
      <c r="C2223" s="18"/>
      <c r="D2223" s="19"/>
      <c r="E2223" s="60"/>
      <c r="F2223" s="20"/>
      <c r="G2223" s="18"/>
      <c r="H2223" s="25"/>
      <c r="I2223" s="15">
        <v>2223</v>
      </c>
      <c r="J2223" s="15" t="b">
        <f xml:space="preserve"> IF(AND([Relationship Date (UTC)] &gt;= Misc!$M$3, [Relationship Date (UTC)] &lt;= Misc!$N$3,TRUE), TRUE, FALSE)</f>
        <v>1</v>
      </c>
      <c r="K2223" s="16"/>
      <c r="L2223" s="72" t="s">
        <v>922</v>
      </c>
      <c r="M2223" s="75">
        <v>40523.680902777778</v>
      </c>
    </row>
    <row r="2224" spans="1:13">
      <c r="A2224" s="69" t="s">
        <v>840</v>
      </c>
      <c r="B2224" s="69" t="s">
        <v>837</v>
      </c>
      <c r="C2224" s="18"/>
      <c r="D2224" s="19"/>
      <c r="E2224" s="60"/>
      <c r="F2224" s="20"/>
      <c r="G2224" s="18"/>
      <c r="H2224" s="25"/>
      <c r="I2224" s="15">
        <v>2224</v>
      </c>
      <c r="J2224" s="15" t="b">
        <f xml:space="preserve"> IF(AND([Relationship Date (UTC)] &gt;= Misc!$M$3, [Relationship Date (UTC)] &lt;= Misc!$N$3,TRUE), TRUE, FALSE)</f>
        <v>1</v>
      </c>
      <c r="K2224" s="16"/>
      <c r="L2224" s="72" t="s">
        <v>922</v>
      </c>
      <c r="M2224" s="75">
        <v>40523.680902777778</v>
      </c>
    </row>
    <row r="2225" spans="1:13">
      <c r="A2225" s="69" t="s">
        <v>840</v>
      </c>
      <c r="B2225" s="69" t="s">
        <v>916</v>
      </c>
      <c r="C2225" s="18"/>
      <c r="D2225" s="19"/>
      <c r="E2225" s="60"/>
      <c r="F2225" s="20"/>
      <c r="G2225" s="18"/>
      <c r="H2225" s="25"/>
      <c r="I2225" s="15">
        <v>2225</v>
      </c>
      <c r="J2225" s="15" t="b">
        <f xml:space="preserve"> IF(AND([Relationship Date (UTC)] &gt;= Misc!$M$3, [Relationship Date (UTC)] &lt;= Misc!$N$3,TRUE), TRUE, FALSE)</f>
        <v>1</v>
      </c>
      <c r="K2225" s="16"/>
      <c r="L2225" s="72" t="s">
        <v>922</v>
      </c>
      <c r="M2225" s="75">
        <v>40523.680902777778</v>
      </c>
    </row>
    <row r="2226" spans="1:13">
      <c r="A2226" s="69" t="s">
        <v>840</v>
      </c>
      <c r="B2226" s="69" t="s">
        <v>658</v>
      </c>
      <c r="C2226" s="18"/>
      <c r="D2226" s="19"/>
      <c r="E2226" s="60"/>
      <c r="F2226" s="20"/>
      <c r="G2226" s="18"/>
      <c r="H2226" s="25"/>
      <c r="I2226" s="15">
        <v>2226</v>
      </c>
      <c r="J2226" s="15" t="b">
        <f xml:space="preserve"> IF(AND([Relationship Date (UTC)] &gt;= Misc!$M$3, [Relationship Date (UTC)] &lt;= Misc!$N$3,TRUE), TRUE, FALSE)</f>
        <v>1</v>
      </c>
      <c r="K2226" s="16"/>
      <c r="L2226" s="72" t="s">
        <v>922</v>
      </c>
      <c r="M2226" s="75">
        <v>40523.680902777778</v>
      </c>
    </row>
    <row r="2227" spans="1:13">
      <c r="A2227" s="69" t="s">
        <v>837</v>
      </c>
      <c r="B2227" s="69" t="s">
        <v>840</v>
      </c>
      <c r="C2227" s="18"/>
      <c r="D2227" s="19"/>
      <c r="E2227" s="60"/>
      <c r="F2227" s="20"/>
      <c r="G2227" s="18"/>
      <c r="H2227" s="25"/>
      <c r="I2227" s="15">
        <v>2227</v>
      </c>
      <c r="J2227" s="15" t="b">
        <f xml:space="preserve"> IF(AND([Relationship Date (UTC)] &gt;= Misc!$M$3, [Relationship Date (UTC)] &lt;= Misc!$N$3,TRUE), TRUE, FALSE)</f>
        <v>1</v>
      </c>
      <c r="K2227" s="16"/>
      <c r="L2227" s="72" t="s">
        <v>922</v>
      </c>
      <c r="M2227" s="75">
        <v>40523.680902777778</v>
      </c>
    </row>
    <row r="2228" spans="1:13">
      <c r="A2228" s="69" t="s">
        <v>673</v>
      </c>
      <c r="B2228" s="69" t="s">
        <v>837</v>
      </c>
      <c r="C2228" s="18"/>
      <c r="D2228" s="19"/>
      <c r="E2228" s="60"/>
      <c r="F2228" s="20"/>
      <c r="G2228" s="18"/>
      <c r="H2228" s="25"/>
      <c r="I2228" s="15">
        <v>2228</v>
      </c>
      <c r="J2228" s="15" t="b">
        <f xml:space="preserve"> IF(AND([Relationship Date (UTC)] &gt;= Misc!$M$3, [Relationship Date (UTC)] &lt;= Misc!$N$3,TRUE), TRUE, FALSE)</f>
        <v>1</v>
      </c>
      <c r="K2228" s="16"/>
      <c r="L2228" s="72" t="s">
        <v>922</v>
      </c>
      <c r="M2228" s="75">
        <v>40523.680902777778</v>
      </c>
    </row>
    <row r="2229" spans="1:13">
      <c r="A2229" s="69" t="s">
        <v>841</v>
      </c>
      <c r="B2229" s="69" t="s">
        <v>837</v>
      </c>
      <c r="C2229" s="18"/>
      <c r="D2229" s="19"/>
      <c r="E2229" s="60"/>
      <c r="F2229" s="20"/>
      <c r="G2229" s="18"/>
      <c r="H2229" s="25"/>
      <c r="I2229" s="15">
        <v>2229</v>
      </c>
      <c r="J2229" s="15" t="b">
        <f xml:space="preserve"> IF(AND([Relationship Date (UTC)] &gt;= Misc!$M$3, [Relationship Date (UTC)] &lt;= Misc!$N$3,TRUE), TRUE, FALSE)</f>
        <v>1</v>
      </c>
      <c r="K2229" s="16"/>
      <c r="L2229" s="72" t="s">
        <v>922</v>
      </c>
      <c r="M2229" s="75">
        <v>40523.680902777778</v>
      </c>
    </row>
    <row r="2230" spans="1:13">
      <c r="A2230" s="69" t="s">
        <v>665</v>
      </c>
      <c r="B2230" s="69" t="s">
        <v>837</v>
      </c>
      <c r="C2230" s="18"/>
      <c r="D2230" s="19"/>
      <c r="E2230" s="60"/>
      <c r="F2230" s="20"/>
      <c r="G2230" s="18"/>
      <c r="H2230" s="25"/>
      <c r="I2230" s="15">
        <v>2230</v>
      </c>
      <c r="J2230" s="15" t="b">
        <f xml:space="preserve"> IF(AND([Relationship Date (UTC)] &gt;= Misc!$M$3, [Relationship Date (UTC)] &lt;= Misc!$N$3,TRUE), TRUE, FALSE)</f>
        <v>1</v>
      </c>
      <c r="K2230" s="16"/>
      <c r="L2230" s="72" t="s">
        <v>922</v>
      </c>
      <c r="M2230" s="75">
        <v>40523.680902777778</v>
      </c>
    </row>
    <row r="2231" spans="1:13">
      <c r="A2231" s="69" t="s">
        <v>409</v>
      </c>
      <c r="B2231" s="69" t="s">
        <v>837</v>
      </c>
      <c r="C2231" s="18"/>
      <c r="D2231" s="19"/>
      <c r="E2231" s="60"/>
      <c r="F2231" s="20"/>
      <c r="G2231" s="18"/>
      <c r="H2231" s="25"/>
      <c r="I2231" s="15">
        <v>2231</v>
      </c>
      <c r="J2231" s="15" t="b">
        <f xml:space="preserve"> IF(AND([Relationship Date (UTC)] &gt;= Misc!$M$3, [Relationship Date (UTC)] &lt;= Misc!$N$3,TRUE), TRUE, FALSE)</f>
        <v>1</v>
      </c>
      <c r="K2231" s="16"/>
      <c r="L2231" s="72" t="s">
        <v>922</v>
      </c>
      <c r="M2231" s="75">
        <v>40523.680902777778</v>
      </c>
    </row>
    <row r="2232" spans="1:13">
      <c r="A2232" s="69" t="s">
        <v>505</v>
      </c>
      <c r="B2232" s="69" t="s">
        <v>837</v>
      </c>
      <c r="C2232" s="18"/>
      <c r="D2232" s="19"/>
      <c r="E2232" s="60"/>
      <c r="F2232" s="20"/>
      <c r="G2232" s="18"/>
      <c r="H2232" s="25"/>
      <c r="I2232" s="15">
        <v>2232</v>
      </c>
      <c r="J2232" s="15" t="b">
        <f xml:space="preserve"> IF(AND([Relationship Date (UTC)] &gt;= Misc!$M$3, [Relationship Date (UTC)] &lt;= Misc!$N$3,TRUE), TRUE, FALSE)</f>
        <v>1</v>
      </c>
      <c r="K2232" s="16"/>
      <c r="L2232" s="72" t="s">
        <v>922</v>
      </c>
      <c r="M2232" s="75">
        <v>40523.680902777778</v>
      </c>
    </row>
    <row r="2233" spans="1:13">
      <c r="A2233" s="69" t="s">
        <v>545</v>
      </c>
      <c r="B2233" s="69" t="s">
        <v>837</v>
      </c>
      <c r="C2233" s="18"/>
      <c r="D2233" s="19"/>
      <c r="E2233" s="60"/>
      <c r="F2233" s="20"/>
      <c r="G2233" s="18"/>
      <c r="H2233" s="25"/>
      <c r="I2233" s="15">
        <v>2233</v>
      </c>
      <c r="J2233" s="15" t="b">
        <f xml:space="preserve"> IF(AND([Relationship Date (UTC)] &gt;= Misc!$M$3, [Relationship Date (UTC)] &lt;= Misc!$N$3,TRUE), TRUE, FALSE)</f>
        <v>1</v>
      </c>
      <c r="K2233" s="16"/>
      <c r="L2233" s="72" t="s">
        <v>922</v>
      </c>
      <c r="M2233" s="75">
        <v>40523.680902777778</v>
      </c>
    </row>
    <row r="2234" spans="1:13">
      <c r="A2234" s="69" t="s">
        <v>675</v>
      </c>
      <c r="B2234" s="69" t="s">
        <v>837</v>
      </c>
      <c r="C2234" s="18"/>
      <c r="D2234" s="19"/>
      <c r="E2234" s="60"/>
      <c r="F2234" s="20"/>
      <c r="G2234" s="18"/>
      <c r="H2234" s="25"/>
      <c r="I2234" s="15">
        <v>2234</v>
      </c>
      <c r="J2234" s="15" t="b">
        <f xml:space="preserve"> IF(AND([Relationship Date (UTC)] &gt;= Misc!$M$3, [Relationship Date (UTC)] &lt;= Misc!$N$3,TRUE), TRUE, FALSE)</f>
        <v>1</v>
      </c>
      <c r="K2234" s="16"/>
      <c r="L2234" s="72" t="s">
        <v>922</v>
      </c>
      <c r="M2234" s="75">
        <v>40523.680902777778</v>
      </c>
    </row>
    <row r="2235" spans="1:13">
      <c r="A2235" s="69" t="s">
        <v>825</v>
      </c>
      <c r="B2235" s="69" t="s">
        <v>837</v>
      </c>
      <c r="C2235" s="18"/>
      <c r="D2235" s="19"/>
      <c r="E2235" s="60"/>
      <c r="F2235" s="20"/>
      <c r="G2235" s="18"/>
      <c r="H2235" s="25"/>
      <c r="I2235" s="15">
        <v>2235</v>
      </c>
      <c r="J2235" s="15" t="b">
        <f xml:space="preserve"> IF(AND([Relationship Date (UTC)] &gt;= Misc!$M$3, [Relationship Date (UTC)] &lt;= Misc!$N$3,TRUE), TRUE, FALSE)</f>
        <v>1</v>
      </c>
      <c r="K2235" s="16"/>
      <c r="L2235" s="72" t="s">
        <v>922</v>
      </c>
      <c r="M2235" s="75">
        <v>40523.680902777778</v>
      </c>
    </row>
    <row r="2236" spans="1:13">
      <c r="A2236" s="69" t="s">
        <v>758</v>
      </c>
      <c r="B2236" s="69" t="s">
        <v>837</v>
      </c>
      <c r="C2236" s="18"/>
      <c r="D2236" s="19"/>
      <c r="E2236" s="60"/>
      <c r="F2236" s="20"/>
      <c r="G2236" s="18"/>
      <c r="H2236" s="25"/>
      <c r="I2236" s="15">
        <v>2236</v>
      </c>
      <c r="J2236" s="15" t="b">
        <f xml:space="preserve"> IF(AND([Relationship Date (UTC)] &gt;= Misc!$M$3, [Relationship Date (UTC)] &lt;= Misc!$N$3,TRUE), TRUE, FALSE)</f>
        <v>1</v>
      </c>
      <c r="K2236" s="16"/>
      <c r="L2236" s="72" t="s">
        <v>922</v>
      </c>
      <c r="M2236" s="75">
        <v>40523.680902777778</v>
      </c>
    </row>
    <row r="2237" spans="1:13">
      <c r="A2237" s="69" t="s">
        <v>837</v>
      </c>
      <c r="B2237" s="69" t="s">
        <v>916</v>
      </c>
      <c r="C2237" s="18"/>
      <c r="D2237" s="19"/>
      <c r="E2237" s="60"/>
      <c r="F2237" s="20"/>
      <c r="G2237" s="18"/>
      <c r="H2237" s="25"/>
      <c r="I2237" s="15">
        <v>2237</v>
      </c>
      <c r="J2237" s="15" t="b">
        <f xml:space="preserve"> IF(AND([Relationship Date (UTC)] &gt;= Misc!$M$3, [Relationship Date (UTC)] &lt;= Misc!$N$3,TRUE), TRUE, FALSE)</f>
        <v>1</v>
      </c>
      <c r="K2237" s="16"/>
      <c r="L2237" s="72" t="s">
        <v>922</v>
      </c>
      <c r="M2237" s="75">
        <v>40523.680902777778</v>
      </c>
    </row>
    <row r="2238" spans="1:13">
      <c r="A2238" s="69" t="s">
        <v>837</v>
      </c>
      <c r="B2238" s="69" t="s">
        <v>665</v>
      </c>
      <c r="C2238" s="18"/>
      <c r="D2238" s="19"/>
      <c r="E2238" s="60"/>
      <c r="F2238" s="20"/>
      <c r="G2238" s="18"/>
      <c r="H2238" s="25"/>
      <c r="I2238" s="15">
        <v>2238</v>
      </c>
      <c r="J2238" s="15" t="b">
        <f xml:space="preserve"> IF(AND([Relationship Date (UTC)] &gt;= Misc!$M$3, [Relationship Date (UTC)] &lt;= Misc!$N$3,TRUE), TRUE, FALSE)</f>
        <v>1</v>
      </c>
      <c r="K2238" s="16"/>
      <c r="L2238" s="72" t="s">
        <v>922</v>
      </c>
      <c r="M2238" s="75">
        <v>40523.680902777778</v>
      </c>
    </row>
    <row r="2239" spans="1:13">
      <c r="A2239" s="69" t="s">
        <v>837</v>
      </c>
      <c r="B2239" s="69" t="s">
        <v>730</v>
      </c>
      <c r="C2239" s="18"/>
      <c r="D2239" s="19"/>
      <c r="E2239" s="60"/>
      <c r="F2239" s="20"/>
      <c r="G2239" s="18"/>
      <c r="H2239" s="25"/>
      <c r="I2239" s="15">
        <v>2239</v>
      </c>
      <c r="J2239" s="15" t="b">
        <f xml:space="preserve"> IF(AND([Relationship Date (UTC)] &gt;= Misc!$M$3, [Relationship Date (UTC)] &lt;= Misc!$N$3,TRUE), TRUE, FALSE)</f>
        <v>1</v>
      </c>
      <c r="K2239" s="16"/>
      <c r="L2239" s="72" t="s">
        <v>922</v>
      </c>
      <c r="M2239" s="75">
        <v>40523.680902777778</v>
      </c>
    </row>
    <row r="2240" spans="1:13">
      <c r="A2240" s="69" t="s">
        <v>837</v>
      </c>
      <c r="B2240" s="69" t="s">
        <v>505</v>
      </c>
      <c r="C2240" s="18"/>
      <c r="D2240" s="19"/>
      <c r="E2240" s="60"/>
      <c r="F2240" s="20"/>
      <c r="G2240" s="18"/>
      <c r="H2240" s="25"/>
      <c r="I2240" s="15">
        <v>2240</v>
      </c>
      <c r="J2240" s="15" t="b">
        <f xml:space="preserve"> IF(AND([Relationship Date (UTC)] &gt;= Misc!$M$3, [Relationship Date (UTC)] &lt;= Misc!$N$3,TRUE), TRUE, FALSE)</f>
        <v>1</v>
      </c>
      <c r="K2240" s="16"/>
      <c r="L2240" s="72" t="s">
        <v>922</v>
      </c>
      <c r="M2240" s="75">
        <v>40523.680902777778</v>
      </c>
    </row>
    <row r="2241" spans="1:13">
      <c r="A2241" s="69" t="s">
        <v>842</v>
      </c>
      <c r="B2241" s="69" t="s">
        <v>505</v>
      </c>
      <c r="C2241" s="18"/>
      <c r="D2241" s="19"/>
      <c r="E2241" s="60"/>
      <c r="F2241" s="20"/>
      <c r="G2241" s="18"/>
      <c r="H2241" s="25"/>
      <c r="I2241" s="15">
        <v>2241</v>
      </c>
      <c r="J2241" s="15" t="b">
        <f xml:space="preserve"> IF(AND([Relationship Date (UTC)] &gt;= Misc!$M$3, [Relationship Date (UTC)] &lt;= Misc!$N$3,TRUE), TRUE, FALSE)</f>
        <v>1</v>
      </c>
      <c r="K2241" s="16"/>
      <c r="L2241" s="72" t="s">
        <v>921</v>
      </c>
      <c r="M2241" s="75">
        <v>40523.669965277775</v>
      </c>
    </row>
    <row r="2242" spans="1:13">
      <c r="A2242" s="69" t="s">
        <v>842</v>
      </c>
      <c r="B2242" s="69" t="s">
        <v>845</v>
      </c>
      <c r="C2242" s="18"/>
      <c r="D2242" s="19"/>
      <c r="E2242" s="60"/>
      <c r="F2242" s="20"/>
      <c r="G2242" s="18"/>
      <c r="H2242" s="25"/>
      <c r="I2242" s="15">
        <v>2242</v>
      </c>
      <c r="J2242" s="15" t="b">
        <f xml:space="preserve"> IF(AND([Relationship Date (UTC)] &gt;= Misc!$M$3, [Relationship Date (UTC)] &lt;= Misc!$N$3,TRUE), TRUE, FALSE)</f>
        <v>1</v>
      </c>
      <c r="K2242" s="16"/>
      <c r="L2242" s="72" t="s">
        <v>921</v>
      </c>
      <c r="M2242" s="75">
        <v>40523.669965277775</v>
      </c>
    </row>
    <row r="2243" spans="1:13">
      <c r="A2243" s="69" t="s">
        <v>667</v>
      </c>
      <c r="B2243" s="69" t="s">
        <v>842</v>
      </c>
      <c r="C2243" s="18"/>
      <c r="D2243" s="19"/>
      <c r="E2243" s="60"/>
      <c r="F2243" s="20"/>
      <c r="G2243" s="18"/>
      <c r="H2243" s="25"/>
      <c r="I2243" s="15">
        <v>2243</v>
      </c>
      <c r="J2243" s="15" t="b">
        <f xml:space="preserve"> IF(AND([Relationship Date (UTC)] &gt;= Misc!$M$3, [Relationship Date (UTC)] &lt;= Misc!$N$3,TRUE), TRUE, FALSE)</f>
        <v>1</v>
      </c>
      <c r="K2243" s="16"/>
      <c r="L2243" s="72" t="s">
        <v>922</v>
      </c>
      <c r="M2243" s="75">
        <v>40523.680902777778</v>
      </c>
    </row>
    <row r="2244" spans="1:13">
      <c r="A2244" s="69" t="s">
        <v>638</v>
      </c>
      <c r="B2244" s="69" t="s">
        <v>842</v>
      </c>
      <c r="C2244" s="18"/>
      <c r="D2244" s="19"/>
      <c r="E2244" s="60"/>
      <c r="F2244" s="20"/>
      <c r="G2244" s="18"/>
      <c r="H2244" s="25"/>
      <c r="I2244" s="15">
        <v>2244</v>
      </c>
      <c r="J2244" s="15" t="b">
        <f xml:space="preserve"> IF(AND([Relationship Date (UTC)] &gt;= Misc!$M$3, [Relationship Date (UTC)] &lt;= Misc!$N$3,TRUE), TRUE, FALSE)</f>
        <v>1</v>
      </c>
      <c r="K2244" s="16"/>
      <c r="L2244" s="72" t="s">
        <v>922</v>
      </c>
      <c r="M2244" s="75">
        <v>40523.680902777778</v>
      </c>
    </row>
    <row r="2245" spans="1:13">
      <c r="A2245" s="69" t="s">
        <v>843</v>
      </c>
      <c r="B2245" s="69" t="s">
        <v>842</v>
      </c>
      <c r="C2245" s="18"/>
      <c r="D2245" s="19"/>
      <c r="E2245" s="60"/>
      <c r="F2245" s="20"/>
      <c r="G2245" s="18"/>
      <c r="H2245" s="25"/>
      <c r="I2245" s="15">
        <v>2245</v>
      </c>
      <c r="J2245" s="15" t="b">
        <f xml:space="preserve"> IF(AND([Relationship Date (UTC)] &gt;= Misc!$M$3, [Relationship Date (UTC)] &lt;= Misc!$N$3,TRUE), TRUE, FALSE)</f>
        <v>1</v>
      </c>
      <c r="K2245" s="16"/>
      <c r="L2245" s="72" t="s">
        <v>922</v>
      </c>
      <c r="M2245" s="75">
        <v>40523.680902777778</v>
      </c>
    </row>
    <row r="2246" spans="1:13">
      <c r="A2246" s="69" t="s">
        <v>229</v>
      </c>
      <c r="B2246" s="69" t="s">
        <v>842</v>
      </c>
      <c r="C2246" s="18"/>
      <c r="D2246" s="19"/>
      <c r="E2246" s="60"/>
      <c r="F2246" s="20"/>
      <c r="G2246" s="18"/>
      <c r="H2246" s="25"/>
      <c r="I2246" s="15">
        <v>2246</v>
      </c>
      <c r="J2246" s="15" t="b">
        <f xml:space="preserve"> IF(AND([Relationship Date (UTC)] &gt;= Misc!$M$3, [Relationship Date (UTC)] &lt;= Misc!$N$3,TRUE), TRUE, FALSE)</f>
        <v>1</v>
      </c>
      <c r="K2246" s="16"/>
      <c r="L2246" s="72" t="s">
        <v>922</v>
      </c>
      <c r="M2246" s="75">
        <v>40523.680902777778</v>
      </c>
    </row>
    <row r="2247" spans="1:13">
      <c r="A2247" s="69" t="s">
        <v>844</v>
      </c>
      <c r="B2247" s="69" t="s">
        <v>842</v>
      </c>
      <c r="C2247" s="18"/>
      <c r="D2247" s="19"/>
      <c r="E2247" s="60"/>
      <c r="F2247" s="20"/>
      <c r="G2247" s="18"/>
      <c r="H2247" s="25"/>
      <c r="I2247" s="15">
        <v>2247</v>
      </c>
      <c r="J2247" s="15" t="b">
        <f xml:space="preserve"> IF(AND([Relationship Date (UTC)] &gt;= Misc!$M$3, [Relationship Date (UTC)] &lt;= Misc!$N$3,TRUE), TRUE, FALSE)</f>
        <v>1</v>
      </c>
      <c r="K2247" s="16"/>
      <c r="L2247" s="72" t="s">
        <v>922</v>
      </c>
      <c r="M2247" s="75">
        <v>40523.680902777778</v>
      </c>
    </row>
    <row r="2248" spans="1:13">
      <c r="A2248" s="69" t="s">
        <v>551</v>
      </c>
      <c r="B2248" s="69" t="s">
        <v>842</v>
      </c>
      <c r="C2248" s="18"/>
      <c r="D2248" s="19"/>
      <c r="E2248" s="60"/>
      <c r="F2248" s="20"/>
      <c r="G2248" s="18"/>
      <c r="H2248" s="25"/>
      <c r="I2248" s="15">
        <v>2248</v>
      </c>
      <c r="J2248" s="15" t="b">
        <f xml:space="preserve"> IF(AND([Relationship Date (UTC)] &gt;= Misc!$M$3, [Relationship Date (UTC)] &lt;= Misc!$N$3,TRUE), TRUE, FALSE)</f>
        <v>1</v>
      </c>
      <c r="K2248" s="16"/>
      <c r="L2248" s="72" t="s">
        <v>922</v>
      </c>
      <c r="M2248" s="75">
        <v>40523.680902777778</v>
      </c>
    </row>
    <row r="2249" spans="1:13">
      <c r="A2249" s="69" t="s">
        <v>842</v>
      </c>
      <c r="B2249" s="69" t="s">
        <v>845</v>
      </c>
      <c r="C2249" s="18"/>
      <c r="D2249" s="19"/>
      <c r="E2249" s="60"/>
      <c r="F2249" s="20"/>
      <c r="G2249" s="18"/>
      <c r="H2249" s="25"/>
      <c r="I2249" s="15">
        <v>2249</v>
      </c>
      <c r="J2249" s="15" t="b">
        <f xml:space="preserve"> IF(AND([Relationship Date (UTC)] &gt;= Misc!$M$3, [Relationship Date (UTC)] &lt;= Misc!$N$3,TRUE), TRUE, FALSE)</f>
        <v>1</v>
      </c>
      <c r="K2249" s="16"/>
      <c r="L2249" s="72" t="s">
        <v>922</v>
      </c>
      <c r="M2249" s="75">
        <v>40523.680902777778</v>
      </c>
    </row>
    <row r="2250" spans="1:13">
      <c r="A2250" s="69" t="s">
        <v>842</v>
      </c>
      <c r="B2250" s="69" t="s">
        <v>409</v>
      </c>
      <c r="C2250" s="18"/>
      <c r="D2250" s="19"/>
      <c r="E2250" s="60"/>
      <c r="F2250" s="20"/>
      <c r="G2250" s="18"/>
      <c r="H2250" s="25"/>
      <c r="I2250" s="15">
        <v>2250</v>
      </c>
      <c r="J2250" s="15" t="b">
        <f xml:space="preserve"> IF(AND([Relationship Date (UTC)] &gt;= Misc!$M$3, [Relationship Date (UTC)] &lt;= Misc!$N$3,TRUE), TRUE, FALSE)</f>
        <v>1</v>
      </c>
      <c r="K2250" s="16"/>
      <c r="L2250" s="72" t="s">
        <v>922</v>
      </c>
      <c r="M2250" s="75">
        <v>40523.680902777778</v>
      </c>
    </row>
    <row r="2251" spans="1:13">
      <c r="A2251" s="69" t="s">
        <v>842</v>
      </c>
      <c r="B2251" s="69" t="s">
        <v>229</v>
      </c>
      <c r="C2251" s="18"/>
      <c r="D2251" s="19"/>
      <c r="E2251" s="60"/>
      <c r="F2251" s="20"/>
      <c r="G2251" s="18"/>
      <c r="H2251" s="25"/>
      <c r="I2251" s="15">
        <v>2251</v>
      </c>
      <c r="J2251" s="15" t="b">
        <f xml:space="preserve"> IF(AND([Relationship Date (UTC)] &gt;= Misc!$M$3, [Relationship Date (UTC)] &lt;= Misc!$N$3,TRUE), TRUE, FALSE)</f>
        <v>1</v>
      </c>
      <c r="K2251" s="16"/>
      <c r="L2251" s="72" t="s">
        <v>922</v>
      </c>
      <c r="M2251" s="75">
        <v>40523.680902777778</v>
      </c>
    </row>
    <row r="2252" spans="1:13">
      <c r="A2252" s="69" t="s">
        <v>842</v>
      </c>
      <c r="B2252" s="69" t="s">
        <v>843</v>
      </c>
      <c r="C2252" s="18"/>
      <c r="D2252" s="19"/>
      <c r="E2252" s="60"/>
      <c r="F2252" s="20"/>
      <c r="G2252" s="18"/>
      <c r="H2252" s="25"/>
      <c r="I2252" s="15">
        <v>2252</v>
      </c>
      <c r="J2252" s="15" t="b">
        <f xml:space="preserve"> IF(AND([Relationship Date (UTC)] &gt;= Misc!$M$3, [Relationship Date (UTC)] &lt;= Misc!$N$3,TRUE), TRUE, FALSE)</f>
        <v>1</v>
      </c>
      <c r="K2252" s="16"/>
      <c r="L2252" s="72" t="s">
        <v>922</v>
      </c>
      <c r="M2252" s="75">
        <v>40523.680902777778</v>
      </c>
    </row>
    <row r="2253" spans="1:13">
      <c r="A2253" s="69" t="s">
        <v>825</v>
      </c>
      <c r="B2253" s="69" t="s">
        <v>842</v>
      </c>
      <c r="C2253" s="18"/>
      <c r="D2253" s="19"/>
      <c r="E2253" s="60"/>
      <c r="F2253" s="20"/>
      <c r="G2253" s="18"/>
      <c r="H2253" s="25"/>
      <c r="I2253" s="15">
        <v>2253</v>
      </c>
      <c r="J2253" s="15" t="b">
        <f xml:space="preserve"> IF(AND([Relationship Date (UTC)] &gt;= Misc!$M$3, [Relationship Date (UTC)] &lt;= Misc!$N$3,TRUE), TRUE, FALSE)</f>
        <v>1</v>
      </c>
      <c r="K2253" s="16"/>
      <c r="L2253" s="72" t="s">
        <v>922</v>
      </c>
      <c r="M2253" s="75">
        <v>40523.680902777778</v>
      </c>
    </row>
    <row r="2254" spans="1:13">
      <c r="A2254" s="69" t="s">
        <v>845</v>
      </c>
      <c r="B2254" s="69" t="s">
        <v>842</v>
      </c>
      <c r="C2254" s="18"/>
      <c r="D2254" s="19"/>
      <c r="E2254" s="60"/>
      <c r="F2254" s="20"/>
      <c r="G2254" s="18"/>
      <c r="H2254" s="25"/>
      <c r="I2254" s="15">
        <v>2254</v>
      </c>
      <c r="J2254" s="15" t="b">
        <f xml:space="preserve"> IF(AND([Relationship Date (UTC)] &gt;= Misc!$M$3, [Relationship Date (UTC)] &lt;= Misc!$N$3,TRUE), TRUE, FALSE)</f>
        <v>1</v>
      </c>
      <c r="K2254" s="16"/>
      <c r="L2254" s="72" t="s">
        <v>922</v>
      </c>
      <c r="M2254" s="75">
        <v>40523.680902777778</v>
      </c>
    </row>
    <row r="2255" spans="1:13">
      <c r="A2255" s="69" t="s">
        <v>846</v>
      </c>
      <c r="B2255" s="69" t="s">
        <v>673</v>
      </c>
      <c r="C2255" s="18"/>
      <c r="D2255" s="19"/>
      <c r="E2255" s="60"/>
      <c r="F2255" s="20"/>
      <c r="G2255" s="18"/>
      <c r="H2255" s="25"/>
      <c r="I2255" s="15">
        <v>2255</v>
      </c>
      <c r="J2255" s="15" t="b">
        <f xml:space="preserve"> IF(AND([Relationship Date (UTC)] &gt;= Misc!$M$3, [Relationship Date (UTC)] &lt;= Misc!$N$3,TRUE), TRUE, FALSE)</f>
        <v>1</v>
      </c>
      <c r="K2255" s="16"/>
      <c r="L2255" s="72" t="s">
        <v>921</v>
      </c>
      <c r="M2255" s="75">
        <v>40523.673171296294</v>
      </c>
    </row>
    <row r="2256" spans="1:13">
      <c r="A2256" s="69" t="s">
        <v>847</v>
      </c>
      <c r="B2256" s="69" t="s">
        <v>846</v>
      </c>
      <c r="C2256" s="18"/>
      <c r="D2256" s="19"/>
      <c r="E2256" s="60"/>
      <c r="F2256" s="20"/>
      <c r="G2256" s="18"/>
      <c r="H2256" s="25"/>
      <c r="I2256" s="15">
        <v>2256</v>
      </c>
      <c r="J2256" s="15" t="b">
        <f xml:space="preserve"> IF(AND([Relationship Date (UTC)] &gt;= Misc!$M$3, [Relationship Date (UTC)] &lt;= Misc!$N$3,TRUE), TRUE, FALSE)</f>
        <v>1</v>
      </c>
      <c r="K2256" s="16"/>
      <c r="L2256" s="72" t="s">
        <v>922</v>
      </c>
      <c r="M2256" s="75">
        <v>40523.680902777778</v>
      </c>
    </row>
    <row r="2257" spans="1:13">
      <c r="A2257" s="69" t="s">
        <v>673</v>
      </c>
      <c r="B2257" s="69" t="s">
        <v>846</v>
      </c>
      <c r="C2257" s="18"/>
      <c r="D2257" s="19"/>
      <c r="E2257" s="60"/>
      <c r="F2257" s="20"/>
      <c r="G2257" s="18"/>
      <c r="H2257" s="25"/>
      <c r="I2257" s="15">
        <v>2257</v>
      </c>
      <c r="J2257" s="15" t="b">
        <f xml:space="preserve"> IF(AND([Relationship Date (UTC)] &gt;= Misc!$M$3, [Relationship Date (UTC)] &lt;= Misc!$N$3,TRUE), TRUE, FALSE)</f>
        <v>1</v>
      </c>
      <c r="K2257" s="16"/>
      <c r="L2257" s="72" t="s">
        <v>922</v>
      </c>
      <c r="M2257" s="75">
        <v>40523.680902777778</v>
      </c>
    </row>
    <row r="2258" spans="1:13">
      <c r="A2258" s="69" t="s">
        <v>586</v>
      </c>
      <c r="B2258" s="69" t="s">
        <v>846</v>
      </c>
      <c r="C2258" s="18"/>
      <c r="D2258" s="19"/>
      <c r="E2258" s="60"/>
      <c r="F2258" s="20"/>
      <c r="G2258" s="18"/>
      <c r="H2258" s="25"/>
      <c r="I2258" s="15">
        <v>2258</v>
      </c>
      <c r="J2258" s="15" t="b">
        <f xml:space="preserve"> IF(AND([Relationship Date (UTC)] &gt;= Misc!$M$3, [Relationship Date (UTC)] &lt;= Misc!$N$3,TRUE), TRUE, FALSE)</f>
        <v>1</v>
      </c>
      <c r="K2258" s="16"/>
      <c r="L2258" s="72" t="s">
        <v>922</v>
      </c>
      <c r="M2258" s="75">
        <v>40523.680902777778</v>
      </c>
    </row>
    <row r="2259" spans="1:13">
      <c r="A2259" s="69" t="s">
        <v>665</v>
      </c>
      <c r="B2259" s="69" t="s">
        <v>846</v>
      </c>
      <c r="C2259" s="18"/>
      <c r="D2259" s="19"/>
      <c r="E2259" s="60"/>
      <c r="F2259" s="20"/>
      <c r="G2259" s="18"/>
      <c r="H2259" s="25"/>
      <c r="I2259" s="15">
        <v>2259</v>
      </c>
      <c r="J2259" s="15" t="b">
        <f xml:space="preserve"> IF(AND([Relationship Date (UTC)] &gt;= Misc!$M$3, [Relationship Date (UTC)] &lt;= Misc!$N$3,TRUE), TRUE, FALSE)</f>
        <v>1</v>
      </c>
      <c r="K2259" s="16"/>
      <c r="L2259" s="72" t="s">
        <v>922</v>
      </c>
      <c r="M2259" s="75">
        <v>40523.680902777778</v>
      </c>
    </row>
    <row r="2260" spans="1:13">
      <c r="A2260" s="69" t="s">
        <v>730</v>
      </c>
      <c r="B2260" s="69" t="s">
        <v>846</v>
      </c>
      <c r="C2260" s="18"/>
      <c r="D2260" s="19"/>
      <c r="E2260" s="60"/>
      <c r="F2260" s="20"/>
      <c r="G2260" s="18"/>
      <c r="H2260" s="25"/>
      <c r="I2260" s="15">
        <v>2260</v>
      </c>
      <c r="J2260" s="15" t="b">
        <f xml:space="preserve"> IF(AND([Relationship Date (UTC)] &gt;= Misc!$M$3, [Relationship Date (UTC)] &lt;= Misc!$N$3,TRUE), TRUE, FALSE)</f>
        <v>1</v>
      </c>
      <c r="K2260" s="16"/>
      <c r="L2260" s="72" t="s">
        <v>922</v>
      </c>
      <c r="M2260" s="75">
        <v>40523.680902777778</v>
      </c>
    </row>
    <row r="2261" spans="1:13">
      <c r="A2261" s="69" t="s">
        <v>409</v>
      </c>
      <c r="B2261" s="69" t="s">
        <v>846</v>
      </c>
      <c r="C2261" s="18"/>
      <c r="D2261" s="19"/>
      <c r="E2261" s="60"/>
      <c r="F2261" s="20"/>
      <c r="G2261" s="18"/>
      <c r="H2261" s="25"/>
      <c r="I2261" s="15">
        <v>2261</v>
      </c>
      <c r="J2261" s="15" t="b">
        <f xml:space="preserve"> IF(AND([Relationship Date (UTC)] &gt;= Misc!$M$3, [Relationship Date (UTC)] &lt;= Misc!$N$3,TRUE), TRUE, FALSE)</f>
        <v>1</v>
      </c>
      <c r="K2261" s="16"/>
      <c r="L2261" s="72" t="s">
        <v>922</v>
      </c>
      <c r="M2261" s="75">
        <v>40523.680902777778</v>
      </c>
    </row>
    <row r="2262" spans="1:13">
      <c r="A2262" s="69" t="s">
        <v>846</v>
      </c>
      <c r="B2262" s="69" t="s">
        <v>409</v>
      </c>
      <c r="C2262" s="18"/>
      <c r="D2262" s="19"/>
      <c r="E2262" s="60"/>
      <c r="F2262" s="20"/>
      <c r="G2262" s="18"/>
      <c r="H2262" s="25"/>
      <c r="I2262" s="15">
        <v>2262</v>
      </c>
      <c r="J2262" s="15" t="b">
        <f xml:space="preserve"> IF(AND([Relationship Date (UTC)] &gt;= Misc!$M$3, [Relationship Date (UTC)] &lt;= Misc!$N$3,TRUE), TRUE, FALSE)</f>
        <v>1</v>
      </c>
      <c r="K2262" s="16"/>
      <c r="L2262" s="72" t="s">
        <v>922</v>
      </c>
      <c r="M2262" s="75">
        <v>40523.680902777778</v>
      </c>
    </row>
    <row r="2263" spans="1:13">
      <c r="A2263" s="69" t="s">
        <v>846</v>
      </c>
      <c r="B2263" s="69" t="s">
        <v>730</v>
      </c>
      <c r="C2263" s="18"/>
      <c r="D2263" s="19"/>
      <c r="E2263" s="60"/>
      <c r="F2263" s="20"/>
      <c r="G2263" s="18"/>
      <c r="H2263" s="25"/>
      <c r="I2263" s="15">
        <v>2263</v>
      </c>
      <c r="J2263" s="15" t="b">
        <f xml:space="preserve"> IF(AND([Relationship Date (UTC)] &gt;= Misc!$M$3, [Relationship Date (UTC)] &lt;= Misc!$N$3,TRUE), TRUE, FALSE)</f>
        <v>1</v>
      </c>
      <c r="K2263" s="16"/>
      <c r="L2263" s="72" t="s">
        <v>922</v>
      </c>
      <c r="M2263" s="75">
        <v>40523.680902777778</v>
      </c>
    </row>
    <row r="2264" spans="1:13">
      <c r="A2264" s="69" t="s">
        <v>846</v>
      </c>
      <c r="B2264" s="69" t="s">
        <v>673</v>
      </c>
      <c r="C2264" s="18"/>
      <c r="D2264" s="19"/>
      <c r="E2264" s="60"/>
      <c r="F2264" s="20"/>
      <c r="G2264" s="18"/>
      <c r="H2264" s="25"/>
      <c r="I2264" s="15">
        <v>2264</v>
      </c>
      <c r="J2264" s="15" t="b">
        <f xml:space="preserve"> IF(AND([Relationship Date (UTC)] &gt;= Misc!$M$3, [Relationship Date (UTC)] &lt;= Misc!$N$3,TRUE), TRUE, FALSE)</f>
        <v>1</v>
      </c>
      <c r="K2264" s="16"/>
      <c r="L2264" s="72" t="s">
        <v>922</v>
      </c>
      <c r="M2264" s="75">
        <v>40523.680902777778</v>
      </c>
    </row>
    <row r="2265" spans="1:13">
      <c r="A2265" s="69" t="s">
        <v>846</v>
      </c>
      <c r="B2265" s="69" t="s">
        <v>586</v>
      </c>
      <c r="C2265" s="18"/>
      <c r="D2265" s="19"/>
      <c r="E2265" s="60"/>
      <c r="F2265" s="20"/>
      <c r="G2265" s="18"/>
      <c r="H2265" s="25"/>
      <c r="I2265" s="15">
        <v>2265</v>
      </c>
      <c r="J2265" s="15" t="b">
        <f xml:space="preserve"> IF(AND([Relationship Date (UTC)] &gt;= Misc!$M$3, [Relationship Date (UTC)] &lt;= Misc!$N$3,TRUE), TRUE, FALSE)</f>
        <v>1</v>
      </c>
      <c r="K2265" s="16"/>
      <c r="L2265" s="72" t="s">
        <v>922</v>
      </c>
      <c r="M2265" s="75">
        <v>40523.680902777778</v>
      </c>
    </row>
    <row r="2266" spans="1:13">
      <c r="A2266" s="69" t="s">
        <v>846</v>
      </c>
      <c r="B2266" s="69" t="s">
        <v>671</v>
      </c>
      <c r="C2266" s="18"/>
      <c r="D2266" s="19"/>
      <c r="E2266" s="60"/>
      <c r="F2266" s="20"/>
      <c r="G2266" s="18"/>
      <c r="H2266" s="25"/>
      <c r="I2266" s="15">
        <v>2266</v>
      </c>
      <c r="J2266" s="15" t="b">
        <f xml:space="preserve"> IF(AND([Relationship Date (UTC)] &gt;= Misc!$M$3, [Relationship Date (UTC)] &lt;= Misc!$N$3,TRUE), TRUE, FALSE)</f>
        <v>1</v>
      </c>
      <c r="K2266" s="16"/>
      <c r="L2266" s="72" t="s">
        <v>922</v>
      </c>
      <c r="M2266" s="75">
        <v>40523.680902777778</v>
      </c>
    </row>
    <row r="2267" spans="1:13">
      <c r="A2267" s="69" t="s">
        <v>846</v>
      </c>
      <c r="B2267" s="69" t="s">
        <v>847</v>
      </c>
      <c r="C2267" s="18"/>
      <c r="D2267" s="19"/>
      <c r="E2267" s="60"/>
      <c r="F2267" s="20"/>
      <c r="G2267" s="18"/>
      <c r="H2267" s="25"/>
      <c r="I2267" s="15">
        <v>2267</v>
      </c>
      <c r="J2267" s="15" t="b">
        <f xml:space="preserve"> IF(AND([Relationship Date (UTC)] &gt;= Misc!$M$3, [Relationship Date (UTC)] &lt;= Misc!$N$3,TRUE), TRUE, FALSE)</f>
        <v>1</v>
      </c>
      <c r="K2267" s="16"/>
      <c r="L2267" s="72" t="s">
        <v>922</v>
      </c>
      <c r="M2267" s="75">
        <v>40523.680902777778</v>
      </c>
    </row>
    <row r="2268" spans="1:13">
      <c r="A2268" s="69" t="s">
        <v>846</v>
      </c>
      <c r="B2268" s="69" t="s">
        <v>665</v>
      </c>
      <c r="C2268" s="18"/>
      <c r="D2268" s="19"/>
      <c r="E2268" s="60"/>
      <c r="F2268" s="20"/>
      <c r="G2268" s="18"/>
      <c r="H2268" s="25"/>
      <c r="I2268" s="15">
        <v>2268</v>
      </c>
      <c r="J2268" s="15" t="b">
        <f xml:space="preserve"> IF(AND([Relationship Date (UTC)] &gt;= Misc!$M$3, [Relationship Date (UTC)] &lt;= Misc!$N$3,TRUE), TRUE, FALSE)</f>
        <v>1</v>
      </c>
      <c r="K2268" s="16"/>
      <c r="L2268" s="72" t="s">
        <v>922</v>
      </c>
      <c r="M2268" s="75">
        <v>40523.680902777778</v>
      </c>
    </row>
    <row r="2269" spans="1:13">
      <c r="A2269" s="69" t="s">
        <v>846</v>
      </c>
      <c r="B2269" s="69" t="s">
        <v>845</v>
      </c>
      <c r="C2269" s="18"/>
      <c r="D2269" s="19"/>
      <c r="E2269" s="60"/>
      <c r="F2269" s="20"/>
      <c r="G2269" s="18"/>
      <c r="H2269" s="25"/>
      <c r="I2269" s="15">
        <v>2269</v>
      </c>
      <c r="J2269" s="15" t="b">
        <f xml:space="preserve"> IF(AND([Relationship Date (UTC)] &gt;= Misc!$M$3, [Relationship Date (UTC)] &lt;= Misc!$N$3,TRUE), TRUE, FALSE)</f>
        <v>1</v>
      </c>
      <c r="K2269" s="16"/>
      <c r="L2269" s="72" t="s">
        <v>922</v>
      </c>
      <c r="M2269" s="75">
        <v>40523.680902777778</v>
      </c>
    </row>
    <row r="2270" spans="1:13">
      <c r="A2270" s="69" t="s">
        <v>769</v>
      </c>
      <c r="B2270" s="69" t="s">
        <v>846</v>
      </c>
      <c r="C2270" s="18"/>
      <c r="D2270" s="19"/>
      <c r="E2270" s="60"/>
      <c r="F2270" s="20"/>
      <c r="G2270" s="18"/>
      <c r="H2270" s="25"/>
      <c r="I2270" s="15">
        <v>2270</v>
      </c>
      <c r="J2270" s="15" t="b">
        <f xml:space="preserve"> IF(AND([Relationship Date (UTC)] &gt;= Misc!$M$3, [Relationship Date (UTC)] &lt;= Misc!$N$3,TRUE), TRUE, FALSE)</f>
        <v>1</v>
      </c>
      <c r="K2270" s="16"/>
      <c r="L2270" s="72" t="s">
        <v>922</v>
      </c>
      <c r="M2270" s="75">
        <v>40523.680902777778</v>
      </c>
    </row>
    <row r="2271" spans="1:13">
      <c r="A2271" s="69" t="s">
        <v>845</v>
      </c>
      <c r="B2271" s="69" t="s">
        <v>846</v>
      </c>
      <c r="C2271" s="18"/>
      <c r="D2271" s="19"/>
      <c r="E2271" s="60"/>
      <c r="F2271" s="20"/>
      <c r="G2271" s="18"/>
      <c r="H2271" s="25"/>
      <c r="I2271" s="15">
        <v>2271</v>
      </c>
      <c r="J2271" s="15" t="b">
        <f xml:space="preserve"> IF(AND([Relationship Date (UTC)] &gt;= Misc!$M$3, [Relationship Date (UTC)] &lt;= Misc!$N$3,TRUE), TRUE, FALSE)</f>
        <v>1</v>
      </c>
      <c r="K2271" s="16"/>
      <c r="L2271" s="72" t="s">
        <v>922</v>
      </c>
      <c r="M2271" s="75">
        <v>40523.680902777778</v>
      </c>
    </row>
    <row r="2272" spans="1:13">
      <c r="A2272" s="69" t="s">
        <v>824</v>
      </c>
      <c r="B2272" s="69" t="s">
        <v>698</v>
      </c>
      <c r="C2272" s="18"/>
      <c r="D2272" s="19"/>
      <c r="E2272" s="60"/>
      <c r="F2272" s="20"/>
      <c r="G2272" s="18"/>
      <c r="H2272" s="25"/>
      <c r="I2272" s="15">
        <v>2272</v>
      </c>
      <c r="J2272" s="15" t="b">
        <f xml:space="preserve"> IF(AND([Relationship Date (UTC)] &gt;= Misc!$M$3, [Relationship Date (UTC)] &lt;= Misc!$N$3,TRUE), TRUE, FALSE)</f>
        <v>1</v>
      </c>
      <c r="K2272" s="16"/>
      <c r="L2272" s="72" t="s">
        <v>921</v>
      </c>
      <c r="M2272" s="75">
        <v>40523.674710648149</v>
      </c>
    </row>
    <row r="2273" spans="1:13">
      <c r="A2273" s="69" t="s">
        <v>824</v>
      </c>
      <c r="B2273" s="69" t="s">
        <v>698</v>
      </c>
      <c r="C2273" s="18"/>
      <c r="D2273" s="19"/>
      <c r="E2273" s="60"/>
      <c r="F2273" s="20"/>
      <c r="G2273" s="18"/>
      <c r="H2273" s="25"/>
      <c r="I2273" s="15">
        <v>2273</v>
      </c>
      <c r="J2273" s="15" t="b">
        <f xml:space="preserve"> IF(AND([Relationship Date (UTC)] &gt;= Misc!$M$3, [Relationship Date (UTC)] &lt;= Misc!$N$3,TRUE), TRUE, FALSE)</f>
        <v>1</v>
      </c>
      <c r="K2273" s="16"/>
      <c r="L2273" s="72" t="s">
        <v>923</v>
      </c>
      <c r="M2273" s="75">
        <v>40523.674710648149</v>
      </c>
    </row>
    <row r="2274" spans="1:13">
      <c r="A2274" s="69" t="s">
        <v>824</v>
      </c>
      <c r="B2274" s="69" t="s">
        <v>545</v>
      </c>
      <c r="C2274" s="18"/>
      <c r="D2274" s="19"/>
      <c r="E2274" s="60"/>
      <c r="F2274" s="20"/>
      <c r="G2274" s="18"/>
      <c r="H2274" s="25"/>
      <c r="I2274" s="15">
        <v>2274</v>
      </c>
      <c r="J2274" s="15" t="b">
        <f xml:space="preserve"> IF(AND([Relationship Date (UTC)] &gt;= Misc!$M$3, [Relationship Date (UTC)] &lt;= Misc!$N$3,TRUE), TRUE, FALSE)</f>
        <v>1</v>
      </c>
      <c r="K2274" s="16"/>
      <c r="L2274" s="72" t="s">
        <v>922</v>
      </c>
      <c r="M2274" s="75">
        <v>40523.680902777778</v>
      </c>
    </row>
    <row r="2275" spans="1:13">
      <c r="A2275" s="69" t="s">
        <v>824</v>
      </c>
      <c r="B2275" s="69" t="s">
        <v>845</v>
      </c>
      <c r="C2275" s="18"/>
      <c r="D2275" s="19"/>
      <c r="E2275" s="60"/>
      <c r="F2275" s="20"/>
      <c r="G2275" s="18"/>
      <c r="H2275" s="25"/>
      <c r="I2275" s="15">
        <v>2275</v>
      </c>
      <c r="J2275" s="15" t="b">
        <f xml:space="preserve"> IF(AND([Relationship Date (UTC)] &gt;= Misc!$M$3, [Relationship Date (UTC)] &lt;= Misc!$N$3,TRUE), TRUE, FALSE)</f>
        <v>1</v>
      </c>
      <c r="K2275" s="16"/>
      <c r="L2275" s="72" t="s">
        <v>922</v>
      </c>
      <c r="M2275" s="75">
        <v>40523.680902777778</v>
      </c>
    </row>
    <row r="2276" spans="1:13">
      <c r="A2276" s="69" t="s">
        <v>824</v>
      </c>
      <c r="B2276" s="69" t="s">
        <v>673</v>
      </c>
      <c r="C2276" s="18"/>
      <c r="D2276" s="19"/>
      <c r="E2276" s="60"/>
      <c r="F2276" s="20"/>
      <c r="G2276" s="18"/>
      <c r="H2276" s="25"/>
      <c r="I2276" s="15">
        <v>2276</v>
      </c>
      <c r="J2276" s="15" t="b">
        <f xml:space="preserve"> IF(AND([Relationship Date (UTC)] &gt;= Misc!$M$3, [Relationship Date (UTC)] &lt;= Misc!$N$3,TRUE), TRUE, FALSE)</f>
        <v>1</v>
      </c>
      <c r="K2276" s="16"/>
      <c r="L2276" s="72" t="s">
        <v>922</v>
      </c>
      <c r="M2276" s="75">
        <v>40523.680902777778</v>
      </c>
    </row>
    <row r="2277" spans="1:13">
      <c r="A2277" s="69" t="s">
        <v>824</v>
      </c>
      <c r="B2277" s="69" t="s">
        <v>413</v>
      </c>
      <c r="C2277" s="18"/>
      <c r="D2277" s="19"/>
      <c r="E2277" s="60"/>
      <c r="F2277" s="20"/>
      <c r="G2277" s="18"/>
      <c r="H2277" s="25"/>
      <c r="I2277" s="15">
        <v>2277</v>
      </c>
      <c r="J2277" s="15" t="b">
        <f xml:space="preserve"> IF(AND([Relationship Date (UTC)] &gt;= Misc!$M$3, [Relationship Date (UTC)] &lt;= Misc!$N$3,TRUE), TRUE, FALSE)</f>
        <v>1</v>
      </c>
      <c r="K2277" s="16"/>
      <c r="L2277" s="72" t="s">
        <v>922</v>
      </c>
      <c r="M2277" s="75">
        <v>40523.680902777778</v>
      </c>
    </row>
    <row r="2278" spans="1:13">
      <c r="A2278" s="69" t="s">
        <v>824</v>
      </c>
      <c r="B2278" s="69" t="s">
        <v>505</v>
      </c>
      <c r="C2278" s="18"/>
      <c r="D2278" s="19"/>
      <c r="E2278" s="60"/>
      <c r="F2278" s="20"/>
      <c r="G2278" s="18"/>
      <c r="H2278" s="25"/>
      <c r="I2278" s="15">
        <v>2278</v>
      </c>
      <c r="J2278" s="15" t="b">
        <f xml:space="preserve"> IF(AND([Relationship Date (UTC)] &gt;= Misc!$M$3, [Relationship Date (UTC)] &lt;= Misc!$N$3,TRUE), TRUE, FALSE)</f>
        <v>1</v>
      </c>
      <c r="K2278" s="16"/>
      <c r="L2278" s="72" t="s">
        <v>922</v>
      </c>
      <c r="M2278" s="75">
        <v>40523.680902777778</v>
      </c>
    </row>
    <row r="2279" spans="1:13">
      <c r="A2279" s="69" t="s">
        <v>824</v>
      </c>
      <c r="B2279" s="69" t="s">
        <v>698</v>
      </c>
      <c r="C2279" s="18"/>
      <c r="D2279" s="19"/>
      <c r="E2279" s="60"/>
      <c r="F2279" s="20"/>
      <c r="G2279" s="18"/>
      <c r="H2279" s="25"/>
      <c r="I2279" s="15">
        <v>2279</v>
      </c>
      <c r="J2279" s="15" t="b">
        <f xml:space="preserve"> IF(AND([Relationship Date (UTC)] &gt;= Misc!$M$3, [Relationship Date (UTC)] &lt;= Misc!$N$3,TRUE), TRUE, FALSE)</f>
        <v>1</v>
      </c>
      <c r="K2279" s="16"/>
      <c r="L2279" s="72" t="s">
        <v>922</v>
      </c>
      <c r="M2279" s="75">
        <v>40523.680902777778</v>
      </c>
    </row>
    <row r="2280" spans="1:13">
      <c r="A2280" s="69" t="s">
        <v>845</v>
      </c>
      <c r="B2280" s="69" t="s">
        <v>824</v>
      </c>
      <c r="C2280" s="18"/>
      <c r="D2280" s="19"/>
      <c r="E2280" s="60"/>
      <c r="F2280" s="20"/>
      <c r="G2280" s="18"/>
      <c r="H2280" s="25"/>
      <c r="I2280" s="15">
        <v>2280</v>
      </c>
      <c r="J2280" s="15" t="b">
        <f xml:space="preserve"> IF(AND([Relationship Date (UTC)] &gt;= Misc!$M$3, [Relationship Date (UTC)] &lt;= Misc!$N$3,TRUE), TRUE, FALSE)</f>
        <v>1</v>
      </c>
      <c r="K2280" s="16"/>
      <c r="L2280" s="72" t="s">
        <v>922</v>
      </c>
      <c r="M2280" s="75">
        <v>40523.680902777778</v>
      </c>
    </row>
    <row r="2281" spans="1:13">
      <c r="A2281" s="69" t="s">
        <v>667</v>
      </c>
      <c r="B2281" s="69" t="s">
        <v>716</v>
      </c>
      <c r="C2281" s="18"/>
      <c r="D2281" s="19"/>
      <c r="E2281" s="60"/>
      <c r="F2281" s="20"/>
      <c r="G2281" s="18"/>
      <c r="H2281" s="25"/>
      <c r="I2281" s="15">
        <v>2281</v>
      </c>
      <c r="J2281" s="15" t="b">
        <f xml:space="preserve"> IF(AND([Relationship Date (UTC)] &gt;= Misc!$M$3, [Relationship Date (UTC)] &lt;= Misc!$N$3,TRUE), TRUE, FALSE)</f>
        <v>1</v>
      </c>
      <c r="K2281" s="16"/>
      <c r="L2281" s="72" t="s">
        <v>922</v>
      </c>
      <c r="M2281" s="75">
        <v>40523.680902777778</v>
      </c>
    </row>
    <row r="2282" spans="1:13">
      <c r="A2282" s="69" t="s">
        <v>716</v>
      </c>
      <c r="B2282" s="69" t="s">
        <v>586</v>
      </c>
      <c r="C2282" s="18"/>
      <c r="D2282" s="19"/>
      <c r="E2282" s="60"/>
      <c r="F2282" s="20"/>
      <c r="G2282" s="18"/>
      <c r="H2282" s="25"/>
      <c r="I2282" s="15">
        <v>2282</v>
      </c>
      <c r="J2282" s="15" t="b">
        <f xml:space="preserve"> IF(AND([Relationship Date (UTC)] &gt;= Misc!$M$3, [Relationship Date (UTC)] &lt;= Misc!$N$3,TRUE), TRUE, FALSE)</f>
        <v>1</v>
      </c>
      <c r="K2282" s="16"/>
      <c r="L2282" s="72" t="s">
        <v>922</v>
      </c>
      <c r="M2282" s="75">
        <v>40523.680902777778</v>
      </c>
    </row>
    <row r="2283" spans="1:13">
      <c r="A2283" s="69" t="s">
        <v>716</v>
      </c>
      <c r="B2283" s="69" t="s">
        <v>845</v>
      </c>
      <c r="C2283" s="18"/>
      <c r="D2283" s="19"/>
      <c r="E2283" s="60"/>
      <c r="F2283" s="20"/>
      <c r="G2283" s="18"/>
      <c r="H2283" s="25"/>
      <c r="I2283" s="15">
        <v>2283</v>
      </c>
      <c r="J2283" s="15" t="b">
        <f xml:space="preserve"> IF(AND([Relationship Date (UTC)] &gt;= Misc!$M$3, [Relationship Date (UTC)] &lt;= Misc!$N$3,TRUE), TRUE, FALSE)</f>
        <v>1</v>
      </c>
      <c r="K2283" s="16"/>
      <c r="L2283" s="72" t="s">
        <v>922</v>
      </c>
      <c r="M2283" s="75">
        <v>40523.680902777778</v>
      </c>
    </row>
    <row r="2284" spans="1:13">
      <c r="A2284" s="69" t="s">
        <v>716</v>
      </c>
      <c r="B2284" s="69" t="s">
        <v>730</v>
      </c>
      <c r="C2284" s="18"/>
      <c r="D2284" s="19"/>
      <c r="E2284" s="60"/>
      <c r="F2284" s="20"/>
      <c r="G2284" s="18"/>
      <c r="H2284" s="25"/>
      <c r="I2284" s="15">
        <v>2284</v>
      </c>
      <c r="J2284" s="15" t="b">
        <f xml:space="preserve"> IF(AND([Relationship Date (UTC)] &gt;= Misc!$M$3, [Relationship Date (UTC)] &lt;= Misc!$N$3,TRUE), TRUE, FALSE)</f>
        <v>1</v>
      </c>
      <c r="K2284" s="16"/>
      <c r="L2284" s="72" t="s">
        <v>922</v>
      </c>
      <c r="M2284" s="75">
        <v>40523.680902777778</v>
      </c>
    </row>
    <row r="2285" spans="1:13">
      <c r="A2285" s="69" t="s">
        <v>716</v>
      </c>
      <c r="B2285" s="69" t="s">
        <v>696</v>
      </c>
      <c r="C2285" s="18"/>
      <c r="D2285" s="19"/>
      <c r="E2285" s="60"/>
      <c r="F2285" s="20"/>
      <c r="G2285" s="18"/>
      <c r="H2285" s="25"/>
      <c r="I2285" s="15">
        <v>2285</v>
      </c>
      <c r="J2285" s="15" t="b">
        <f xml:space="preserve"> IF(AND([Relationship Date (UTC)] &gt;= Misc!$M$3, [Relationship Date (UTC)] &lt;= Misc!$N$3,TRUE), TRUE, FALSE)</f>
        <v>1</v>
      </c>
      <c r="K2285" s="16"/>
      <c r="L2285" s="72" t="s">
        <v>922</v>
      </c>
      <c r="M2285" s="75">
        <v>40523.680902777778</v>
      </c>
    </row>
    <row r="2286" spans="1:13">
      <c r="A2286" s="69" t="s">
        <v>716</v>
      </c>
      <c r="B2286" s="69" t="s">
        <v>916</v>
      </c>
      <c r="C2286" s="18"/>
      <c r="D2286" s="19"/>
      <c r="E2286" s="60"/>
      <c r="F2286" s="20"/>
      <c r="G2286" s="18"/>
      <c r="H2286" s="25"/>
      <c r="I2286" s="15">
        <v>2286</v>
      </c>
      <c r="J2286" s="15" t="b">
        <f xml:space="preserve"> IF(AND([Relationship Date (UTC)] &gt;= Misc!$M$3, [Relationship Date (UTC)] &lt;= Misc!$N$3,TRUE), TRUE, FALSE)</f>
        <v>1</v>
      </c>
      <c r="K2286" s="16"/>
      <c r="L2286" s="72" t="s">
        <v>922</v>
      </c>
      <c r="M2286" s="75">
        <v>40523.680902777778</v>
      </c>
    </row>
    <row r="2287" spans="1:13">
      <c r="A2287" s="69" t="s">
        <v>716</v>
      </c>
      <c r="B2287" s="69" t="s">
        <v>671</v>
      </c>
      <c r="C2287" s="18"/>
      <c r="D2287" s="19"/>
      <c r="E2287" s="60"/>
      <c r="F2287" s="20"/>
      <c r="G2287" s="18"/>
      <c r="H2287" s="25"/>
      <c r="I2287" s="15">
        <v>2287</v>
      </c>
      <c r="J2287" s="15" t="b">
        <f xml:space="preserve"> IF(AND([Relationship Date (UTC)] &gt;= Misc!$M$3, [Relationship Date (UTC)] &lt;= Misc!$N$3,TRUE), TRUE, FALSE)</f>
        <v>1</v>
      </c>
      <c r="K2287" s="16"/>
      <c r="L2287" s="72" t="s">
        <v>922</v>
      </c>
      <c r="M2287" s="75">
        <v>40523.680902777778</v>
      </c>
    </row>
    <row r="2288" spans="1:13">
      <c r="A2288" s="69" t="s">
        <v>716</v>
      </c>
      <c r="B2288" s="69" t="s">
        <v>707</v>
      </c>
      <c r="C2288" s="18"/>
      <c r="D2288" s="19"/>
      <c r="E2288" s="60"/>
      <c r="F2288" s="20"/>
      <c r="G2288" s="18"/>
      <c r="H2288" s="25"/>
      <c r="I2288" s="15">
        <v>2288</v>
      </c>
      <c r="J2288" s="15" t="b">
        <f xml:space="preserve"> IF(AND([Relationship Date (UTC)] &gt;= Misc!$M$3, [Relationship Date (UTC)] &lt;= Misc!$N$3,TRUE), TRUE, FALSE)</f>
        <v>1</v>
      </c>
      <c r="K2288" s="16"/>
      <c r="L2288" s="72" t="s">
        <v>922</v>
      </c>
      <c r="M2288" s="75">
        <v>40523.680902777778</v>
      </c>
    </row>
    <row r="2289" spans="1:13">
      <c r="A2289" s="69" t="s">
        <v>716</v>
      </c>
      <c r="B2289" s="69" t="s">
        <v>665</v>
      </c>
      <c r="C2289" s="18"/>
      <c r="D2289" s="19"/>
      <c r="E2289" s="60"/>
      <c r="F2289" s="20"/>
      <c r="G2289" s="18"/>
      <c r="H2289" s="25"/>
      <c r="I2289" s="15">
        <v>2289</v>
      </c>
      <c r="J2289" s="15" t="b">
        <f xml:space="preserve"> IF(AND([Relationship Date (UTC)] &gt;= Misc!$M$3, [Relationship Date (UTC)] &lt;= Misc!$N$3,TRUE), TRUE, FALSE)</f>
        <v>1</v>
      </c>
      <c r="K2289" s="16"/>
      <c r="L2289" s="72" t="s">
        <v>922</v>
      </c>
      <c r="M2289" s="75">
        <v>40523.680902777778</v>
      </c>
    </row>
    <row r="2290" spans="1:13">
      <c r="A2290" s="69" t="s">
        <v>716</v>
      </c>
      <c r="B2290" s="69" t="s">
        <v>545</v>
      </c>
      <c r="C2290" s="18"/>
      <c r="D2290" s="19"/>
      <c r="E2290" s="60"/>
      <c r="F2290" s="20"/>
      <c r="G2290" s="18"/>
      <c r="H2290" s="25"/>
      <c r="I2290" s="15">
        <v>2290</v>
      </c>
      <c r="J2290" s="15" t="b">
        <f xml:space="preserve"> IF(AND([Relationship Date (UTC)] &gt;= Misc!$M$3, [Relationship Date (UTC)] &lt;= Misc!$N$3,TRUE), TRUE, FALSE)</f>
        <v>1</v>
      </c>
      <c r="K2290" s="16"/>
      <c r="L2290" s="72" t="s">
        <v>922</v>
      </c>
      <c r="M2290" s="75">
        <v>40523.680902777778</v>
      </c>
    </row>
    <row r="2291" spans="1:13">
      <c r="A2291" s="69" t="s">
        <v>586</v>
      </c>
      <c r="B2291" s="69" t="s">
        <v>716</v>
      </c>
      <c r="C2291" s="18"/>
      <c r="D2291" s="19"/>
      <c r="E2291" s="60"/>
      <c r="F2291" s="20"/>
      <c r="G2291" s="18"/>
      <c r="H2291" s="25"/>
      <c r="I2291" s="15">
        <v>2291</v>
      </c>
      <c r="J2291" s="15" t="b">
        <f xml:space="preserve"> IF(AND([Relationship Date (UTC)] &gt;= Misc!$M$3, [Relationship Date (UTC)] &lt;= Misc!$N$3,TRUE), TRUE, FALSE)</f>
        <v>1</v>
      </c>
      <c r="K2291" s="16"/>
      <c r="L2291" s="72" t="s">
        <v>922</v>
      </c>
      <c r="M2291" s="75">
        <v>40523.680902777778</v>
      </c>
    </row>
    <row r="2292" spans="1:13">
      <c r="A2292" s="69" t="s">
        <v>707</v>
      </c>
      <c r="B2292" s="69" t="s">
        <v>716</v>
      </c>
      <c r="C2292" s="18"/>
      <c r="D2292" s="19"/>
      <c r="E2292" s="60"/>
      <c r="F2292" s="20"/>
      <c r="G2292" s="18"/>
      <c r="H2292" s="25"/>
      <c r="I2292" s="15">
        <v>2292</v>
      </c>
      <c r="J2292" s="15" t="b">
        <f xml:space="preserve"> IF(AND([Relationship Date (UTC)] &gt;= Misc!$M$3, [Relationship Date (UTC)] &lt;= Misc!$N$3,TRUE), TRUE, FALSE)</f>
        <v>1</v>
      </c>
      <c r="K2292" s="16"/>
      <c r="L2292" s="72" t="s">
        <v>922</v>
      </c>
      <c r="M2292" s="75">
        <v>40523.680902777778</v>
      </c>
    </row>
    <row r="2293" spans="1:13">
      <c r="A2293" s="69" t="s">
        <v>545</v>
      </c>
      <c r="B2293" s="69" t="s">
        <v>716</v>
      </c>
      <c r="C2293" s="18"/>
      <c r="D2293" s="19"/>
      <c r="E2293" s="60"/>
      <c r="F2293" s="20"/>
      <c r="G2293" s="18"/>
      <c r="H2293" s="25"/>
      <c r="I2293" s="15">
        <v>2293</v>
      </c>
      <c r="J2293" s="15" t="b">
        <f xml:space="preserve"> IF(AND([Relationship Date (UTC)] &gt;= Misc!$M$3, [Relationship Date (UTC)] &lt;= Misc!$N$3,TRUE), TRUE, FALSE)</f>
        <v>1</v>
      </c>
      <c r="K2293" s="16"/>
      <c r="L2293" s="72" t="s">
        <v>922</v>
      </c>
      <c r="M2293" s="75">
        <v>40523.680902777778</v>
      </c>
    </row>
    <row r="2294" spans="1:13">
      <c r="A2294" s="69" t="s">
        <v>696</v>
      </c>
      <c r="B2294" s="69" t="s">
        <v>716</v>
      </c>
      <c r="C2294" s="18"/>
      <c r="D2294" s="19"/>
      <c r="E2294" s="60"/>
      <c r="F2294" s="20"/>
      <c r="G2294" s="18"/>
      <c r="H2294" s="25"/>
      <c r="I2294" s="15">
        <v>2294</v>
      </c>
      <c r="J2294" s="15" t="b">
        <f xml:space="preserve"> IF(AND([Relationship Date (UTC)] &gt;= Misc!$M$3, [Relationship Date (UTC)] &lt;= Misc!$N$3,TRUE), TRUE, FALSE)</f>
        <v>1</v>
      </c>
      <c r="K2294" s="16"/>
      <c r="L2294" s="72" t="s">
        <v>922</v>
      </c>
      <c r="M2294" s="75">
        <v>40523.680902777778</v>
      </c>
    </row>
    <row r="2295" spans="1:13">
      <c r="A2295" s="69" t="s">
        <v>845</v>
      </c>
      <c r="B2295" s="69" t="s">
        <v>716</v>
      </c>
      <c r="C2295" s="18"/>
      <c r="D2295" s="19"/>
      <c r="E2295" s="60"/>
      <c r="F2295" s="20"/>
      <c r="G2295" s="18"/>
      <c r="H2295" s="25"/>
      <c r="I2295" s="15">
        <v>2295</v>
      </c>
      <c r="J2295" s="15" t="b">
        <f xml:space="preserve"> IF(AND([Relationship Date (UTC)] &gt;= Misc!$M$3, [Relationship Date (UTC)] &lt;= Misc!$N$3,TRUE), TRUE, FALSE)</f>
        <v>1</v>
      </c>
      <c r="K2295" s="16"/>
      <c r="L2295" s="72" t="s">
        <v>922</v>
      </c>
      <c r="M2295" s="75">
        <v>40523.680902777778</v>
      </c>
    </row>
    <row r="2296" spans="1:13">
      <c r="A2296" s="69" t="s">
        <v>848</v>
      </c>
      <c r="B2296" s="69" t="s">
        <v>916</v>
      </c>
      <c r="C2296" s="18"/>
      <c r="D2296" s="19"/>
      <c r="E2296" s="60"/>
      <c r="F2296" s="20"/>
      <c r="G2296" s="18"/>
      <c r="H2296" s="25"/>
      <c r="I2296" s="15">
        <v>2296</v>
      </c>
      <c r="J2296" s="15" t="b">
        <f xml:space="preserve"> IF(AND([Relationship Date (UTC)] &gt;= Misc!$M$3, [Relationship Date (UTC)] &lt;= Misc!$N$3,TRUE), TRUE, FALSE)</f>
        <v>1</v>
      </c>
      <c r="K2296" s="16"/>
      <c r="L2296" s="72" t="s">
        <v>922</v>
      </c>
      <c r="M2296" s="75">
        <v>40523.680902777778</v>
      </c>
    </row>
    <row r="2297" spans="1:13">
      <c r="A2297" s="69" t="s">
        <v>551</v>
      </c>
      <c r="B2297" s="69" t="s">
        <v>848</v>
      </c>
      <c r="C2297" s="18"/>
      <c r="D2297" s="19"/>
      <c r="E2297" s="60"/>
      <c r="F2297" s="20"/>
      <c r="G2297" s="18"/>
      <c r="H2297" s="25"/>
      <c r="I2297" s="15">
        <v>2297</v>
      </c>
      <c r="J2297" s="15" t="b">
        <f xml:space="preserve"> IF(AND([Relationship Date (UTC)] &gt;= Misc!$M$3, [Relationship Date (UTC)] &lt;= Misc!$N$3,TRUE), TRUE, FALSE)</f>
        <v>1</v>
      </c>
      <c r="K2297" s="16"/>
      <c r="L2297" s="72" t="s">
        <v>922</v>
      </c>
      <c r="M2297" s="75">
        <v>40523.680902777778</v>
      </c>
    </row>
    <row r="2298" spans="1:13">
      <c r="A2298" s="69" t="s">
        <v>799</v>
      </c>
      <c r="B2298" s="69" t="s">
        <v>848</v>
      </c>
      <c r="C2298" s="18"/>
      <c r="D2298" s="19"/>
      <c r="E2298" s="60"/>
      <c r="F2298" s="20"/>
      <c r="G2298" s="18"/>
      <c r="H2298" s="25"/>
      <c r="I2298" s="15">
        <v>2298</v>
      </c>
      <c r="J2298" s="15" t="b">
        <f xml:space="preserve"> IF(AND([Relationship Date (UTC)] &gt;= Misc!$M$3, [Relationship Date (UTC)] &lt;= Misc!$N$3,TRUE), TRUE, FALSE)</f>
        <v>1</v>
      </c>
      <c r="K2298" s="16"/>
      <c r="L2298" s="72" t="s">
        <v>922</v>
      </c>
      <c r="M2298" s="75">
        <v>40523.680902777778</v>
      </c>
    </row>
    <row r="2299" spans="1:13">
      <c r="A2299" s="69" t="s">
        <v>845</v>
      </c>
      <c r="B2299" s="69" t="s">
        <v>848</v>
      </c>
      <c r="C2299" s="18"/>
      <c r="D2299" s="19"/>
      <c r="E2299" s="60"/>
      <c r="F2299" s="20"/>
      <c r="G2299" s="18"/>
      <c r="H2299" s="25"/>
      <c r="I2299" s="15">
        <v>2299</v>
      </c>
      <c r="J2299" s="15" t="b">
        <f xml:space="preserve"> IF(AND([Relationship Date (UTC)] &gt;= Misc!$M$3, [Relationship Date (UTC)] &lt;= Misc!$N$3,TRUE), TRUE, FALSE)</f>
        <v>1</v>
      </c>
      <c r="K2299" s="16"/>
      <c r="L2299" s="72" t="s">
        <v>922</v>
      </c>
      <c r="M2299" s="75">
        <v>40523.680902777778</v>
      </c>
    </row>
    <row r="2300" spans="1:13">
      <c r="A2300" s="69" t="s">
        <v>849</v>
      </c>
      <c r="B2300" s="69" t="s">
        <v>916</v>
      </c>
      <c r="C2300" s="18"/>
      <c r="D2300" s="19"/>
      <c r="E2300" s="60"/>
      <c r="F2300" s="20"/>
      <c r="G2300" s="18"/>
      <c r="H2300" s="25"/>
      <c r="I2300" s="15">
        <v>2300</v>
      </c>
      <c r="J2300" s="15" t="b">
        <f xml:space="preserve"> IF(AND([Relationship Date (UTC)] &gt;= Misc!$M$3, [Relationship Date (UTC)] &lt;= Misc!$N$3,TRUE), TRUE, FALSE)</f>
        <v>1</v>
      </c>
      <c r="K2300" s="16"/>
      <c r="L2300" s="72" t="s">
        <v>921</v>
      </c>
      <c r="M2300" s="75">
        <v>40523.679120370369</v>
      </c>
    </row>
    <row r="2301" spans="1:13">
      <c r="A2301" s="69" t="s">
        <v>850</v>
      </c>
      <c r="B2301" s="69" t="s">
        <v>849</v>
      </c>
      <c r="C2301" s="18"/>
      <c r="D2301" s="19"/>
      <c r="E2301" s="60"/>
      <c r="F2301" s="20"/>
      <c r="G2301" s="18"/>
      <c r="H2301" s="25"/>
      <c r="I2301" s="15">
        <v>2301</v>
      </c>
      <c r="J2301" s="15" t="b">
        <f xml:space="preserve"> IF(AND([Relationship Date (UTC)] &gt;= Misc!$M$3, [Relationship Date (UTC)] &lt;= Misc!$N$3,TRUE), TRUE, FALSE)</f>
        <v>1</v>
      </c>
      <c r="K2301" s="16"/>
      <c r="L2301" s="72" t="s">
        <v>922</v>
      </c>
      <c r="M2301" s="75">
        <v>40523.680902777778</v>
      </c>
    </row>
    <row r="2302" spans="1:13">
      <c r="A2302" s="69" t="s">
        <v>806</v>
      </c>
      <c r="B2302" s="69" t="s">
        <v>849</v>
      </c>
      <c r="C2302" s="18"/>
      <c r="D2302" s="19"/>
      <c r="E2302" s="60"/>
      <c r="F2302" s="20"/>
      <c r="G2302" s="18"/>
      <c r="H2302" s="25"/>
      <c r="I2302" s="15">
        <v>2302</v>
      </c>
      <c r="J2302" s="15" t="b">
        <f xml:space="preserve"> IF(AND([Relationship Date (UTC)] &gt;= Misc!$M$3, [Relationship Date (UTC)] &lt;= Misc!$N$3,TRUE), TRUE, FALSE)</f>
        <v>1</v>
      </c>
      <c r="K2302" s="16"/>
      <c r="L2302" s="72" t="s">
        <v>922</v>
      </c>
      <c r="M2302" s="75">
        <v>40523.680902777778</v>
      </c>
    </row>
    <row r="2303" spans="1:13">
      <c r="A2303" s="69" t="s">
        <v>851</v>
      </c>
      <c r="B2303" s="69" t="s">
        <v>849</v>
      </c>
      <c r="C2303" s="18"/>
      <c r="D2303" s="19"/>
      <c r="E2303" s="60"/>
      <c r="F2303" s="20"/>
      <c r="G2303" s="18"/>
      <c r="H2303" s="25"/>
      <c r="I2303" s="15">
        <v>2303</v>
      </c>
      <c r="J2303" s="15" t="b">
        <f xml:space="preserve"> IF(AND([Relationship Date (UTC)] &gt;= Misc!$M$3, [Relationship Date (UTC)] &lt;= Misc!$N$3,TRUE), TRUE, FALSE)</f>
        <v>1</v>
      </c>
      <c r="K2303" s="16"/>
      <c r="L2303" s="72" t="s">
        <v>922</v>
      </c>
      <c r="M2303" s="75">
        <v>40523.680902777778</v>
      </c>
    </row>
    <row r="2304" spans="1:13">
      <c r="A2304" s="69" t="s">
        <v>851</v>
      </c>
      <c r="B2304" s="69" t="s">
        <v>916</v>
      </c>
      <c r="C2304" s="18"/>
      <c r="D2304" s="19"/>
      <c r="E2304" s="60"/>
      <c r="F2304" s="20"/>
      <c r="G2304" s="18"/>
      <c r="H2304" s="25"/>
      <c r="I2304" s="15">
        <v>2304</v>
      </c>
      <c r="J2304" s="15" t="b">
        <f xml:space="preserve"> IF(AND([Relationship Date (UTC)] &gt;= Misc!$M$3, [Relationship Date (UTC)] &lt;= Misc!$N$3,TRUE), TRUE, FALSE)</f>
        <v>1</v>
      </c>
      <c r="K2304" s="16"/>
      <c r="L2304" s="72" t="s">
        <v>921</v>
      </c>
      <c r="M2304" s="75">
        <v>40523.679895833331</v>
      </c>
    </row>
    <row r="2305" spans="1:13">
      <c r="A2305" s="69" t="s">
        <v>852</v>
      </c>
      <c r="B2305" s="69" t="s">
        <v>730</v>
      </c>
      <c r="C2305" s="18"/>
      <c r="D2305" s="19"/>
      <c r="E2305" s="60"/>
      <c r="F2305" s="20"/>
      <c r="G2305" s="18"/>
      <c r="H2305" s="25"/>
      <c r="I2305" s="15">
        <v>2305</v>
      </c>
      <c r="J2305" s="15" t="b">
        <f xml:space="preserve"> IF(AND([Relationship Date (UTC)] &gt;= Misc!$M$3, [Relationship Date (UTC)] &lt;= Misc!$N$3,TRUE), TRUE, FALSE)</f>
        <v>1</v>
      </c>
      <c r="K2305" s="16"/>
      <c r="L2305" s="72" t="s">
        <v>921</v>
      </c>
      <c r="M2305" s="75">
        <v>40523.678020833337</v>
      </c>
    </row>
    <row r="2306" spans="1:13">
      <c r="A2306" s="69" t="s">
        <v>852</v>
      </c>
      <c r="B2306" s="69" t="s">
        <v>853</v>
      </c>
      <c r="C2306" s="18"/>
      <c r="D2306" s="19"/>
      <c r="E2306" s="60"/>
      <c r="F2306" s="20"/>
      <c r="G2306" s="18"/>
      <c r="H2306" s="25"/>
      <c r="I2306" s="15">
        <v>2306</v>
      </c>
      <c r="J2306" s="15" t="b">
        <f xml:space="preserve"> IF(AND([Relationship Date (UTC)] &gt;= Misc!$M$3, [Relationship Date (UTC)] &lt;= Misc!$N$3,TRUE), TRUE, FALSE)</f>
        <v>1</v>
      </c>
      <c r="K2306" s="16"/>
      <c r="L2306" s="72" t="s">
        <v>921</v>
      </c>
      <c r="M2306" s="75">
        <v>40523.678020833337</v>
      </c>
    </row>
    <row r="2307" spans="1:13">
      <c r="A2307" s="69" t="s">
        <v>852</v>
      </c>
      <c r="B2307" s="69" t="s">
        <v>730</v>
      </c>
      <c r="C2307" s="18"/>
      <c r="D2307" s="19"/>
      <c r="E2307" s="60"/>
      <c r="F2307" s="20"/>
      <c r="G2307" s="18"/>
      <c r="H2307" s="25"/>
      <c r="I2307" s="15">
        <v>2307</v>
      </c>
      <c r="J2307" s="15" t="b">
        <f xml:space="preserve"> IF(AND([Relationship Date (UTC)] &gt;= Misc!$M$3, [Relationship Date (UTC)] &lt;= Misc!$N$3,TRUE), TRUE, FALSE)</f>
        <v>1</v>
      </c>
      <c r="K2307" s="16"/>
      <c r="L2307" s="72" t="s">
        <v>922</v>
      </c>
      <c r="M2307" s="75">
        <v>40523.680902777778</v>
      </c>
    </row>
    <row r="2308" spans="1:13">
      <c r="A2308" s="69" t="s">
        <v>852</v>
      </c>
      <c r="B2308" s="69" t="s">
        <v>853</v>
      </c>
      <c r="C2308" s="18"/>
      <c r="D2308" s="19"/>
      <c r="E2308" s="60"/>
      <c r="F2308" s="20"/>
      <c r="G2308" s="18"/>
      <c r="H2308" s="25"/>
      <c r="I2308" s="15">
        <v>2308</v>
      </c>
      <c r="J2308" s="15" t="b">
        <f xml:space="preserve"> IF(AND([Relationship Date (UTC)] &gt;= Misc!$M$3, [Relationship Date (UTC)] &lt;= Misc!$N$3,TRUE), TRUE, FALSE)</f>
        <v>1</v>
      </c>
      <c r="K2308" s="16"/>
      <c r="L2308" s="72" t="s">
        <v>922</v>
      </c>
      <c r="M2308" s="75">
        <v>40523.680902777778</v>
      </c>
    </row>
    <row r="2309" spans="1:13">
      <c r="A2309" s="69" t="s">
        <v>852</v>
      </c>
      <c r="B2309" s="69" t="s">
        <v>916</v>
      </c>
      <c r="C2309" s="18"/>
      <c r="D2309" s="19"/>
      <c r="E2309" s="60"/>
      <c r="F2309" s="20"/>
      <c r="G2309" s="18"/>
      <c r="H2309" s="25"/>
      <c r="I2309" s="15">
        <v>2309</v>
      </c>
      <c r="J2309" s="15" t="b">
        <f xml:space="preserve"> IF(AND([Relationship Date (UTC)] &gt;= Misc!$M$3, [Relationship Date (UTC)] &lt;= Misc!$N$3,TRUE), TRUE, FALSE)</f>
        <v>1</v>
      </c>
      <c r="K2309" s="16"/>
      <c r="L2309" s="72" t="s">
        <v>922</v>
      </c>
      <c r="M2309" s="75">
        <v>40523.680902777778</v>
      </c>
    </row>
    <row r="2310" spans="1:13">
      <c r="A2310" s="69" t="s">
        <v>852</v>
      </c>
      <c r="B2310" s="69" t="s">
        <v>855</v>
      </c>
      <c r="C2310" s="18"/>
      <c r="D2310" s="19"/>
      <c r="E2310" s="60"/>
      <c r="F2310" s="20"/>
      <c r="G2310" s="18"/>
      <c r="H2310" s="25"/>
      <c r="I2310" s="15">
        <v>2310</v>
      </c>
      <c r="J2310" s="15" t="b">
        <f xml:space="preserve"> IF(AND([Relationship Date (UTC)] &gt;= Misc!$M$3, [Relationship Date (UTC)] &lt;= Misc!$N$3,TRUE), TRUE, FALSE)</f>
        <v>1</v>
      </c>
      <c r="K2310" s="16"/>
      <c r="L2310" s="72" t="s">
        <v>922</v>
      </c>
      <c r="M2310" s="75">
        <v>40523.680902777778</v>
      </c>
    </row>
    <row r="2311" spans="1:13">
      <c r="A2311" s="69" t="s">
        <v>853</v>
      </c>
      <c r="B2311" s="69" t="s">
        <v>852</v>
      </c>
      <c r="C2311" s="18"/>
      <c r="D2311" s="19"/>
      <c r="E2311" s="60"/>
      <c r="F2311" s="20"/>
      <c r="G2311" s="18"/>
      <c r="H2311" s="25"/>
      <c r="I2311" s="15">
        <v>2311</v>
      </c>
      <c r="J2311" s="15" t="b">
        <f xml:space="preserve"> IF(AND([Relationship Date (UTC)] &gt;= Misc!$M$3, [Relationship Date (UTC)] &lt;= Misc!$N$3,TRUE), TRUE, FALSE)</f>
        <v>1</v>
      </c>
      <c r="K2311" s="16"/>
      <c r="L2311" s="72" t="s">
        <v>922</v>
      </c>
      <c r="M2311" s="75">
        <v>40523.680902777778</v>
      </c>
    </row>
    <row r="2312" spans="1:13">
      <c r="A2312" s="69" t="s">
        <v>853</v>
      </c>
      <c r="B2312" s="69" t="s">
        <v>696</v>
      </c>
      <c r="C2312" s="18"/>
      <c r="D2312" s="19"/>
      <c r="E2312" s="60"/>
      <c r="F2312" s="20"/>
      <c r="G2312" s="18"/>
      <c r="H2312" s="25"/>
      <c r="I2312" s="15">
        <v>2312</v>
      </c>
      <c r="J2312" s="15" t="b">
        <f xml:space="preserve"> IF(AND([Relationship Date (UTC)] &gt;= Misc!$M$3, [Relationship Date (UTC)] &lt;= Misc!$N$3,TRUE), TRUE, FALSE)</f>
        <v>1</v>
      </c>
      <c r="K2312" s="16"/>
      <c r="L2312" s="72" t="s">
        <v>921</v>
      </c>
      <c r="M2312" s="75">
        <v>40523.679918981485</v>
      </c>
    </row>
    <row r="2313" spans="1:13">
      <c r="A2313" s="69" t="s">
        <v>853</v>
      </c>
      <c r="B2313" s="69" t="s">
        <v>733</v>
      </c>
      <c r="C2313" s="18"/>
      <c r="D2313" s="19"/>
      <c r="E2313" s="60"/>
      <c r="F2313" s="20"/>
      <c r="G2313" s="18"/>
      <c r="H2313" s="25"/>
      <c r="I2313" s="15">
        <v>2313</v>
      </c>
      <c r="J2313" s="15" t="b">
        <f xml:space="preserve"> IF(AND([Relationship Date (UTC)] &gt;= Misc!$M$3, [Relationship Date (UTC)] &lt;= Misc!$N$3,TRUE), TRUE, FALSE)</f>
        <v>1</v>
      </c>
      <c r="K2313" s="16"/>
      <c r="L2313" s="72" t="s">
        <v>922</v>
      </c>
      <c r="M2313" s="75">
        <v>40523.680902777778</v>
      </c>
    </row>
    <row r="2314" spans="1:13">
      <c r="A2314" s="69" t="s">
        <v>853</v>
      </c>
      <c r="B2314" s="69" t="s">
        <v>730</v>
      </c>
      <c r="C2314" s="18"/>
      <c r="D2314" s="19"/>
      <c r="E2314" s="60"/>
      <c r="F2314" s="20"/>
      <c r="G2314" s="18"/>
      <c r="H2314" s="25"/>
      <c r="I2314" s="15">
        <v>2314</v>
      </c>
      <c r="J2314" s="15" t="b">
        <f xml:space="preserve"> IF(AND([Relationship Date (UTC)] &gt;= Misc!$M$3, [Relationship Date (UTC)] &lt;= Misc!$N$3,TRUE), TRUE, FALSE)</f>
        <v>1</v>
      </c>
      <c r="K2314" s="16"/>
      <c r="L2314" s="72" t="s">
        <v>922</v>
      </c>
      <c r="M2314" s="75">
        <v>40523.680902777778</v>
      </c>
    </row>
    <row r="2315" spans="1:13">
      <c r="A2315" s="69" t="s">
        <v>853</v>
      </c>
      <c r="B2315" s="69" t="s">
        <v>916</v>
      </c>
      <c r="C2315" s="18"/>
      <c r="D2315" s="19"/>
      <c r="E2315" s="60"/>
      <c r="F2315" s="20"/>
      <c r="G2315" s="18"/>
      <c r="H2315" s="25"/>
      <c r="I2315" s="15">
        <v>2315</v>
      </c>
      <c r="J2315" s="15" t="b">
        <f xml:space="preserve"> IF(AND([Relationship Date (UTC)] &gt;= Misc!$M$3, [Relationship Date (UTC)] &lt;= Misc!$N$3,TRUE), TRUE, FALSE)</f>
        <v>1</v>
      </c>
      <c r="K2315" s="16"/>
      <c r="L2315" s="72" t="s">
        <v>922</v>
      </c>
      <c r="M2315" s="75">
        <v>40523.680902777778</v>
      </c>
    </row>
    <row r="2316" spans="1:13">
      <c r="A2316" s="69" t="s">
        <v>854</v>
      </c>
      <c r="B2316" s="69" t="s">
        <v>913</v>
      </c>
      <c r="C2316" s="18"/>
      <c r="D2316" s="19"/>
      <c r="E2316" s="60"/>
      <c r="F2316" s="20"/>
      <c r="G2316" s="18"/>
      <c r="H2316" s="25"/>
      <c r="I2316" s="15">
        <v>2316</v>
      </c>
      <c r="J2316" s="15" t="b">
        <f xml:space="preserve"> IF(AND([Relationship Date (UTC)] &gt;= Misc!$M$3, [Relationship Date (UTC)] &lt;= Misc!$N$3,TRUE), TRUE, FALSE)</f>
        <v>1</v>
      </c>
      <c r="K2316" s="16"/>
      <c r="L2316" s="72" t="s">
        <v>921</v>
      </c>
      <c r="M2316" s="75">
        <v>40523.6799537037</v>
      </c>
    </row>
    <row r="2317" spans="1:13">
      <c r="A2317" s="69" t="s">
        <v>854</v>
      </c>
      <c r="B2317" s="69" t="s">
        <v>913</v>
      </c>
      <c r="C2317" s="18"/>
      <c r="D2317" s="19"/>
      <c r="E2317" s="60"/>
      <c r="F2317" s="20"/>
      <c r="G2317" s="18"/>
      <c r="H2317" s="25"/>
      <c r="I2317" s="15">
        <v>2317</v>
      </c>
      <c r="J2317" s="15" t="b">
        <f xml:space="preserve"> IF(AND([Relationship Date (UTC)] &gt;= Misc!$M$3, [Relationship Date (UTC)] &lt;= Misc!$N$3,TRUE), TRUE, FALSE)</f>
        <v>1</v>
      </c>
      <c r="K2317" s="16"/>
      <c r="L2317" s="72" t="s">
        <v>922</v>
      </c>
      <c r="M2317" s="75">
        <v>40523.680902777778</v>
      </c>
    </row>
    <row r="2318" spans="1:13">
      <c r="A2318" s="69" t="s">
        <v>735</v>
      </c>
      <c r="B2318" s="69" t="s">
        <v>696</v>
      </c>
      <c r="C2318" s="18"/>
      <c r="D2318" s="19"/>
      <c r="E2318" s="60"/>
      <c r="F2318" s="20"/>
      <c r="G2318" s="18"/>
      <c r="H2318" s="25"/>
      <c r="I2318" s="15">
        <v>2318</v>
      </c>
      <c r="J2318" s="15" t="b">
        <f xml:space="preserve"> IF(AND([Relationship Date (UTC)] &gt;= Misc!$M$3, [Relationship Date (UTC)] &lt;= Misc!$N$3,TRUE), TRUE, FALSE)</f>
        <v>1</v>
      </c>
      <c r="K2318" s="16"/>
      <c r="L2318" s="72" t="s">
        <v>921</v>
      </c>
      <c r="M2318" s="75">
        <v>40523.664513888885</v>
      </c>
    </row>
    <row r="2319" spans="1:13">
      <c r="A2319" s="69" t="s">
        <v>735</v>
      </c>
      <c r="B2319" s="69" t="s">
        <v>855</v>
      </c>
      <c r="C2319" s="18"/>
      <c r="D2319" s="19"/>
      <c r="E2319" s="60"/>
      <c r="F2319" s="20"/>
      <c r="G2319" s="18"/>
      <c r="H2319" s="25"/>
      <c r="I2319" s="15">
        <v>2319</v>
      </c>
      <c r="J2319" s="15" t="b">
        <f xml:space="preserve"> IF(AND([Relationship Date (UTC)] &gt;= Misc!$M$3, [Relationship Date (UTC)] &lt;= Misc!$N$3,TRUE), TRUE, FALSE)</f>
        <v>1</v>
      </c>
      <c r="K2319" s="16"/>
      <c r="L2319" s="72" t="s">
        <v>922</v>
      </c>
      <c r="M2319" s="75">
        <v>40523.680902777778</v>
      </c>
    </row>
    <row r="2320" spans="1:13">
      <c r="A2320" s="69" t="s">
        <v>855</v>
      </c>
      <c r="B2320" s="69" t="s">
        <v>735</v>
      </c>
      <c r="C2320" s="18"/>
      <c r="D2320" s="19"/>
      <c r="E2320" s="60"/>
      <c r="F2320" s="20"/>
      <c r="G2320" s="18"/>
      <c r="H2320" s="25"/>
      <c r="I2320" s="15">
        <v>2320</v>
      </c>
      <c r="J2320" s="15" t="b">
        <f xml:space="preserve"> IF(AND([Relationship Date (UTC)] &gt;= Misc!$M$3, [Relationship Date (UTC)] &lt;= Misc!$N$3,TRUE), TRUE, FALSE)</f>
        <v>1</v>
      </c>
      <c r="K2320" s="16"/>
      <c r="L2320" s="72" t="s">
        <v>922</v>
      </c>
      <c r="M2320" s="75">
        <v>40523.680902777778</v>
      </c>
    </row>
    <row r="2321" spans="1:13">
      <c r="A2321" s="69" t="s">
        <v>799</v>
      </c>
      <c r="B2321" s="69" t="s">
        <v>817</v>
      </c>
      <c r="C2321" s="18"/>
      <c r="D2321" s="19"/>
      <c r="E2321" s="60"/>
      <c r="F2321" s="20"/>
      <c r="G2321" s="18"/>
      <c r="H2321" s="25"/>
      <c r="I2321" s="15">
        <v>2321</v>
      </c>
      <c r="J2321" s="15" t="b">
        <f xml:space="preserve"> IF(AND([Relationship Date (UTC)] &gt;= Misc!$M$3, [Relationship Date (UTC)] &lt;= Misc!$N$3,TRUE), TRUE, FALSE)</f>
        <v>1</v>
      </c>
      <c r="K2321" s="16"/>
      <c r="L2321" s="72" t="s">
        <v>921</v>
      </c>
      <c r="M2321" s="75">
        <v>40523.679270833331</v>
      </c>
    </row>
    <row r="2322" spans="1:13">
      <c r="A2322" s="69" t="s">
        <v>543</v>
      </c>
      <c r="B2322" s="69" t="s">
        <v>799</v>
      </c>
      <c r="C2322" s="18"/>
      <c r="D2322" s="19"/>
      <c r="E2322" s="60"/>
      <c r="F2322" s="20"/>
      <c r="G2322" s="18"/>
      <c r="H2322" s="25"/>
      <c r="I2322" s="15">
        <v>2322</v>
      </c>
      <c r="J2322" s="15" t="b">
        <f xml:space="preserve"> IF(AND([Relationship Date (UTC)] &gt;= Misc!$M$3, [Relationship Date (UTC)] &lt;= Misc!$N$3,TRUE), TRUE, FALSE)</f>
        <v>1</v>
      </c>
      <c r="K2322" s="16"/>
      <c r="L2322" s="72" t="s">
        <v>922</v>
      </c>
      <c r="M2322" s="75">
        <v>40523.680902777778</v>
      </c>
    </row>
    <row r="2323" spans="1:13">
      <c r="A2323" s="69" t="s">
        <v>856</v>
      </c>
      <c r="B2323" s="69" t="s">
        <v>799</v>
      </c>
      <c r="C2323" s="18"/>
      <c r="D2323" s="19"/>
      <c r="E2323" s="60"/>
      <c r="F2323" s="20"/>
      <c r="G2323" s="18"/>
      <c r="H2323" s="25"/>
      <c r="I2323" s="15">
        <v>2323</v>
      </c>
      <c r="J2323" s="15" t="b">
        <f xml:space="preserve"> IF(AND([Relationship Date (UTC)] &gt;= Misc!$M$3, [Relationship Date (UTC)] &lt;= Misc!$N$3,TRUE), TRUE, FALSE)</f>
        <v>1</v>
      </c>
      <c r="K2323" s="16"/>
      <c r="L2323" s="72" t="s">
        <v>922</v>
      </c>
      <c r="M2323" s="75">
        <v>40523.680902777778</v>
      </c>
    </row>
    <row r="2324" spans="1:13">
      <c r="A2324" s="69" t="s">
        <v>799</v>
      </c>
      <c r="B2324" s="69" t="s">
        <v>892</v>
      </c>
      <c r="C2324" s="18"/>
      <c r="D2324" s="19"/>
      <c r="E2324" s="60"/>
      <c r="F2324" s="20"/>
      <c r="G2324" s="18"/>
      <c r="H2324" s="25"/>
      <c r="I2324" s="15">
        <v>2324</v>
      </c>
      <c r="J2324" s="15" t="b">
        <f xml:space="preserve"> IF(AND([Relationship Date (UTC)] &gt;= Misc!$M$3, [Relationship Date (UTC)] &lt;= Misc!$N$3,TRUE), TRUE, FALSE)</f>
        <v>1</v>
      </c>
      <c r="K2324" s="16"/>
      <c r="L2324" s="72" t="s">
        <v>922</v>
      </c>
      <c r="M2324" s="75">
        <v>40523.680902777778</v>
      </c>
    </row>
    <row r="2325" spans="1:13">
      <c r="A2325" s="69" t="s">
        <v>799</v>
      </c>
      <c r="B2325" s="69" t="s">
        <v>413</v>
      </c>
      <c r="C2325" s="18"/>
      <c r="D2325" s="19"/>
      <c r="E2325" s="60"/>
      <c r="F2325" s="20"/>
      <c r="G2325" s="18"/>
      <c r="H2325" s="25"/>
      <c r="I2325" s="15">
        <v>2325</v>
      </c>
      <c r="J2325" s="15" t="b">
        <f xml:space="preserve"> IF(AND([Relationship Date (UTC)] &gt;= Misc!$M$3, [Relationship Date (UTC)] &lt;= Misc!$N$3,TRUE), TRUE, FALSE)</f>
        <v>1</v>
      </c>
      <c r="K2325" s="16"/>
      <c r="L2325" s="72" t="s">
        <v>922</v>
      </c>
      <c r="M2325" s="75">
        <v>40523.680902777778</v>
      </c>
    </row>
    <row r="2326" spans="1:13">
      <c r="A2326" s="69" t="s">
        <v>799</v>
      </c>
      <c r="B2326" s="69" t="s">
        <v>855</v>
      </c>
      <c r="C2326" s="18"/>
      <c r="D2326" s="19"/>
      <c r="E2326" s="60"/>
      <c r="F2326" s="20"/>
      <c r="G2326" s="18"/>
      <c r="H2326" s="25"/>
      <c r="I2326" s="15">
        <v>2326</v>
      </c>
      <c r="J2326" s="15" t="b">
        <f xml:space="preserve"> IF(AND([Relationship Date (UTC)] &gt;= Misc!$M$3, [Relationship Date (UTC)] &lt;= Misc!$N$3,TRUE), TRUE, FALSE)</f>
        <v>1</v>
      </c>
      <c r="K2326" s="16"/>
      <c r="L2326" s="72" t="s">
        <v>922</v>
      </c>
      <c r="M2326" s="75">
        <v>40523.680902777778</v>
      </c>
    </row>
    <row r="2327" spans="1:13">
      <c r="A2327" s="69" t="s">
        <v>799</v>
      </c>
      <c r="B2327" s="69" t="s">
        <v>543</v>
      </c>
      <c r="C2327" s="18"/>
      <c r="D2327" s="19"/>
      <c r="E2327" s="60"/>
      <c r="F2327" s="20"/>
      <c r="G2327" s="18"/>
      <c r="H2327" s="25"/>
      <c r="I2327" s="15">
        <v>2327</v>
      </c>
      <c r="J2327" s="15" t="b">
        <f xml:space="preserve"> IF(AND([Relationship Date (UTC)] &gt;= Misc!$M$3, [Relationship Date (UTC)] &lt;= Misc!$N$3,TRUE), TRUE, FALSE)</f>
        <v>1</v>
      </c>
      <c r="K2327" s="16"/>
      <c r="L2327" s="72" t="s">
        <v>922</v>
      </c>
      <c r="M2327" s="75">
        <v>40523.680902777778</v>
      </c>
    </row>
    <row r="2328" spans="1:13">
      <c r="A2328" s="69" t="s">
        <v>799</v>
      </c>
      <c r="B2328" s="69" t="s">
        <v>856</v>
      </c>
      <c r="C2328" s="18"/>
      <c r="D2328" s="19"/>
      <c r="E2328" s="60"/>
      <c r="F2328" s="20"/>
      <c r="G2328" s="18"/>
      <c r="H2328" s="25"/>
      <c r="I2328" s="15">
        <v>2328</v>
      </c>
      <c r="J2328" s="15" t="b">
        <f xml:space="preserve"> IF(AND([Relationship Date (UTC)] &gt;= Misc!$M$3, [Relationship Date (UTC)] &lt;= Misc!$N$3,TRUE), TRUE, FALSE)</f>
        <v>1</v>
      </c>
      <c r="K2328" s="16"/>
      <c r="L2328" s="72" t="s">
        <v>922</v>
      </c>
      <c r="M2328" s="75">
        <v>40523.680902777778</v>
      </c>
    </row>
    <row r="2329" spans="1:13">
      <c r="A2329" s="69" t="s">
        <v>799</v>
      </c>
      <c r="B2329" s="69" t="s">
        <v>817</v>
      </c>
      <c r="C2329" s="18"/>
      <c r="D2329" s="19"/>
      <c r="E2329" s="60"/>
      <c r="F2329" s="20"/>
      <c r="G2329" s="18"/>
      <c r="H2329" s="25"/>
      <c r="I2329" s="15">
        <v>2329</v>
      </c>
      <c r="J2329" s="15" t="b">
        <f xml:space="preserve"> IF(AND([Relationship Date (UTC)] &gt;= Misc!$M$3, [Relationship Date (UTC)] &lt;= Misc!$N$3,TRUE), TRUE, FALSE)</f>
        <v>1</v>
      </c>
      <c r="K2329" s="16"/>
      <c r="L2329" s="72" t="s">
        <v>922</v>
      </c>
      <c r="M2329" s="75">
        <v>40523.680902777778</v>
      </c>
    </row>
    <row r="2330" spans="1:13">
      <c r="A2330" s="69" t="s">
        <v>799</v>
      </c>
      <c r="B2330" s="69" t="s">
        <v>869</v>
      </c>
      <c r="C2330" s="18"/>
      <c r="D2330" s="19"/>
      <c r="E2330" s="60"/>
      <c r="F2330" s="20"/>
      <c r="G2330" s="18"/>
      <c r="H2330" s="25"/>
      <c r="I2330" s="15">
        <v>2330</v>
      </c>
      <c r="J2330" s="15" t="b">
        <f xml:space="preserve"> IF(AND([Relationship Date (UTC)] &gt;= Misc!$M$3, [Relationship Date (UTC)] &lt;= Misc!$N$3,TRUE), TRUE, FALSE)</f>
        <v>1</v>
      </c>
      <c r="K2330" s="16"/>
      <c r="L2330" s="72" t="s">
        <v>922</v>
      </c>
      <c r="M2330" s="75">
        <v>40523.680902777778</v>
      </c>
    </row>
    <row r="2331" spans="1:13">
      <c r="A2331" s="69" t="s">
        <v>799</v>
      </c>
      <c r="B2331" s="69" t="s">
        <v>767</v>
      </c>
      <c r="C2331" s="18"/>
      <c r="D2331" s="19"/>
      <c r="E2331" s="60"/>
      <c r="F2331" s="20"/>
      <c r="G2331" s="18"/>
      <c r="H2331" s="25"/>
      <c r="I2331" s="15">
        <v>2331</v>
      </c>
      <c r="J2331" s="15" t="b">
        <f xml:space="preserve"> IF(AND([Relationship Date (UTC)] &gt;= Misc!$M$3, [Relationship Date (UTC)] &lt;= Misc!$N$3,TRUE), TRUE, FALSE)</f>
        <v>1</v>
      </c>
      <c r="K2331" s="16"/>
      <c r="L2331" s="72" t="s">
        <v>922</v>
      </c>
      <c r="M2331" s="75">
        <v>40523.680902777778</v>
      </c>
    </row>
    <row r="2332" spans="1:13">
      <c r="A2332" s="69" t="s">
        <v>817</v>
      </c>
      <c r="B2332" s="69" t="s">
        <v>799</v>
      </c>
      <c r="C2332" s="18"/>
      <c r="D2332" s="19"/>
      <c r="E2332" s="60"/>
      <c r="F2332" s="20"/>
      <c r="G2332" s="18"/>
      <c r="H2332" s="25"/>
      <c r="I2332" s="15">
        <v>2332</v>
      </c>
      <c r="J2332" s="15" t="b">
        <f xml:space="preserve"> IF(AND([Relationship Date (UTC)] &gt;= Misc!$M$3, [Relationship Date (UTC)] &lt;= Misc!$N$3,TRUE), TRUE, FALSE)</f>
        <v>1</v>
      </c>
      <c r="K2332" s="16"/>
      <c r="L2332" s="72" t="s">
        <v>922</v>
      </c>
      <c r="M2332" s="75">
        <v>40523.680902777778</v>
      </c>
    </row>
    <row r="2333" spans="1:13">
      <c r="A2333" s="69" t="s">
        <v>855</v>
      </c>
      <c r="B2333" s="69" t="s">
        <v>799</v>
      </c>
      <c r="C2333" s="18"/>
      <c r="D2333" s="19"/>
      <c r="E2333" s="60"/>
      <c r="F2333" s="20"/>
      <c r="G2333" s="18"/>
      <c r="H2333" s="25"/>
      <c r="I2333" s="15">
        <v>2333</v>
      </c>
      <c r="J2333" s="15" t="b">
        <f xml:space="preserve"> IF(AND([Relationship Date (UTC)] &gt;= Misc!$M$3, [Relationship Date (UTC)] &lt;= Misc!$N$3,TRUE), TRUE, FALSE)</f>
        <v>1</v>
      </c>
      <c r="K2333" s="16"/>
      <c r="L2333" s="72" t="s">
        <v>922</v>
      </c>
      <c r="M2333" s="75">
        <v>40523.680902777778</v>
      </c>
    </row>
    <row r="2334" spans="1:13">
      <c r="A2334" s="69" t="s">
        <v>857</v>
      </c>
      <c r="B2334" s="69" t="s">
        <v>913</v>
      </c>
      <c r="C2334" s="18"/>
      <c r="D2334" s="19"/>
      <c r="E2334" s="60"/>
      <c r="F2334" s="20"/>
      <c r="G2334" s="18"/>
      <c r="H2334" s="25"/>
      <c r="I2334" s="15">
        <v>2334</v>
      </c>
      <c r="J2334" s="15" t="b">
        <f xml:space="preserve"> IF(AND([Relationship Date (UTC)] &gt;= Misc!$M$3, [Relationship Date (UTC)] &lt;= Misc!$N$3,TRUE), TRUE, FALSE)</f>
        <v>1</v>
      </c>
      <c r="K2334" s="16"/>
      <c r="L2334" s="72" t="s">
        <v>921</v>
      </c>
      <c r="M2334" s="75">
        <v>40523.671747685185</v>
      </c>
    </row>
    <row r="2335" spans="1:13">
      <c r="A2335" s="69" t="s">
        <v>857</v>
      </c>
      <c r="B2335" s="69" t="s">
        <v>916</v>
      </c>
      <c r="C2335" s="18"/>
      <c r="D2335" s="19"/>
      <c r="E2335" s="60"/>
      <c r="F2335" s="20"/>
      <c r="G2335" s="18"/>
      <c r="H2335" s="25"/>
      <c r="I2335" s="15">
        <v>2335</v>
      </c>
      <c r="J2335" s="15" t="b">
        <f xml:space="preserve"> IF(AND([Relationship Date (UTC)] &gt;= Misc!$M$3, [Relationship Date (UTC)] &lt;= Misc!$N$3,TRUE), TRUE, FALSE)</f>
        <v>1</v>
      </c>
      <c r="K2335" s="16"/>
      <c r="L2335" s="72" t="s">
        <v>922</v>
      </c>
      <c r="M2335" s="75">
        <v>40523.680902777778</v>
      </c>
    </row>
    <row r="2336" spans="1:13">
      <c r="A2336" s="69" t="s">
        <v>857</v>
      </c>
      <c r="B2336" s="69" t="s">
        <v>913</v>
      </c>
      <c r="C2336" s="18"/>
      <c r="D2336" s="19"/>
      <c r="E2336" s="60"/>
      <c r="F2336" s="20"/>
      <c r="G2336" s="18"/>
      <c r="H2336" s="25"/>
      <c r="I2336" s="15">
        <v>2336</v>
      </c>
      <c r="J2336" s="15" t="b">
        <f xml:space="preserve"> IF(AND([Relationship Date (UTC)] &gt;= Misc!$M$3, [Relationship Date (UTC)] &lt;= Misc!$N$3,TRUE), TRUE, FALSE)</f>
        <v>1</v>
      </c>
      <c r="K2336" s="16"/>
      <c r="L2336" s="72" t="s">
        <v>922</v>
      </c>
      <c r="M2336" s="75">
        <v>40523.680902777778</v>
      </c>
    </row>
    <row r="2337" spans="1:13">
      <c r="A2337" s="69" t="s">
        <v>855</v>
      </c>
      <c r="B2337" s="69" t="s">
        <v>857</v>
      </c>
      <c r="C2337" s="18"/>
      <c r="D2337" s="19"/>
      <c r="E2337" s="60"/>
      <c r="F2337" s="20"/>
      <c r="G2337" s="18"/>
      <c r="H2337" s="25"/>
      <c r="I2337" s="15">
        <v>2337</v>
      </c>
      <c r="J2337" s="15" t="b">
        <f xml:space="preserve"> IF(AND([Relationship Date (UTC)] &gt;= Misc!$M$3, [Relationship Date (UTC)] &lt;= Misc!$N$3,TRUE), TRUE, FALSE)</f>
        <v>1</v>
      </c>
      <c r="K2337" s="16"/>
      <c r="L2337" s="72" t="s">
        <v>922</v>
      </c>
      <c r="M2337" s="75">
        <v>40523.680902777778</v>
      </c>
    </row>
    <row r="2338" spans="1:13">
      <c r="A2338" s="69" t="s">
        <v>858</v>
      </c>
      <c r="B2338" s="69" t="s">
        <v>916</v>
      </c>
      <c r="C2338" s="18"/>
      <c r="D2338" s="19"/>
      <c r="E2338" s="60"/>
      <c r="F2338" s="20"/>
      <c r="G2338" s="18"/>
      <c r="H2338" s="25"/>
      <c r="I2338" s="15">
        <v>2338</v>
      </c>
      <c r="J2338" s="15" t="b">
        <f xml:space="preserve"> IF(AND([Relationship Date (UTC)] &gt;= Misc!$M$3, [Relationship Date (UTC)] &lt;= Misc!$N$3,TRUE), TRUE, FALSE)</f>
        <v>1</v>
      </c>
      <c r="K2338" s="16"/>
      <c r="L2338" s="72" t="s">
        <v>921</v>
      </c>
      <c r="M2338" s="75">
        <v>40523.677777777775</v>
      </c>
    </row>
    <row r="2339" spans="1:13">
      <c r="A2339" s="69" t="s">
        <v>858</v>
      </c>
      <c r="B2339" s="69" t="s">
        <v>916</v>
      </c>
      <c r="C2339" s="18"/>
      <c r="D2339" s="19"/>
      <c r="E2339" s="60"/>
      <c r="F2339" s="20"/>
      <c r="G2339" s="18"/>
      <c r="H2339" s="25"/>
      <c r="I2339" s="15">
        <v>2339</v>
      </c>
      <c r="J2339" s="15" t="b">
        <f xml:space="preserve"> IF(AND([Relationship Date (UTC)] &gt;= Misc!$M$3, [Relationship Date (UTC)] &lt;= Misc!$N$3,TRUE), TRUE, FALSE)</f>
        <v>1</v>
      </c>
      <c r="K2339" s="16"/>
      <c r="L2339" s="72" t="s">
        <v>922</v>
      </c>
      <c r="M2339" s="75">
        <v>40523.680902777778</v>
      </c>
    </row>
    <row r="2340" spans="1:13">
      <c r="A2340" s="69" t="s">
        <v>855</v>
      </c>
      <c r="B2340" s="69" t="s">
        <v>858</v>
      </c>
      <c r="C2340" s="18"/>
      <c r="D2340" s="19"/>
      <c r="E2340" s="60"/>
      <c r="F2340" s="20"/>
      <c r="G2340" s="18"/>
      <c r="H2340" s="25"/>
      <c r="I2340" s="15">
        <v>2340</v>
      </c>
      <c r="J2340" s="15" t="b">
        <f xml:space="preserve"> IF(AND([Relationship Date (UTC)] &gt;= Misc!$M$3, [Relationship Date (UTC)] &lt;= Misc!$N$3,TRUE), TRUE, FALSE)</f>
        <v>1</v>
      </c>
      <c r="K2340" s="16"/>
      <c r="L2340" s="72" t="s">
        <v>922</v>
      </c>
      <c r="M2340" s="75">
        <v>40523.680902777778</v>
      </c>
    </row>
    <row r="2341" spans="1:13">
      <c r="A2341" s="69" t="s">
        <v>855</v>
      </c>
      <c r="B2341" s="69" t="s">
        <v>916</v>
      </c>
      <c r="C2341" s="18"/>
      <c r="D2341" s="19"/>
      <c r="E2341" s="60"/>
      <c r="F2341" s="20"/>
      <c r="G2341" s="18"/>
      <c r="H2341" s="25"/>
      <c r="I2341" s="15">
        <v>2341</v>
      </c>
      <c r="J2341" s="15" t="b">
        <f xml:space="preserve"> IF(AND([Relationship Date (UTC)] &gt;= Misc!$M$3, [Relationship Date (UTC)] &lt;= Misc!$N$3,TRUE), TRUE, FALSE)</f>
        <v>1</v>
      </c>
      <c r="K2341" s="16"/>
      <c r="L2341" s="72" t="s">
        <v>922</v>
      </c>
      <c r="M2341" s="75">
        <v>40523.680902777778</v>
      </c>
    </row>
    <row r="2342" spans="1:13">
      <c r="A2342" s="69" t="s">
        <v>855</v>
      </c>
      <c r="B2342" s="69" t="s">
        <v>904</v>
      </c>
      <c r="C2342" s="18"/>
      <c r="D2342" s="19"/>
      <c r="E2342" s="60"/>
      <c r="F2342" s="20"/>
      <c r="G2342" s="18"/>
      <c r="H2342" s="25"/>
      <c r="I2342" s="15">
        <v>2342</v>
      </c>
      <c r="J2342" s="15" t="b">
        <f xml:space="preserve"> IF(AND([Relationship Date (UTC)] &gt;= Misc!$M$3, [Relationship Date (UTC)] &lt;= Misc!$N$3,TRUE), TRUE, FALSE)</f>
        <v>1</v>
      </c>
      <c r="K2342" s="16"/>
      <c r="L2342" s="72" t="s">
        <v>922</v>
      </c>
      <c r="M2342" s="75">
        <v>40523.680902777778</v>
      </c>
    </row>
    <row r="2343" spans="1:13">
      <c r="A2343" s="69" t="s">
        <v>855</v>
      </c>
      <c r="B2343" s="69" t="s">
        <v>913</v>
      </c>
      <c r="C2343" s="18"/>
      <c r="D2343" s="19"/>
      <c r="E2343" s="60"/>
      <c r="F2343" s="20"/>
      <c r="G2343" s="18"/>
      <c r="H2343" s="25"/>
      <c r="I2343" s="15">
        <v>2343</v>
      </c>
      <c r="J2343" s="15" t="b">
        <f xml:space="preserve"> IF(AND([Relationship Date (UTC)] &gt;= Misc!$M$3, [Relationship Date (UTC)] &lt;= Misc!$N$3,TRUE), TRUE, FALSE)</f>
        <v>1</v>
      </c>
      <c r="K2343" s="16"/>
      <c r="L2343" s="72" t="s">
        <v>922</v>
      </c>
      <c r="M2343" s="75">
        <v>40523.680902777778</v>
      </c>
    </row>
    <row r="2344" spans="1:13">
      <c r="A2344" s="69" t="s">
        <v>855</v>
      </c>
      <c r="B2344" s="69" t="s">
        <v>530</v>
      </c>
      <c r="C2344" s="18"/>
      <c r="D2344" s="19"/>
      <c r="E2344" s="60"/>
      <c r="F2344" s="20"/>
      <c r="G2344" s="18"/>
      <c r="H2344" s="25"/>
      <c r="I2344" s="15">
        <v>2344</v>
      </c>
      <c r="J2344" s="15" t="b">
        <f xml:space="preserve"> IF(AND([Relationship Date (UTC)] &gt;= Misc!$M$3, [Relationship Date (UTC)] &lt;= Misc!$N$3,TRUE), TRUE, FALSE)</f>
        <v>1</v>
      </c>
      <c r="K2344" s="16"/>
      <c r="L2344" s="72" t="s">
        <v>922</v>
      </c>
      <c r="M2344" s="75">
        <v>40523.680902777778</v>
      </c>
    </row>
    <row r="2345" spans="1:13">
      <c r="A2345" s="69" t="s">
        <v>843</v>
      </c>
      <c r="B2345" s="69" t="s">
        <v>845</v>
      </c>
      <c r="C2345" s="18"/>
      <c r="D2345" s="19"/>
      <c r="E2345" s="60"/>
      <c r="F2345" s="20"/>
      <c r="G2345" s="18"/>
      <c r="H2345" s="25"/>
      <c r="I2345" s="15">
        <v>2345</v>
      </c>
      <c r="J2345" s="15" t="b">
        <f xml:space="preserve"> IF(AND([Relationship Date (UTC)] &gt;= Misc!$M$3, [Relationship Date (UTC)] &lt;= Misc!$N$3,TRUE), TRUE, FALSE)</f>
        <v>1</v>
      </c>
      <c r="K2345" s="16"/>
      <c r="L2345" s="72" t="s">
        <v>921</v>
      </c>
      <c r="M2345" s="75">
        <v>40523.661921296298</v>
      </c>
    </row>
    <row r="2346" spans="1:13">
      <c r="A2346" s="69" t="s">
        <v>843</v>
      </c>
      <c r="B2346" s="69" t="s">
        <v>845</v>
      </c>
      <c r="C2346" s="18"/>
      <c r="D2346" s="19"/>
      <c r="E2346" s="60"/>
      <c r="F2346" s="20"/>
      <c r="G2346" s="18"/>
      <c r="H2346" s="25"/>
      <c r="I2346" s="15">
        <v>2346</v>
      </c>
      <c r="J2346" s="15" t="b">
        <f xml:space="preserve"> IF(AND([Relationship Date (UTC)] &gt;= Misc!$M$3, [Relationship Date (UTC)] &lt;= Misc!$N$3,TRUE), TRUE, FALSE)</f>
        <v>1</v>
      </c>
      <c r="K2346" s="16"/>
      <c r="L2346" s="72" t="s">
        <v>923</v>
      </c>
      <c r="M2346" s="75">
        <v>40523.661921296298</v>
      </c>
    </row>
    <row r="2347" spans="1:13">
      <c r="A2347" s="69" t="s">
        <v>758</v>
      </c>
      <c r="B2347" s="69" t="s">
        <v>843</v>
      </c>
      <c r="C2347" s="18"/>
      <c r="D2347" s="19"/>
      <c r="E2347" s="60"/>
      <c r="F2347" s="20"/>
      <c r="G2347" s="18"/>
      <c r="H2347" s="25"/>
      <c r="I2347" s="15">
        <v>2347</v>
      </c>
      <c r="J2347" s="15" t="b">
        <f xml:space="preserve"> IF(AND([Relationship Date (UTC)] &gt;= Misc!$M$3, [Relationship Date (UTC)] &lt;= Misc!$N$3,TRUE), TRUE, FALSE)</f>
        <v>1</v>
      </c>
      <c r="K2347" s="16"/>
      <c r="L2347" s="72" t="s">
        <v>921</v>
      </c>
      <c r="M2347" s="75">
        <v>40523.678935185184</v>
      </c>
    </row>
    <row r="2348" spans="1:13">
      <c r="A2348" s="69" t="s">
        <v>767</v>
      </c>
      <c r="B2348" s="69" t="s">
        <v>843</v>
      </c>
      <c r="C2348" s="18"/>
      <c r="D2348" s="19"/>
      <c r="E2348" s="60"/>
      <c r="F2348" s="20"/>
      <c r="G2348" s="18"/>
      <c r="H2348" s="25"/>
      <c r="I2348" s="15">
        <v>2348</v>
      </c>
      <c r="J2348" s="15" t="b">
        <f xml:space="preserve"> IF(AND([Relationship Date (UTC)] &gt;= Misc!$M$3, [Relationship Date (UTC)] &lt;= Misc!$N$3,TRUE), TRUE, FALSE)</f>
        <v>1</v>
      </c>
      <c r="K2348" s="16"/>
      <c r="L2348" s="72" t="s">
        <v>921</v>
      </c>
      <c r="M2348" s="75">
        <v>40523.679016203707</v>
      </c>
    </row>
    <row r="2349" spans="1:13">
      <c r="A2349" s="69" t="s">
        <v>845</v>
      </c>
      <c r="B2349" s="69" t="s">
        <v>843</v>
      </c>
      <c r="C2349" s="18"/>
      <c r="D2349" s="19"/>
      <c r="E2349" s="60"/>
      <c r="F2349" s="20"/>
      <c r="G2349" s="18"/>
      <c r="H2349" s="25"/>
      <c r="I2349" s="15">
        <v>2349</v>
      </c>
      <c r="J2349" s="15" t="b">
        <f xml:space="preserve"> IF(AND([Relationship Date (UTC)] &gt;= Misc!$M$3, [Relationship Date (UTC)] &lt;= Misc!$N$3,TRUE), TRUE, FALSE)</f>
        <v>1</v>
      </c>
      <c r="K2349" s="16"/>
      <c r="L2349" s="72" t="s">
        <v>921</v>
      </c>
      <c r="M2349" s="75">
        <v>40523.679872685185</v>
      </c>
    </row>
    <row r="2350" spans="1:13">
      <c r="A2350" s="69" t="s">
        <v>843</v>
      </c>
      <c r="B2350" s="69" t="s">
        <v>505</v>
      </c>
      <c r="C2350" s="18"/>
      <c r="D2350" s="19"/>
      <c r="E2350" s="60"/>
      <c r="F2350" s="20"/>
      <c r="G2350" s="18"/>
      <c r="H2350" s="25"/>
      <c r="I2350" s="15">
        <v>2350</v>
      </c>
      <c r="J2350" s="15" t="b">
        <f xml:space="preserve"> IF(AND([Relationship Date (UTC)] &gt;= Misc!$M$3, [Relationship Date (UTC)] &lt;= Misc!$N$3,TRUE), TRUE, FALSE)</f>
        <v>1</v>
      </c>
      <c r="K2350" s="16"/>
      <c r="L2350" s="72" t="s">
        <v>922</v>
      </c>
      <c r="M2350" s="75">
        <v>40523.680902777778</v>
      </c>
    </row>
    <row r="2351" spans="1:13">
      <c r="A2351" s="69" t="s">
        <v>843</v>
      </c>
      <c r="B2351" s="69" t="s">
        <v>845</v>
      </c>
      <c r="C2351" s="18"/>
      <c r="D2351" s="19"/>
      <c r="E2351" s="60"/>
      <c r="F2351" s="20"/>
      <c r="G2351" s="18"/>
      <c r="H2351" s="25"/>
      <c r="I2351" s="15">
        <v>2351</v>
      </c>
      <c r="J2351" s="15" t="b">
        <f xml:space="preserve"> IF(AND([Relationship Date (UTC)] &gt;= Misc!$M$3, [Relationship Date (UTC)] &lt;= Misc!$N$3,TRUE), TRUE, FALSE)</f>
        <v>1</v>
      </c>
      <c r="K2351" s="16"/>
      <c r="L2351" s="72" t="s">
        <v>922</v>
      </c>
      <c r="M2351" s="75">
        <v>40523.680902777778</v>
      </c>
    </row>
    <row r="2352" spans="1:13">
      <c r="A2352" s="69" t="s">
        <v>843</v>
      </c>
      <c r="B2352" s="69" t="s">
        <v>916</v>
      </c>
      <c r="C2352" s="18"/>
      <c r="D2352" s="19"/>
      <c r="E2352" s="60"/>
      <c r="F2352" s="20"/>
      <c r="G2352" s="18"/>
      <c r="H2352" s="25"/>
      <c r="I2352" s="15">
        <v>2352</v>
      </c>
      <c r="J2352" s="15" t="b">
        <f xml:space="preserve"> IF(AND([Relationship Date (UTC)] &gt;= Misc!$M$3, [Relationship Date (UTC)] &lt;= Misc!$N$3,TRUE), TRUE, FALSE)</f>
        <v>1</v>
      </c>
      <c r="K2352" s="16"/>
      <c r="L2352" s="72" t="s">
        <v>922</v>
      </c>
      <c r="M2352" s="75">
        <v>40523.680902777778</v>
      </c>
    </row>
    <row r="2353" spans="1:13">
      <c r="A2353" s="69" t="s">
        <v>843</v>
      </c>
      <c r="B2353" s="69" t="s">
        <v>686</v>
      </c>
      <c r="C2353" s="18"/>
      <c r="D2353" s="19"/>
      <c r="E2353" s="60"/>
      <c r="F2353" s="20"/>
      <c r="G2353" s="18"/>
      <c r="H2353" s="25"/>
      <c r="I2353" s="15">
        <v>2353</v>
      </c>
      <c r="J2353" s="15" t="b">
        <f xml:space="preserve"> IF(AND([Relationship Date (UTC)] &gt;= Misc!$M$3, [Relationship Date (UTC)] &lt;= Misc!$N$3,TRUE), TRUE, FALSE)</f>
        <v>1</v>
      </c>
      <c r="K2353" s="16"/>
      <c r="L2353" s="72" t="s">
        <v>922</v>
      </c>
      <c r="M2353" s="75">
        <v>40523.680902777778</v>
      </c>
    </row>
    <row r="2354" spans="1:13">
      <c r="A2354" s="69" t="s">
        <v>843</v>
      </c>
      <c r="B2354" s="69" t="s">
        <v>758</v>
      </c>
      <c r="C2354" s="18"/>
      <c r="D2354" s="19"/>
      <c r="E2354" s="60"/>
      <c r="F2354" s="20"/>
      <c r="G2354" s="18"/>
      <c r="H2354" s="25"/>
      <c r="I2354" s="15">
        <v>2354</v>
      </c>
      <c r="J2354" s="15" t="b">
        <f xml:space="preserve"> IF(AND([Relationship Date (UTC)] &gt;= Misc!$M$3, [Relationship Date (UTC)] &lt;= Misc!$N$3,TRUE), TRUE, FALSE)</f>
        <v>1</v>
      </c>
      <c r="K2354" s="16"/>
      <c r="L2354" s="72" t="s">
        <v>922</v>
      </c>
      <c r="M2354" s="75">
        <v>40523.680902777778</v>
      </c>
    </row>
    <row r="2355" spans="1:13">
      <c r="A2355" s="69" t="s">
        <v>843</v>
      </c>
      <c r="B2355" s="69" t="s">
        <v>413</v>
      </c>
      <c r="C2355" s="18"/>
      <c r="D2355" s="19"/>
      <c r="E2355" s="60"/>
      <c r="F2355" s="20"/>
      <c r="G2355" s="18"/>
      <c r="H2355" s="25"/>
      <c r="I2355" s="15">
        <v>2355</v>
      </c>
      <c r="J2355" s="15" t="b">
        <f xml:space="preserve"> IF(AND([Relationship Date (UTC)] &gt;= Misc!$M$3, [Relationship Date (UTC)] &lt;= Misc!$N$3,TRUE), TRUE, FALSE)</f>
        <v>1</v>
      </c>
      <c r="K2355" s="16"/>
      <c r="L2355" s="72" t="s">
        <v>922</v>
      </c>
      <c r="M2355" s="75">
        <v>40523.680902777778</v>
      </c>
    </row>
    <row r="2356" spans="1:13">
      <c r="A2356" s="69" t="s">
        <v>505</v>
      </c>
      <c r="B2356" s="69" t="s">
        <v>843</v>
      </c>
      <c r="C2356" s="18"/>
      <c r="D2356" s="19"/>
      <c r="E2356" s="60"/>
      <c r="F2356" s="20"/>
      <c r="G2356" s="18"/>
      <c r="H2356" s="25"/>
      <c r="I2356" s="15">
        <v>2356</v>
      </c>
      <c r="J2356" s="15" t="b">
        <f xml:space="preserve"> IF(AND([Relationship Date (UTC)] &gt;= Misc!$M$3, [Relationship Date (UTC)] &lt;= Misc!$N$3,TRUE), TRUE, FALSE)</f>
        <v>1</v>
      </c>
      <c r="K2356" s="16"/>
      <c r="L2356" s="72" t="s">
        <v>922</v>
      </c>
      <c r="M2356" s="75">
        <v>40523.680902777778</v>
      </c>
    </row>
    <row r="2357" spans="1:13">
      <c r="A2357" s="69" t="s">
        <v>659</v>
      </c>
      <c r="B2357" s="69" t="s">
        <v>843</v>
      </c>
      <c r="C2357" s="18"/>
      <c r="D2357" s="19"/>
      <c r="E2357" s="60"/>
      <c r="F2357" s="20"/>
      <c r="G2357" s="18"/>
      <c r="H2357" s="25"/>
      <c r="I2357" s="15">
        <v>2357</v>
      </c>
      <c r="J2357" s="15" t="b">
        <f xml:space="preserve"> IF(AND([Relationship Date (UTC)] &gt;= Misc!$M$3, [Relationship Date (UTC)] &lt;= Misc!$N$3,TRUE), TRUE, FALSE)</f>
        <v>1</v>
      </c>
      <c r="K2357" s="16"/>
      <c r="L2357" s="72" t="s">
        <v>922</v>
      </c>
      <c r="M2357" s="75">
        <v>40523.680902777778</v>
      </c>
    </row>
    <row r="2358" spans="1:13">
      <c r="A2358" s="69" t="s">
        <v>758</v>
      </c>
      <c r="B2358" s="69" t="s">
        <v>843</v>
      </c>
      <c r="C2358" s="18"/>
      <c r="D2358" s="19"/>
      <c r="E2358" s="60"/>
      <c r="F2358" s="20"/>
      <c r="G2358" s="18"/>
      <c r="H2358" s="25"/>
      <c r="I2358" s="15">
        <v>2358</v>
      </c>
      <c r="J2358" s="15" t="b">
        <f xml:space="preserve"> IF(AND([Relationship Date (UTC)] &gt;= Misc!$M$3, [Relationship Date (UTC)] &lt;= Misc!$N$3,TRUE), TRUE, FALSE)</f>
        <v>1</v>
      </c>
      <c r="K2358" s="16"/>
      <c r="L2358" s="72" t="s">
        <v>922</v>
      </c>
      <c r="M2358" s="75">
        <v>40523.680902777778</v>
      </c>
    </row>
    <row r="2359" spans="1:13">
      <c r="A2359" s="69" t="s">
        <v>770</v>
      </c>
      <c r="B2359" s="69" t="s">
        <v>843</v>
      </c>
      <c r="C2359" s="18"/>
      <c r="D2359" s="19"/>
      <c r="E2359" s="60"/>
      <c r="F2359" s="20"/>
      <c r="G2359" s="18"/>
      <c r="H2359" s="25"/>
      <c r="I2359" s="15">
        <v>2359</v>
      </c>
      <c r="J2359" s="15" t="b">
        <f xml:space="preserve"> IF(AND([Relationship Date (UTC)] &gt;= Misc!$M$3, [Relationship Date (UTC)] &lt;= Misc!$N$3,TRUE), TRUE, FALSE)</f>
        <v>1</v>
      </c>
      <c r="K2359" s="16"/>
      <c r="L2359" s="72" t="s">
        <v>922</v>
      </c>
      <c r="M2359" s="75">
        <v>40523.680902777778</v>
      </c>
    </row>
    <row r="2360" spans="1:13">
      <c r="A2360" s="69" t="s">
        <v>845</v>
      </c>
      <c r="B2360" s="69" t="s">
        <v>843</v>
      </c>
      <c r="C2360" s="18"/>
      <c r="D2360" s="19"/>
      <c r="E2360" s="60"/>
      <c r="F2360" s="20"/>
      <c r="G2360" s="18"/>
      <c r="H2360" s="25"/>
      <c r="I2360" s="15">
        <v>2360</v>
      </c>
      <c r="J2360" s="15" t="b">
        <f xml:space="preserve"> IF(AND([Relationship Date (UTC)] &gt;= Misc!$M$3, [Relationship Date (UTC)] &lt;= Misc!$N$3,TRUE), TRUE, FALSE)</f>
        <v>1</v>
      </c>
      <c r="K2360" s="16"/>
      <c r="L2360" s="72" t="s">
        <v>922</v>
      </c>
      <c r="M2360" s="75">
        <v>40523.680902777778</v>
      </c>
    </row>
    <row r="2361" spans="1:13">
      <c r="A2361" s="69" t="s">
        <v>782</v>
      </c>
      <c r="B2361" s="69" t="s">
        <v>843</v>
      </c>
      <c r="C2361" s="18"/>
      <c r="D2361" s="19"/>
      <c r="E2361" s="60"/>
      <c r="F2361" s="20"/>
      <c r="G2361" s="18"/>
      <c r="H2361" s="25"/>
      <c r="I2361" s="15">
        <v>2361</v>
      </c>
      <c r="J2361" s="15" t="b">
        <f xml:space="preserve"> IF(AND([Relationship Date (UTC)] &gt;= Misc!$M$3, [Relationship Date (UTC)] &lt;= Misc!$N$3,TRUE), TRUE, FALSE)</f>
        <v>1</v>
      </c>
      <c r="K2361" s="16"/>
      <c r="L2361" s="72" t="s">
        <v>922</v>
      </c>
      <c r="M2361" s="75">
        <v>40523.680902777778</v>
      </c>
    </row>
    <row r="2362" spans="1:13">
      <c r="A2362" s="69" t="s">
        <v>673</v>
      </c>
      <c r="B2362" s="69" t="s">
        <v>782</v>
      </c>
      <c r="C2362" s="18"/>
      <c r="D2362" s="19"/>
      <c r="E2362" s="60"/>
      <c r="F2362" s="20"/>
      <c r="G2362" s="18"/>
      <c r="H2362" s="25"/>
      <c r="I2362" s="15">
        <v>2362</v>
      </c>
      <c r="J2362" s="15" t="b">
        <f xml:space="preserve"> IF(AND([Relationship Date (UTC)] &gt;= Misc!$M$3, [Relationship Date (UTC)] &lt;= Misc!$N$3,TRUE), TRUE, FALSE)</f>
        <v>1</v>
      </c>
      <c r="K2362" s="16"/>
      <c r="L2362" s="72" t="s">
        <v>922</v>
      </c>
      <c r="M2362" s="75">
        <v>40523.680902777778</v>
      </c>
    </row>
    <row r="2363" spans="1:13">
      <c r="A2363" s="69" t="s">
        <v>782</v>
      </c>
      <c r="B2363" s="69" t="s">
        <v>673</v>
      </c>
      <c r="C2363" s="18"/>
      <c r="D2363" s="19"/>
      <c r="E2363" s="60"/>
      <c r="F2363" s="20"/>
      <c r="G2363" s="18"/>
      <c r="H2363" s="25"/>
      <c r="I2363" s="15">
        <v>2363</v>
      </c>
      <c r="J2363" s="15" t="b">
        <f xml:space="preserve"> IF(AND([Relationship Date (UTC)] &gt;= Misc!$M$3, [Relationship Date (UTC)] &lt;= Misc!$N$3,TRUE), TRUE, FALSE)</f>
        <v>1</v>
      </c>
      <c r="K2363" s="16"/>
      <c r="L2363" s="72" t="s">
        <v>922</v>
      </c>
      <c r="M2363" s="75">
        <v>40523.680902777778</v>
      </c>
    </row>
    <row r="2364" spans="1:13">
      <c r="A2364" s="69" t="s">
        <v>782</v>
      </c>
      <c r="B2364" s="69" t="s">
        <v>916</v>
      </c>
      <c r="C2364" s="18"/>
      <c r="D2364" s="19"/>
      <c r="E2364" s="60"/>
      <c r="F2364" s="20"/>
      <c r="G2364" s="18"/>
      <c r="H2364" s="25"/>
      <c r="I2364" s="15">
        <v>2364</v>
      </c>
      <c r="J2364" s="15" t="b">
        <f xml:space="preserve"> IF(AND([Relationship Date (UTC)] &gt;= Misc!$M$3, [Relationship Date (UTC)] &lt;= Misc!$N$3,TRUE), TRUE, FALSE)</f>
        <v>1</v>
      </c>
      <c r="K2364" s="16"/>
      <c r="L2364" s="72" t="s">
        <v>922</v>
      </c>
      <c r="M2364" s="75">
        <v>40523.680902777778</v>
      </c>
    </row>
    <row r="2365" spans="1:13">
      <c r="A2365" s="69" t="s">
        <v>782</v>
      </c>
      <c r="B2365" s="69" t="s">
        <v>913</v>
      </c>
      <c r="C2365" s="18"/>
      <c r="D2365" s="19"/>
      <c r="E2365" s="60"/>
      <c r="F2365" s="20"/>
      <c r="G2365" s="18"/>
      <c r="H2365" s="25"/>
      <c r="I2365" s="15">
        <v>2365</v>
      </c>
      <c r="J2365" s="15" t="b">
        <f xml:space="preserve"> IF(AND([Relationship Date (UTC)] &gt;= Misc!$M$3, [Relationship Date (UTC)] &lt;= Misc!$N$3,TRUE), TRUE, FALSE)</f>
        <v>1</v>
      </c>
      <c r="K2365" s="16"/>
      <c r="L2365" s="72" t="s">
        <v>922</v>
      </c>
      <c r="M2365" s="75">
        <v>40523.680902777778</v>
      </c>
    </row>
    <row r="2366" spans="1:13">
      <c r="A2366" s="69" t="s">
        <v>782</v>
      </c>
      <c r="B2366" s="69" t="s">
        <v>505</v>
      </c>
      <c r="C2366" s="18"/>
      <c r="D2366" s="19"/>
      <c r="E2366" s="60"/>
      <c r="F2366" s="20"/>
      <c r="G2366" s="18"/>
      <c r="H2366" s="25"/>
      <c r="I2366" s="15">
        <v>2366</v>
      </c>
      <c r="J2366" s="15" t="b">
        <f xml:space="preserve"> IF(AND([Relationship Date (UTC)] &gt;= Misc!$M$3, [Relationship Date (UTC)] &lt;= Misc!$N$3,TRUE), TRUE, FALSE)</f>
        <v>1</v>
      </c>
      <c r="K2366" s="16"/>
      <c r="L2366" s="72" t="s">
        <v>922</v>
      </c>
      <c r="M2366" s="75">
        <v>40523.680902777778</v>
      </c>
    </row>
    <row r="2367" spans="1:13">
      <c r="A2367" s="69" t="s">
        <v>859</v>
      </c>
      <c r="B2367" s="69" t="s">
        <v>845</v>
      </c>
      <c r="C2367" s="18"/>
      <c r="D2367" s="19"/>
      <c r="E2367" s="60"/>
      <c r="F2367" s="20"/>
      <c r="G2367" s="18"/>
      <c r="H2367" s="25"/>
      <c r="I2367" s="15">
        <v>2367</v>
      </c>
      <c r="J2367" s="15" t="b">
        <f xml:space="preserve"> IF(AND([Relationship Date (UTC)] &gt;= Misc!$M$3, [Relationship Date (UTC)] &lt;= Misc!$N$3,TRUE), TRUE, FALSE)</f>
        <v>1</v>
      </c>
      <c r="K2367" s="16"/>
      <c r="L2367" s="72" t="s">
        <v>922</v>
      </c>
      <c r="M2367" s="75">
        <v>40523.680902777778</v>
      </c>
    </row>
    <row r="2368" spans="1:13">
      <c r="A2368" s="69" t="s">
        <v>859</v>
      </c>
      <c r="B2368" s="69" t="s">
        <v>916</v>
      </c>
      <c r="C2368" s="18"/>
      <c r="D2368" s="19"/>
      <c r="E2368" s="60"/>
      <c r="F2368" s="20"/>
      <c r="G2368" s="18"/>
      <c r="H2368" s="25"/>
      <c r="I2368" s="15">
        <v>2368</v>
      </c>
      <c r="J2368" s="15" t="b">
        <f xml:space="preserve"> IF(AND([Relationship Date (UTC)] &gt;= Misc!$M$3, [Relationship Date (UTC)] &lt;= Misc!$N$3,TRUE), TRUE, FALSE)</f>
        <v>1</v>
      </c>
      <c r="K2368" s="16"/>
      <c r="L2368" s="72" t="s">
        <v>922</v>
      </c>
      <c r="M2368" s="75">
        <v>40523.680902777778</v>
      </c>
    </row>
    <row r="2369" spans="1:13">
      <c r="A2369" s="69" t="s">
        <v>860</v>
      </c>
      <c r="B2369" s="69" t="s">
        <v>413</v>
      </c>
      <c r="C2369" s="18"/>
      <c r="D2369" s="19"/>
      <c r="E2369" s="60"/>
      <c r="F2369" s="20"/>
      <c r="G2369" s="18"/>
      <c r="H2369" s="25"/>
      <c r="I2369" s="15">
        <v>2369</v>
      </c>
      <c r="J2369" s="15" t="b">
        <f xml:space="preserve"> IF(AND([Relationship Date (UTC)] &gt;= Misc!$M$3, [Relationship Date (UTC)] &lt;= Misc!$N$3,TRUE), TRUE, FALSE)</f>
        <v>1</v>
      </c>
      <c r="K2369" s="16"/>
      <c r="L2369" s="72" t="s">
        <v>921</v>
      </c>
      <c r="M2369" s="75">
        <v>40523.664849537039</v>
      </c>
    </row>
    <row r="2370" spans="1:13">
      <c r="A2370" s="69" t="s">
        <v>860</v>
      </c>
      <c r="B2370" s="69" t="s">
        <v>861</v>
      </c>
      <c r="C2370" s="18"/>
      <c r="D2370" s="19"/>
      <c r="E2370" s="60"/>
      <c r="F2370" s="20"/>
      <c r="G2370" s="18"/>
      <c r="H2370" s="25"/>
      <c r="I2370" s="15">
        <v>2370</v>
      </c>
      <c r="J2370" s="15" t="b">
        <f xml:space="preserve"> IF(AND([Relationship Date (UTC)] &gt;= Misc!$M$3, [Relationship Date (UTC)] &lt;= Misc!$N$3,TRUE), TRUE, FALSE)</f>
        <v>1</v>
      </c>
      <c r="K2370" s="16"/>
      <c r="L2370" s="72" t="s">
        <v>922</v>
      </c>
      <c r="M2370" s="75">
        <v>40523.680902777778</v>
      </c>
    </row>
    <row r="2371" spans="1:13">
      <c r="A2371" s="69" t="s">
        <v>860</v>
      </c>
      <c r="B2371" s="69" t="s">
        <v>413</v>
      </c>
      <c r="C2371" s="18"/>
      <c r="D2371" s="19"/>
      <c r="E2371" s="60"/>
      <c r="F2371" s="20"/>
      <c r="G2371" s="18"/>
      <c r="H2371" s="25"/>
      <c r="I2371" s="15">
        <v>2371</v>
      </c>
      <c r="J2371" s="15" t="b">
        <f xml:space="preserve"> IF(AND([Relationship Date (UTC)] &gt;= Misc!$M$3, [Relationship Date (UTC)] &lt;= Misc!$N$3,TRUE), TRUE, FALSE)</f>
        <v>1</v>
      </c>
      <c r="K2371" s="16"/>
      <c r="L2371" s="72" t="s">
        <v>922</v>
      </c>
      <c r="M2371" s="75">
        <v>40523.680902777778</v>
      </c>
    </row>
    <row r="2372" spans="1:13">
      <c r="A2372" s="69" t="s">
        <v>860</v>
      </c>
      <c r="B2372" s="69" t="s">
        <v>321</v>
      </c>
      <c r="C2372" s="18"/>
      <c r="D2372" s="19"/>
      <c r="E2372" s="60"/>
      <c r="F2372" s="20"/>
      <c r="G2372" s="18"/>
      <c r="H2372" s="25"/>
      <c r="I2372" s="15">
        <v>2372</v>
      </c>
      <c r="J2372" s="15" t="b">
        <f xml:space="preserve"> IF(AND([Relationship Date (UTC)] &gt;= Misc!$M$3, [Relationship Date (UTC)] &lt;= Misc!$N$3,TRUE), TRUE, FALSE)</f>
        <v>1</v>
      </c>
      <c r="K2372" s="16"/>
      <c r="L2372" s="72" t="s">
        <v>922</v>
      </c>
      <c r="M2372" s="75">
        <v>40523.680902777778</v>
      </c>
    </row>
    <row r="2373" spans="1:13">
      <c r="A2373" s="69" t="s">
        <v>321</v>
      </c>
      <c r="B2373" s="69" t="s">
        <v>860</v>
      </c>
      <c r="C2373" s="18"/>
      <c r="D2373" s="19"/>
      <c r="E2373" s="60"/>
      <c r="F2373" s="20"/>
      <c r="G2373" s="18"/>
      <c r="H2373" s="25"/>
      <c r="I2373" s="15">
        <v>2373</v>
      </c>
      <c r="J2373" s="15" t="b">
        <f xml:space="preserve"> IF(AND([Relationship Date (UTC)] &gt;= Misc!$M$3, [Relationship Date (UTC)] &lt;= Misc!$N$3,TRUE), TRUE, FALSE)</f>
        <v>1</v>
      </c>
      <c r="K2373" s="16"/>
      <c r="L2373" s="72" t="s">
        <v>922</v>
      </c>
      <c r="M2373" s="75">
        <v>40523.680902777778</v>
      </c>
    </row>
    <row r="2374" spans="1:13">
      <c r="A2374" s="69" t="s">
        <v>413</v>
      </c>
      <c r="B2374" s="69" t="s">
        <v>860</v>
      </c>
      <c r="C2374" s="18"/>
      <c r="D2374" s="19"/>
      <c r="E2374" s="60"/>
      <c r="F2374" s="20"/>
      <c r="G2374" s="18"/>
      <c r="H2374" s="25"/>
      <c r="I2374" s="15">
        <v>2374</v>
      </c>
      <c r="J2374" s="15" t="b">
        <f xml:space="preserve"> IF(AND([Relationship Date (UTC)] &gt;= Misc!$M$3, [Relationship Date (UTC)] &lt;= Misc!$N$3,TRUE), TRUE, FALSE)</f>
        <v>1</v>
      </c>
      <c r="K2374" s="16"/>
      <c r="L2374" s="72" t="s">
        <v>922</v>
      </c>
      <c r="M2374" s="75">
        <v>40523.680902777778</v>
      </c>
    </row>
    <row r="2375" spans="1:13">
      <c r="A2375" s="69" t="s">
        <v>861</v>
      </c>
      <c r="B2375" s="69" t="s">
        <v>860</v>
      </c>
      <c r="C2375" s="18"/>
      <c r="D2375" s="19"/>
      <c r="E2375" s="60"/>
      <c r="F2375" s="20"/>
      <c r="G2375" s="18"/>
      <c r="H2375" s="25"/>
      <c r="I2375" s="15">
        <v>2375</v>
      </c>
      <c r="J2375" s="15" t="b">
        <f xml:space="preserve"> IF(AND([Relationship Date (UTC)] &gt;= Misc!$M$3, [Relationship Date (UTC)] &lt;= Misc!$N$3,TRUE), TRUE, FALSE)</f>
        <v>1</v>
      </c>
      <c r="K2375" s="16"/>
      <c r="L2375" s="72" t="s">
        <v>922</v>
      </c>
      <c r="M2375" s="75">
        <v>40523.680902777778</v>
      </c>
    </row>
    <row r="2376" spans="1:13">
      <c r="A2376" s="69" t="s">
        <v>862</v>
      </c>
      <c r="B2376" s="69" t="s">
        <v>545</v>
      </c>
      <c r="C2376" s="18"/>
      <c r="D2376" s="19"/>
      <c r="E2376" s="60"/>
      <c r="F2376" s="20"/>
      <c r="G2376" s="18"/>
      <c r="H2376" s="25"/>
      <c r="I2376" s="15">
        <v>2376</v>
      </c>
      <c r="J2376" s="15" t="b">
        <f xml:space="preserve"> IF(AND([Relationship Date (UTC)] &gt;= Misc!$M$3, [Relationship Date (UTC)] &lt;= Misc!$N$3,TRUE), TRUE, FALSE)</f>
        <v>1</v>
      </c>
      <c r="K2376" s="16"/>
      <c r="L2376" s="72" t="s">
        <v>921</v>
      </c>
      <c r="M2376" s="75">
        <v>40523.667384259257</v>
      </c>
    </row>
    <row r="2377" spans="1:13">
      <c r="A2377" s="69" t="s">
        <v>545</v>
      </c>
      <c r="B2377" s="69" t="s">
        <v>698</v>
      </c>
      <c r="C2377" s="18"/>
      <c r="D2377" s="19"/>
      <c r="E2377" s="60"/>
      <c r="F2377" s="20"/>
      <c r="G2377" s="18"/>
      <c r="H2377" s="25"/>
      <c r="I2377" s="15">
        <v>2377</v>
      </c>
      <c r="J2377" s="15" t="b">
        <f xml:space="preserve"> IF(AND([Relationship Date (UTC)] &gt;= Misc!$M$3, [Relationship Date (UTC)] &lt;= Misc!$N$3,TRUE), TRUE, FALSE)</f>
        <v>1</v>
      </c>
      <c r="K2377" s="16"/>
      <c r="L2377" s="72" t="s">
        <v>921</v>
      </c>
      <c r="M2377" s="75">
        <v>40523.673958333333</v>
      </c>
    </row>
    <row r="2378" spans="1:13">
      <c r="A2378" s="69" t="s">
        <v>667</v>
      </c>
      <c r="B2378" s="69" t="s">
        <v>545</v>
      </c>
      <c r="C2378" s="18"/>
      <c r="D2378" s="19"/>
      <c r="E2378" s="60"/>
      <c r="F2378" s="20"/>
      <c r="G2378" s="18"/>
      <c r="H2378" s="25"/>
      <c r="I2378" s="15">
        <v>2378</v>
      </c>
      <c r="J2378" s="15" t="b">
        <f xml:space="preserve"> IF(AND([Relationship Date (UTC)] &gt;= Misc!$M$3, [Relationship Date (UTC)] &lt;= Misc!$N$3,TRUE), TRUE, FALSE)</f>
        <v>1</v>
      </c>
      <c r="K2378" s="16"/>
      <c r="L2378" s="72" t="s">
        <v>922</v>
      </c>
      <c r="M2378" s="75">
        <v>40523.680902777778</v>
      </c>
    </row>
    <row r="2379" spans="1:13">
      <c r="A2379" s="69" t="s">
        <v>730</v>
      </c>
      <c r="B2379" s="69" t="s">
        <v>545</v>
      </c>
      <c r="C2379" s="18"/>
      <c r="D2379" s="19"/>
      <c r="E2379" s="60"/>
      <c r="F2379" s="20"/>
      <c r="G2379" s="18"/>
      <c r="H2379" s="25"/>
      <c r="I2379" s="15">
        <v>2379</v>
      </c>
      <c r="J2379" s="15" t="b">
        <f xml:space="preserve"> IF(AND([Relationship Date (UTC)] &gt;= Misc!$M$3, [Relationship Date (UTC)] &lt;= Misc!$N$3,TRUE), TRUE, FALSE)</f>
        <v>1</v>
      </c>
      <c r="K2379" s="16"/>
      <c r="L2379" s="72" t="s">
        <v>922</v>
      </c>
      <c r="M2379" s="75">
        <v>40523.680902777778</v>
      </c>
    </row>
    <row r="2380" spans="1:13">
      <c r="A2380" s="69" t="s">
        <v>409</v>
      </c>
      <c r="B2380" s="69" t="s">
        <v>545</v>
      </c>
      <c r="C2380" s="18"/>
      <c r="D2380" s="19"/>
      <c r="E2380" s="60"/>
      <c r="F2380" s="20"/>
      <c r="G2380" s="18"/>
      <c r="H2380" s="25"/>
      <c r="I2380" s="15">
        <v>2380</v>
      </c>
      <c r="J2380" s="15" t="b">
        <f xml:space="preserve"> IF(AND([Relationship Date (UTC)] &gt;= Misc!$M$3, [Relationship Date (UTC)] &lt;= Misc!$N$3,TRUE), TRUE, FALSE)</f>
        <v>1</v>
      </c>
      <c r="K2380" s="16"/>
      <c r="L2380" s="72" t="s">
        <v>922</v>
      </c>
      <c r="M2380" s="75">
        <v>40523.680902777778</v>
      </c>
    </row>
    <row r="2381" spans="1:13">
      <c r="A2381" s="69" t="s">
        <v>686</v>
      </c>
      <c r="B2381" s="69" t="s">
        <v>545</v>
      </c>
      <c r="C2381" s="18"/>
      <c r="D2381" s="19"/>
      <c r="E2381" s="60"/>
      <c r="F2381" s="20"/>
      <c r="G2381" s="18"/>
      <c r="H2381" s="25"/>
      <c r="I2381" s="15">
        <v>2381</v>
      </c>
      <c r="J2381" s="15" t="b">
        <f xml:space="preserve"> IF(AND([Relationship Date (UTC)] &gt;= Misc!$M$3, [Relationship Date (UTC)] &lt;= Misc!$N$3,TRUE), TRUE, FALSE)</f>
        <v>1</v>
      </c>
      <c r="K2381" s="16"/>
      <c r="L2381" s="72" t="s">
        <v>922</v>
      </c>
      <c r="M2381" s="75">
        <v>40523.680902777778</v>
      </c>
    </row>
    <row r="2382" spans="1:13">
      <c r="A2382" s="69" t="s">
        <v>505</v>
      </c>
      <c r="B2382" s="69" t="s">
        <v>545</v>
      </c>
      <c r="C2382" s="18"/>
      <c r="D2382" s="19"/>
      <c r="E2382" s="60"/>
      <c r="F2382" s="20"/>
      <c r="G2382" s="18"/>
      <c r="H2382" s="25"/>
      <c r="I2382" s="15">
        <v>2382</v>
      </c>
      <c r="J2382" s="15" t="b">
        <f xml:space="preserve"> IF(AND([Relationship Date (UTC)] &gt;= Misc!$M$3, [Relationship Date (UTC)] &lt;= Misc!$N$3,TRUE), TRUE, FALSE)</f>
        <v>1</v>
      </c>
      <c r="K2382" s="16"/>
      <c r="L2382" s="72" t="s">
        <v>922</v>
      </c>
      <c r="M2382" s="75">
        <v>40523.680902777778</v>
      </c>
    </row>
    <row r="2383" spans="1:13">
      <c r="A2383" s="69" t="s">
        <v>769</v>
      </c>
      <c r="B2383" s="69" t="s">
        <v>545</v>
      </c>
      <c r="C2383" s="18"/>
      <c r="D2383" s="19"/>
      <c r="E2383" s="60"/>
      <c r="F2383" s="20"/>
      <c r="G2383" s="18"/>
      <c r="H2383" s="25"/>
      <c r="I2383" s="15">
        <v>2383</v>
      </c>
      <c r="J2383" s="15" t="b">
        <f xml:space="preserve"> IF(AND([Relationship Date (UTC)] &gt;= Misc!$M$3, [Relationship Date (UTC)] &lt;= Misc!$N$3,TRUE), TRUE, FALSE)</f>
        <v>1</v>
      </c>
      <c r="K2383" s="16"/>
      <c r="L2383" s="72" t="s">
        <v>922</v>
      </c>
      <c r="M2383" s="75">
        <v>40523.680902777778</v>
      </c>
    </row>
    <row r="2384" spans="1:13">
      <c r="A2384" s="69" t="s">
        <v>545</v>
      </c>
      <c r="B2384" s="69" t="s">
        <v>409</v>
      </c>
      <c r="C2384" s="18"/>
      <c r="D2384" s="19"/>
      <c r="E2384" s="60"/>
      <c r="F2384" s="20"/>
      <c r="G2384" s="18"/>
      <c r="H2384" s="25"/>
      <c r="I2384" s="15">
        <v>2384</v>
      </c>
      <c r="J2384" s="15" t="b">
        <f xml:space="preserve"> IF(AND([Relationship Date (UTC)] &gt;= Misc!$M$3, [Relationship Date (UTC)] &lt;= Misc!$N$3,TRUE), TRUE, FALSE)</f>
        <v>1</v>
      </c>
      <c r="K2384" s="16"/>
      <c r="L2384" s="72" t="s">
        <v>922</v>
      </c>
      <c r="M2384" s="75">
        <v>40523.680902777778</v>
      </c>
    </row>
    <row r="2385" spans="1:13">
      <c r="A2385" s="69" t="s">
        <v>545</v>
      </c>
      <c r="B2385" s="69" t="s">
        <v>730</v>
      </c>
      <c r="C2385" s="18"/>
      <c r="D2385" s="19"/>
      <c r="E2385" s="60"/>
      <c r="F2385" s="20"/>
      <c r="G2385" s="18"/>
      <c r="H2385" s="25"/>
      <c r="I2385" s="15">
        <v>2385</v>
      </c>
      <c r="J2385" s="15" t="b">
        <f xml:space="preserve"> IF(AND([Relationship Date (UTC)] &gt;= Misc!$M$3, [Relationship Date (UTC)] &lt;= Misc!$N$3,TRUE), TRUE, FALSE)</f>
        <v>1</v>
      </c>
      <c r="K2385" s="16"/>
      <c r="L2385" s="72" t="s">
        <v>922</v>
      </c>
      <c r="M2385" s="75">
        <v>40523.680902777778</v>
      </c>
    </row>
    <row r="2386" spans="1:13">
      <c r="A2386" s="69" t="s">
        <v>545</v>
      </c>
      <c r="B2386" s="69" t="s">
        <v>861</v>
      </c>
      <c r="C2386" s="18"/>
      <c r="D2386" s="19"/>
      <c r="E2386" s="60"/>
      <c r="F2386" s="20"/>
      <c r="G2386" s="18"/>
      <c r="H2386" s="25"/>
      <c r="I2386" s="15">
        <v>2386</v>
      </c>
      <c r="J2386" s="15" t="b">
        <f xml:space="preserve"> IF(AND([Relationship Date (UTC)] &gt;= Misc!$M$3, [Relationship Date (UTC)] &lt;= Misc!$N$3,TRUE), TRUE, FALSE)</f>
        <v>1</v>
      </c>
      <c r="K2386" s="16"/>
      <c r="L2386" s="72" t="s">
        <v>922</v>
      </c>
      <c r="M2386" s="75">
        <v>40523.680902777778</v>
      </c>
    </row>
    <row r="2387" spans="1:13">
      <c r="A2387" s="69" t="s">
        <v>545</v>
      </c>
      <c r="B2387" s="69" t="s">
        <v>586</v>
      </c>
      <c r="C2387" s="18"/>
      <c r="D2387" s="19"/>
      <c r="E2387" s="60"/>
      <c r="F2387" s="20"/>
      <c r="G2387" s="18"/>
      <c r="H2387" s="25"/>
      <c r="I2387" s="15">
        <v>2387</v>
      </c>
      <c r="J2387" s="15" t="b">
        <f xml:space="preserve"> IF(AND([Relationship Date (UTC)] &gt;= Misc!$M$3, [Relationship Date (UTC)] &lt;= Misc!$N$3,TRUE), TRUE, FALSE)</f>
        <v>1</v>
      </c>
      <c r="K2387" s="16"/>
      <c r="L2387" s="72" t="s">
        <v>922</v>
      </c>
      <c r="M2387" s="75">
        <v>40523.680902777778</v>
      </c>
    </row>
    <row r="2388" spans="1:13">
      <c r="A2388" s="69" t="s">
        <v>545</v>
      </c>
      <c r="B2388" s="69" t="s">
        <v>912</v>
      </c>
      <c r="C2388" s="18"/>
      <c r="D2388" s="19"/>
      <c r="E2388" s="60"/>
      <c r="F2388" s="20"/>
      <c r="G2388" s="18"/>
      <c r="H2388" s="25"/>
      <c r="I2388" s="15">
        <v>2388</v>
      </c>
      <c r="J2388" s="15" t="b">
        <f xml:space="preserve"> IF(AND([Relationship Date (UTC)] &gt;= Misc!$M$3, [Relationship Date (UTC)] &lt;= Misc!$N$3,TRUE), TRUE, FALSE)</f>
        <v>1</v>
      </c>
      <c r="K2388" s="16"/>
      <c r="L2388" s="72" t="s">
        <v>922</v>
      </c>
      <c r="M2388" s="75">
        <v>40523.680902777778</v>
      </c>
    </row>
    <row r="2389" spans="1:13">
      <c r="A2389" s="69" t="s">
        <v>545</v>
      </c>
      <c r="B2389" s="69" t="s">
        <v>505</v>
      </c>
      <c r="C2389" s="18"/>
      <c r="D2389" s="19"/>
      <c r="E2389" s="60"/>
      <c r="F2389" s="20"/>
      <c r="G2389" s="18"/>
      <c r="H2389" s="25"/>
      <c r="I2389" s="15">
        <v>2389</v>
      </c>
      <c r="J2389" s="15" t="b">
        <f xml:space="preserve"> IF(AND([Relationship Date (UTC)] &gt;= Misc!$M$3, [Relationship Date (UTC)] &lt;= Misc!$N$3,TRUE), TRUE, FALSE)</f>
        <v>1</v>
      </c>
      <c r="K2389" s="16"/>
      <c r="L2389" s="72" t="s">
        <v>922</v>
      </c>
      <c r="M2389" s="75">
        <v>40523.680902777778</v>
      </c>
    </row>
    <row r="2390" spans="1:13">
      <c r="A2390" s="69" t="s">
        <v>545</v>
      </c>
      <c r="B2390" s="69" t="s">
        <v>596</v>
      </c>
      <c r="C2390" s="18"/>
      <c r="D2390" s="19"/>
      <c r="E2390" s="60"/>
      <c r="F2390" s="20"/>
      <c r="G2390" s="18"/>
      <c r="H2390" s="25"/>
      <c r="I2390" s="15">
        <v>2390</v>
      </c>
      <c r="J2390" s="15" t="b">
        <f xml:space="preserve"> IF(AND([Relationship Date (UTC)] &gt;= Misc!$M$3, [Relationship Date (UTC)] &lt;= Misc!$N$3,TRUE), TRUE, FALSE)</f>
        <v>1</v>
      </c>
      <c r="K2390" s="16"/>
      <c r="L2390" s="72" t="s">
        <v>922</v>
      </c>
      <c r="M2390" s="75">
        <v>40523.680902777778</v>
      </c>
    </row>
    <row r="2391" spans="1:13">
      <c r="A2391" s="69" t="s">
        <v>545</v>
      </c>
      <c r="B2391" s="69" t="s">
        <v>845</v>
      </c>
      <c r="C2391" s="18"/>
      <c r="D2391" s="19"/>
      <c r="E2391" s="60"/>
      <c r="F2391" s="20"/>
      <c r="G2391" s="18"/>
      <c r="H2391" s="25"/>
      <c r="I2391" s="15">
        <v>2391</v>
      </c>
      <c r="J2391" s="15" t="b">
        <f xml:space="preserve"> IF(AND([Relationship Date (UTC)] &gt;= Misc!$M$3, [Relationship Date (UTC)] &lt;= Misc!$N$3,TRUE), TRUE, FALSE)</f>
        <v>1</v>
      </c>
      <c r="K2391" s="16"/>
      <c r="L2391" s="72" t="s">
        <v>922</v>
      </c>
      <c r="M2391" s="75">
        <v>40523.680902777778</v>
      </c>
    </row>
    <row r="2392" spans="1:13">
      <c r="A2392" s="69" t="s">
        <v>545</v>
      </c>
      <c r="B2392" s="69" t="s">
        <v>847</v>
      </c>
      <c r="C2392" s="18"/>
      <c r="D2392" s="19"/>
      <c r="E2392" s="60"/>
      <c r="F2392" s="20"/>
      <c r="G2392" s="18"/>
      <c r="H2392" s="25"/>
      <c r="I2392" s="15">
        <v>2392</v>
      </c>
      <c r="J2392" s="15" t="b">
        <f xml:space="preserve"> IF(AND([Relationship Date (UTC)] &gt;= Misc!$M$3, [Relationship Date (UTC)] &lt;= Misc!$N$3,TRUE), TRUE, FALSE)</f>
        <v>1</v>
      </c>
      <c r="K2392" s="16"/>
      <c r="L2392" s="72" t="s">
        <v>922</v>
      </c>
      <c r="M2392" s="75">
        <v>40523.680902777778</v>
      </c>
    </row>
    <row r="2393" spans="1:13">
      <c r="A2393" s="69" t="s">
        <v>545</v>
      </c>
      <c r="B2393" s="69" t="s">
        <v>686</v>
      </c>
      <c r="C2393" s="18"/>
      <c r="D2393" s="19"/>
      <c r="E2393" s="60"/>
      <c r="F2393" s="20"/>
      <c r="G2393" s="18"/>
      <c r="H2393" s="25"/>
      <c r="I2393" s="15">
        <v>2393</v>
      </c>
      <c r="J2393" s="15" t="b">
        <f xml:space="preserve"> IF(AND([Relationship Date (UTC)] &gt;= Misc!$M$3, [Relationship Date (UTC)] &lt;= Misc!$N$3,TRUE), TRUE, FALSE)</f>
        <v>1</v>
      </c>
      <c r="K2393" s="16"/>
      <c r="L2393" s="72" t="s">
        <v>922</v>
      </c>
      <c r="M2393" s="75">
        <v>40523.680902777778</v>
      </c>
    </row>
    <row r="2394" spans="1:13">
      <c r="A2394" s="69" t="s">
        <v>545</v>
      </c>
      <c r="B2394" s="69" t="s">
        <v>675</v>
      </c>
      <c r="C2394" s="18"/>
      <c r="D2394" s="19"/>
      <c r="E2394" s="60"/>
      <c r="F2394" s="20"/>
      <c r="G2394" s="18"/>
      <c r="H2394" s="25"/>
      <c r="I2394" s="15">
        <v>2394</v>
      </c>
      <c r="J2394" s="15" t="b">
        <f xml:space="preserve"> IF(AND([Relationship Date (UTC)] &gt;= Misc!$M$3, [Relationship Date (UTC)] &lt;= Misc!$N$3,TRUE), TRUE, FALSE)</f>
        <v>1</v>
      </c>
      <c r="K2394" s="16"/>
      <c r="L2394" s="72" t="s">
        <v>922</v>
      </c>
      <c r="M2394" s="75">
        <v>40523.680902777778</v>
      </c>
    </row>
    <row r="2395" spans="1:13">
      <c r="A2395" s="69" t="s">
        <v>545</v>
      </c>
      <c r="B2395" s="69" t="s">
        <v>671</v>
      </c>
      <c r="C2395" s="18"/>
      <c r="D2395" s="19"/>
      <c r="E2395" s="60"/>
      <c r="F2395" s="20"/>
      <c r="G2395" s="18"/>
      <c r="H2395" s="25"/>
      <c r="I2395" s="15">
        <v>2395</v>
      </c>
      <c r="J2395" s="15" t="b">
        <f xml:space="preserve"> IF(AND([Relationship Date (UTC)] &gt;= Misc!$M$3, [Relationship Date (UTC)] &lt;= Misc!$N$3,TRUE), TRUE, FALSE)</f>
        <v>1</v>
      </c>
      <c r="K2395" s="16"/>
      <c r="L2395" s="72" t="s">
        <v>922</v>
      </c>
      <c r="M2395" s="75">
        <v>40523.680902777778</v>
      </c>
    </row>
    <row r="2396" spans="1:13">
      <c r="A2396" s="69" t="s">
        <v>545</v>
      </c>
      <c r="B2396" s="69" t="s">
        <v>869</v>
      </c>
      <c r="C2396" s="18"/>
      <c r="D2396" s="19"/>
      <c r="E2396" s="60"/>
      <c r="F2396" s="20"/>
      <c r="G2396" s="18"/>
      <c r="H2396" s="25"/>
      <c r="I2396" s="15">
        <v>2396</v>
      </c>
      <c r="J2396" s="15" t="b">
        <f xml:space="preserve"> IF(AND([Relationship Date (UTC)] &gt;= Misc!$M$3, [Relationship Date (UTC)] &lt;= Misc!$N$3,TRUE), TRUE, FALSE)</f>
        <v>1</v>
      </c>
      <c r="K2396" s="16"/>
      <c r="L2396" s="72" t="s">
        <v>922</v>
      </c>
      <c r="M2396" s="75">
        <v>40523.680902777778</v>
      </c>
    </row>
    <row r="2397" spans="1:13">
      <c r="A2397" s="69" t="s">
        <v>545</v>
      </c>
      <c r="B2397" s="69" t="s">
        <v>817</v>
      </c>
      <c r="C2397" s="18"/>
      <c r="D2397" s="19"/>
      <c r="E2397" s="60"/>
      <c r="F2397" s="20"/>
      <c r="G2397" s="18"/>
      <c r="H2397" s="25"/>
      <c r="I2397" s="15">
        <v>2397</v>
      </c>
      <c r="J2397" s="15" t="b">
        <f xml:space="preserve"> IF(AND([Relationship Date (UTC)] &gt;= Misc!$M$3, [Relationship Date (UTC)] &lt;= Misc!$N$3,TRUE), TRUE, FALSE)</f>
        <v>1</v>
      </c>
      <c r="K2397" s="16"/>
      <c r="L2397" s="72" t="s">
        <v>922</v>
      </c>
      <c r="M2397" s="75">
        <v>40523.680902777778</v>
      </c>
    </row>
    <row r="2398" spans="1:13">
      <c r="A2398" s="69" t="s">
        <v>545</v>
      </c>
      <c r="B2398" s="69" t="s">
        <v>638</v>
      </c>
      <c r="C2398" s="18"/>
      <c r="D2398" s="19"/>
      <c r="E2398" s="60"/>
      <c r="F2398" s="20"/>
      <c r="G2398" s="18"/>
      <c r="H2398" s="25"/>
      <c r="I2398" s="15">
        <v>2398</v>
      </c>
      <c r="J2398" s="15" t="b">
        <f xml:space="preserve"> IF(AND([Relationship Date (UTC)] &gt;= Misc!$M$3, [Relationship Date (UTC)] &lt;= Misc!$N$3,TRUE), TRUE, FALSE)</f>
        <v>1</v>
      </c>
      <c r="K2398" s="16"/>
      <c r="L2398" s="72" t="s">
        <v>922</v>
      </c>
      <c r="M2398" s="75">
        <v>40523.680902777778</v>
      </c>
    </row>
    <row r="2399" spans="1:13">
      <c r="A2399" s="69" t="s">
        <v>545</v>
      </c>
      <c r="B2399" s="69" t="s">
        <v>756</v>
      </c>
      <c r="C2399" s="18"/>
      <c r="D2399" s="19"/>
      <c r="E2399" s="60"/>
      <c r="F2399" s="20"/>
      <c r="G2399" s="18"/>
      <c r="H2399" s="25"/>
      <c r="I2399" s="15">
        <v>2399</v>
      </c>
      <c r="J2399" s="15" t="b">
        <f xml:space="preserve"> IF(AND([Relationship Date (UTC)] &gt;= Misc!$M$3, [Relationship Date (UTC)] &lt;= Misc!$N$3,TRUE), TRUE, FALSE)</f>
        <v>1</v>
      </c>
      <c r="K2399" s="16"/>
      <c r="L2399" s="72" t="s">
        <v>922</v>
      </c>
      <c r="M2399" s="75">
        <v>40523.680902777778</v>
      </c>
    </row>
    <row r="2400" spans="1:13">
      <c r="A2400" s="69" t="s">
        <v>545</v>
      </c>
      <c r="B2400" s="69" t="s">
        <v>916</v>
      </c>
      <c r="C2400" s="18"/>
      <c r="D2400" s="19"/>
      <c r="E2400" s="60"/>
      <c r="F2400" s="20"/>
      <c r="G2400" s="18"/>
      <c r="H2400" s="25"/>
      <c r="I2400" s="15">
        <v>2400</v>
      </c>
      <c r="J2400" s="15" t="b">
        <f xml:space="preserve"> IF(AND([Relationship Date (UTC)] &gt;= Misc!$M$3, [Relationship Date (UTC)] &lt;= Misc!$N$3,TRUE), TRUE, FALSE)</f>
        <v>1</v>
      </c>
      <c r="K2400" s="16"/>
      <c r="L2400" s="72" t="s">
        <v>922</v>
      </c>
      <c r="M2400" s="75">
        <v>40523.680902777778</v>
      </c>
    </row>
    <row r="2401" spans="1:13">
      <c r="A2401" s="69" t="s">
        <v>545</v>
      </c>
      <c r="B2401" s="69" t="s">
        <v>892</v>
      </c>
      <c r="C2401" s="18"/>
      <c r="D2401" s="19"/>
      <c r="E2401" s="60"/>
      <c r="F2401" s="20"/>
      <c r="G2401" s="18"/>
      <c r="H2401" s="25"/>
      <c r="I2401" s="15">
        <v>2401</v>
      </c>
      <c r="J2401" s="15" t="b">
        <f xml:space="preserve"> IF(AND([Relationship Date (UTC)] &gt;= Misc!$M$3, [Relationship Date (UTC)] &lt;= Misc!$N$3,TRUE), TRUE, FALSE)</f>
        <v>1</v>
      </c>
      <c r="K2401" s="16"/>
      <c r="L2401" s="72" t="s">
        <v>922</v>
      </c>
      <c r="M2401" s="75">
        <v>40523.680902777778</v>
      </c>
    </row>
    <row r="2402" spans="1:13">
      <c r="A2402" s="69" t="s">
        <v>545</v>
      </c>
      <c r="B2402" s="69" t="s">
        <v>673</v>
      </c>
      <c r="C2402" s="18"/>
      <c r="D2402" s="19"/>
      <c r="E2402" s="60"/>
      <c r="F2402" s="20"/>
      <c r="G2402" s="18"/>
      <c r="H2402" s="25"/>
      <c r="I2402" s="15">
        <v>2402</v>
      </c>
      <c r="J2402" s="15" t="b">
        <f xml:space="preserve"> IF(AND([Relationship Date (UTC)] &gt;= Misc!$M$3, [Relationship Date (UTC)] &lt;= Misc!$N$3,TRUE), TRUE, FALSE)</f>
        <v>1</v>
      </c>
      <c r="K2402" s="16"/>
      <c r="L2402" s="72" t="s">
        <v>922</v>
      </c>
      <c r="M2402" s="75">
        <v>40523.680902777778</v>
      </c>
    </row>
    <row r="2403" spans="1:13">
      <c r="A2403" s="69" t="s">
        <v>545</v>
      </c>
      <c r="B2403" s="69" t="s">
        <v>767</v>
      </c>
      <c r="C2403" s="18"/>
      <c r="D2403" s="19"/>
      <c r="E2403" s="60"/>
      <c r="F2403" s="20"/>
      <c r="G2403" s="18"/>
      <c r="H2403" s="25"/>
      <c r="I2403" s="15">
        <v>2403</v>
      </c>
      <c r="J2403" s="15" t="b">
        <f xml:space="preserve"> IF(AND([Relationship Date (UTC)] &gt;= Misc!$M$3, [Relationship Date (UTC)] &lt;= Misc!$N$3,TRUE), TRUE, FALSE)</f>
        <v>1</v>
      </c>
      <c r="K2403" s="16"/>
      <c r="L2403" s="72" t="s">
        <v>922</v>
      </c>
      <c r="M2403" s="75">
        <v>40523.680902777778</v>
      </c>
    </row>
    <row r="2404" spans="1:13">
      <c r="A2404" s="69" t="s">
        <v>596</v>
      </c>
      <c r="B2404" s="69" t="s">
        <v>545</v>
      </c>
      <c r="C2404" s="18"/>
      <c r="D2404" s="19"/>
      <c r="E2404" s="60"/>
      <c r="F2404" s="20"/>
      <c r="G2404" s="18"/>
      <c r="H2404" s="25"/>
      <c r="I2404" s="15">
        <v>2404</v>
      </c>
      <c r="J2404" s="15" t="b">
        <f xml:space="preserve"> IF(AND([Relationship Date (UTC)] &gt;= Misc!$M$3, [Relationship Date (UTC)] &lt;= Misc!$N$3,TRUE), TRUE, FALSE)</f>
        <v>1</v>
      </c>
      <c r="K2404" s="16"/>
      <c r="L2404" s="72" t="s">
        <v>922</v>
      </c>
      <c r="M2404" s="75">
        <v>40523.680902777778</v>
      </c>
    </row>
    <row r="2405" spans="1:13">
      <c r="A2405" s="69" t="s">
        <v>675</v>
      </c>
      <c r="B2405" s="69" t="s">
        <v>545</v>
      </c>
      <c r="C2405" s="18"/>
      <c r="D2405" s="19"/>
      <c r="E2405" s="60"/>
      <c r="F2405" s="20"/>
      <c r="G2405" s="18"/>
      <c r="H2405" s="25"/>
      <c r="I2405" s="15">
        <v>2405</v>
      </c>
      <c r="J2405" s="15" t="b">
        <f xml:space="preserve"> IF(AND([Relationship Date (UTC)] &gt;= Misc!$M$3, [Relationship Date (UTC)] &lt;= Misc!$N$3,TRUE), TRUE, FALSE)</f>
        <v>1</v>
      </c>
      <c r="K2405" s="16"/>
      <c r="L2405" s="72" t="s">
        <v>922</v>
      </c>
      <c r="M2405" s="75">
        <v>40523.680902777778</v>
      </c>
    </row>
    <row r="2406" spans="1:13">
      <c r="A2406" s="69" t="s">
        <v>671</v>
      </c>
      <c r="B2406" s="69" t="s">
        <v>545</v>
      </c>
      <c r="C2406" s="18"/>
      <c r="D2406" s="19"/>
      <c r="E2406" s="60"/>
      <c r="F2406" s="20"/>
      <c r="G2406" s="18"/>
      <c r="H2406" s="25"/>
      <c r="I2406" s="15">
        <v>2406</v>
      </c>
      <c r="J2406" s="15" t="b">
        <f xml:space="preserve"> IF(AND([Relationship Date (UTC)] &gt;= Misc!$M$3, [Relationship Date (UTC)] &lt;= Misc!$N$3,TRUE), TRUE, FALSE)</f>
        <v>1</v>
      </c>
      <c r="K2406" s="16"/>
      <c r="L2406" s="72" t="s">
        <v>922</v>
      </c>
      <c r="M2406" s="75">
        <v>40523.680902777778</v>
      </c>
    </row>
    <row r="2407" spans="1:13">
      <c r="A2407" s="69" t="s">
        <v>817</v>
      </c>
      <c r="B2407" s="69" t="s">
        <v>545</v>
      </c>
      <c r="C2407" s="18"/>
      <c r="D2407" s="19"/>
      <c r="E2407" s="60"/>
      <c r="F2407" s="20"/>
      <c r="G2407" s="18"/>
      <c r="H2407" s="25"/>
      <c r="I2407" s="15">
        <v>2407</v>
      </c>
      <c r="J2407" s="15" t="b">
        <f xml:space="preserve"> IF(AND([Relationship Date (UTC)] &gt;= Misc!$M$3, [Relationship Date (UTC)] &lt;= Misc!$N$3,TRUE), TRUE, FALSE)</f>
        <v>1</v>
      </c>
      <c r="K2407" s="16"/>
      <c r="L2407" s="72" t="s">
        <v>922</v>
      </c>
      <c r="M2407" s="75">
        <v>40523.680902777778</v>
      </c>
    </row>
    <row r="2408" spans="1:13">
      <c r="A2408" s="69" t="s">
        <v>845</v>
      </c>
      <c r="B2408" s="69" t="s">
        <v>545</v>
      </c>
      <c r="C2408" s="18"/>
      <c r="D2408" s="19"/>
      <c r="E2408" s="60"/>
      <c r="F2408" s="20"/>
      <c r="G2408" s="18"/>
      <c r="H2408" s="25"/>
      <c r="I2408" s="15">
        <v>2408</v>
      </c>
      <c r="J2408" s="15" t="b">
        <f xml:space="preserve"> IF(AND([Relationship Date (UTC)] &gt;= Misc!$M$3, [Relationship Date (UTC)] &lt;= Misc!$N$3,TRUE), TRUE, FALSE)</f>
        <v>1</v>
      </c>
      <c r="K2408" s="16"/>
      <c r="L2408" s="72" t="s">
        <v>922</v>
      </c>
      <c r="M2408" s="75">
        <v>40523.680902777778</v>
      </c>
    </row>
    <row r="2409" spans="1:13">
      <c r="A2409" s="69" t="s">
        <v>861</v>
      </c>
      <c r="B2409" s="69" t="s">
        <v>545</v>
      </c>
      <c r="C2409" s="18"/>
      <c r="D2409" s="19"/>
      <c r="E2409" s="60"/>
      <c r="F2409" s="20"/>
      <c r="G2409" s="18"/>
      <c r="H2409" s="25"/>
      <c r="I2409" s="15">
        <v>2409</v>
      </c>
      <c r="J2409" s="15" t="b">
        <f xml:space="preserve"> IF(AND([Relationship Date (UTC)] &gt;= Misc!$M$3, [Relationship Date (UTC)] &lt;= Misc!$N$3,TRUE), TRUE, FALSE)</f>
        <v>1</v>
      </c>
      <c r="K2409" s="16"/>
      <c r="L2409" s="72" t="s">
        <v>922</v>
      </c>
      <c r="M2409" s="75">
        <v>40523.680902777778</v>
      </c>
    </row>
    <row r="2410" spans="1:13">
      <c r="A2410" s="69" t="s">
        <v>413</v>
      </c>
      <c r="B2410" s="69" t="s">
        <v>863</v>
      </c>
      <c r="C2410" s="18"/>
      <c r="D2410" s="19"/>
      <c r="E2410" s="60"/>
      <c r="F2410" s="20"/>
      <c r="G2410" s="18"/>
      <c r="H2410" s="25"/>
      <c r="I2410" s="15">
        <v>2410</v>
      </c>
      <c r="J2410" s="15" t="b">
        <f xml:space="preserve"> IF(AND([Relationship Date (UTC)] &gt;= Misc!$M$3, [Relationship Date (UTC)] &lt;= Misc!$N$3,TRUE), TRUE, FALSE)</f>
        <v>1</v>
      </c>
      <c r="K2410" s="16"/>
      <c r="L2410" s="72" t="s">
        <v>922</v>
      </c>
      <c r="M2410" s="75">
        <v>40523.680902777778</v>
      </c>
    </row>
    <row r="2411" spans="1:13">
      <c r="A2411" s="69" t="s">
        <v>863</v>
      </c>
      <c r="B2411" s="69" t="s">
        <v>730</v>
      </c>
      <c r="C2411" s="18"/>
      <c r="D2411" s="19"/>
      <c r="E2411" s="60"/>
      <c r="F2411" s="20"/>
      <c r="G2411" s="18"/>
      <c r="H2411" s="25"/>
      <c r="I2411" s="15">
        <v>2411</v>
      </c>
      <c r="J2411" s="15" t="b">
        <f xml:space="preserve"> IF(AND([Relationship Date (UTC)] &gt;= Misc!$M$3, [Relationship Date (UTC)] &lt;= Misc!$N$3,TRUE), TRUE, FALSE)</f>
        <v>1</v>
      </c>
      <c r="K2411" s="16"/>
      <c r="L2411" s="72" t="s">
        <v>922</v>
      </c>
      <c r="M2411" s="75">
        <v>40523.680902777778</v>
      </c>
    </row>
    <row r="2412" spans="1:13">
      <c r="A2412" s="69" t="s">
        <v>863</v>
      </c>
      <c r="B2412" s="69" t="s">
        <v>892</v>
      </c>
      <c r="C2412" s="18"/>
      <c r="D2412" s="19"/>
      <c r="E2412" s="60"/>
      <c r="F2412" s="20"/>
      <c r="G2412" s="18"/>
      <c r="H2412" s="25"/>
      <c r="I2412" s="15">
        <v>2412</v>
      </c>
      <c r="J2412" s="15" t="b">
        <f xml:space="preserve"> IF(AND([Relationship Date (UTC)] &gt;= Misc!$M$3, [Relationship Date (UTC)] &lt;= Misc!$N$3,TRUE), TRUE, FALSE)</f>
        <v>1</v>
      </c>
      <c r="K2412" s="16"/>
      <c r="L2412" s="72" t="s">
        <v>922</v>
      </c>
      <c r="M2412" s="75">
        <v>40523.680902777778</v>
      </c>
    </row>
    <row r="2413" spans="1:13">
      <c r="A2413" s="69" t="s">
        <v>863</v>
      </c>
      <c r="B2413" s="69" t="s">
        <v>413</v>
      </c>
      <c r="C2413" s="18"/>
      <c r="D2413" s="19"/>
      <c r="E2413" s="60"/>
      <c r="F2413" s="20"/>
      <c r="G2413" s="18"/>
      <c r="H2413" s="25"/>
      <c r="I2413" s="15">
        <v>2413</v>
      </c>
      <c r="J2413" s="15" t="b">
        <f xml:space="preserve"> IF(AND([Relationship Date (UTC)] &gt;= Misc!$M$3, [Relationship Date (UTC)] &lt;= Misc!$N$3,TRUE), TRUE, FALSE)</f>
        <v>1</v>
      </c>
      <c r="K2413" s="16"/>
      <c r="L2413" s="72" t="s">
        <v>922</v>
      </c>
      <c r="M2413" s="75">
        <v>40523.680902777778</v>
      </c>
    </row>
    <row r="2414" spans="1:13">
      <c r="A2414" s="69" t="s">
        <v>863</v>
      </c>
      <c r="B2414" s="69" t="s">
        <v>916</v>
      </c>
      <c r="C2414" s="18"/>
      <c r="D2414" s="19"/>
      <c r="E2414" s="60"/>
      <c r="F2414" s="20"/>
      <c r="G2414" s="18"/>
      <c r="H2414" s="25"/>
      <c r="I2414" s="15">
        <v>2414</v>
      </c>
      <c r="J2414" s="15" t="b">
        <f xml:space="preserve"> IF(AND([Relationship Date (UTC)] &gt;= Misc!$M$3, [Relationship Date (UTC)] &lt;= Misc!$N$3,TRUE), TRUE, FALSE)</f>
        <v>1</v>
      </c>
      <c r="K2414" s="16"/>
      <c r="L2414" s="72" t="s">
        <v>922</v>
      </c>
      <c r="M2414" s="75">
        <v>40523.680902777778</v>
      </c>
    </row>
    <row r="2415" spans="1:13">
      <c r="A2415" s="69" t="s">
        <v>863</v>
      </c>
      <c r="B2415" s="69" t="s">
        <v>861</v>
      </c>
      <c r="C2415" s="18"/>
      <c r="D2415" s="19"/>
      <c r="E2415" s="60"/>
      <c r="F2415" s="20"/>
      <c r="G2415" s="18"/>
      <c r="H2415" s="25"/>
      <c r="I2415" s="15">
        <v>2415</v>
      </c>
      <c r="J2415" s="15" t="b">
        <f xml:space="preserve"> IF(AND([Relationship Date (UTC)] &gt;= Misc!$M$3, [Relationship Date (UTC)] &lt;= Misc!$N$3,TRUE), TRUE, FALSE)</f>
        <v>1</v>
      </c>
      <c r="K2415" s="16"/>
      <c r="L2415" s="72" t="s">
        <v>922</v>
      </c>
      <c r="M2415" s="75">
        <v>40523.680902777778</v>
      </c>
    </row>
    <row r="2416" spans="1:13">
      <c r="A2416" s="69" t="s">
        <v>863</v>
      </c>
      <c r="B2416" s="69" t="s">
        <v>770</v>
      </c>
      <c r="C2416" s="18"/>
      <c r="D2416" s="19"/>
      <c r="E2416" s="60"/>
      <c r="F2416" s="20"/>
      <c r="G2416" s="18"/>
      <c r="H2416" s="25"/>
      <c r="I2416" s="15">
        <v>2416</v>
      </c>
      <c r="J2416" s="15" t="b">
        <f xml:space="preserve"> IF(AND([Relationship Date (UTC)] &gt;= Misc!$M$3, [Relationship Date (UTC)] &lt;= Misc!$N$3,TRUE), TRUE, FALSE)</f>
        <v>1</v>
      </c>
      <c r="K2416" s="16"/>
      <c r="L2416" s="72" t="s">
        <v>922</v>
      </c>
      <c r="M2416" s="75">
        <v>40523.680902777778</v>
      </c>
    </row>
    <row r="2417" spans="1:13">
      <c r="A2417" s="69" t="s">
        <v>861</v>
      </c>
      <c r="B2417" s="69" t="s">
        <v>863</v>
      </c>
      <c r="C2417" s="18"/>
      <c r="D2417" s="19"/>
      <c r="E2417" s="60"/>
      <c r="F2417" s="20"/>
      <c r="G2417" s="18"/>
      <c r="H2417" s="25"/>
      <c r="I2417" s="15">
        <v>2417</v>
      </c>
      <c r="J2417" s="15" t="b">
        <f xml:space="preserve"> IF(AND([Relationship Date (UTC)] &gt;= Misc!$M$3, [Relationship Date (UTC)] &lt;= Misc!$N$3,TRUE), TRUE, FALSE)</f>
        <v>1</v>
      </c>
      <c r="K2417" s="16"/>
      <c r="L2417" s="72" t="s">
        <v>922</v>
      </c>
      <c r="M2417" s="75">
        <v>40523.680902777778</v>
      </c>
    </row>
    <row r="2418" spans="1:13">
      <c r="A2418" s="69" t="s">
        <v>862</v>
      </c>
      <c r="B2418" s="69" t="s">
        <v>730</v>
      </c>
      <c r="C2418" s="18"/>
      <c r="D2418" s="19"/>
      <c r="E2418" s="60"/>
      <c r="F2418" s="20"/>
      <c r="G2418" s="18"/>
      <c r="H2418" s="25"/>
      <c r="I2418" s="15">
        <v>2418</v>
      </c>
      <c r="J2418" s="15" t="b">
        <f xml:space="preserve"> IF(AND([Relationship Date (UTC)] &gt;= Misc!$M$3, [Relationship Date (UTC)] &lt;= Misc!$N$3,TRUE), TRUE, FALSE)</f>
        <v>1</v>
      </c>
      <c r="K2418" s="16"/>
      <c r="L2418" s="72" t="s">
        <v>921</v>
      </c>
      <c r="M2418" s="75">
        <v>40523.667384259257</v>
      </c>
    </row>
    <row r="2419" spans="1:13">
      <c r="A2419" s="69" t="s">
        <v>862</v>
      </c>
      <c r="B2419" s="69" t="s">
        <v>861</v>
      </c>
      <c r="C2419" s="18"/>
      <c r="D2419" s="19"/>
      <c r="E2419" s="60"/>
      <c r="F2419" s="20"/>
      <c r="G2419" s="18"/>
      <c r="H2419" s="25"/>
      <c r="I2419" s="15">
        <v>2419</v>
      </c>
      <c r="J2419" s="15" t="b">
        <f xml:space="preserve"> IF(AND([Relationship Date (UTC)] &gt;= Misc!$M$3, [Relationship Date (UTC)] &lt;= Misc!$N$3,TRUE), TRUE, FALSE)</f>
        <v>1</v>
      </c>
      <c r="K2419" s="16"/>
      <c r="L2419" s="72" t="s">
        <v>921</v>
      </c>
      <c r="M2419" s="75">
        <v>40523.667384259257</v>
      </c>
    </row>
    <row r="2420" spans="1:13">
      <c r="A2420" s="69" t="s">
        <v>862</v>
      </c>
      <c r="B2420" s="69" t="s">
        <v>861</v>
      </c>
      <c r="C2420" s="18"/>
      <c r="D2420" s="19"/>
      <c r="E2420" s="60"/>
      <c r="F2420" s="20"/>
      <c r="G2420" s="18"/>
      <c r="H2420" s="25"/>
      <c r="I2420" s="15">
        <v>2420</v>
      </c>
      <c r="J2420" s="15" t="b">
        <f xml:space="preserve"> IF(AND([Relationship Date (UTC)] &gt;= Misc!$M$3, [Relationship Date (UTC)] &lt;= Misc!$N$3,TRUE), TRUE, FALSE)</f>
        <v>1</v>
      </c>
      <c r="K2420" s="16"/>
      <c r="L2420" s="72" t="s">
        <v>922</v>
      </c>
      <c r="M2420" s="75">
        <v>40523.680902777778</v>
      </c>
    </row>
    <row r="2421" spans="1:13">
      <c r="A2421" s="69" t="s">
        <v>862</v>
      </c>
      <c r="B2421" s="69" t="s">
        <v>916</v>
      </c>
      <c r="C2421" s="18"/>
      <c r="D2421" s="19"/>
      <c r="E2421" s="60"/>
      <c r="F2421" s="20"/>
      <c r="G2421" s="18"/>
      <c r="H2421" s="25"/>
      <c r="I2421" s="15">
        <v>2421</v>
      </c>
      <c r="J2421" s="15" t="b">
        <f xml:space="preserve"> IF(AND([Relationship Date (UTC)] &gt;= Misc!$M$3, [Relationship Date (UTC)] &lt;= Misc!$N$3,TRUE), TRUE, FALSE)</f>
        <v>1</v>
      </c>
      <c r="K2421" s="16"/>
      <c r="L2421" s="72" t="s">
        <v>922</v>
      </c>
      <c r="M2421" s="75">
        <v>40523.680902777778</v>
      </c>
    </row>
    <row r="2422" spans="1:13">
      <c r="A2422" s="69" t="s">
        <v>861</v>
      </c>
      <c r="B2422" s="69" t="s">
        <v>862</v>
      </c>
      <c r="C2422" s="18"/>
      <c r="D2422" s="19"/>
      <c r="E2422" s="60"/>
      <c r="F2422" s="20"/>
      <c r="G2422" s="18"/>
      <c r="H2422" s="25"/>
      <c r="I2422" s="15">
        <v>2422</v>
      </c>
      <c r="J2422" s="15" t="b">
        <f xml:space="preserve"> IF(AND([Relationship Date (UTC)] &gt;= Misc!$M$3, [Relationship Date (UTC)] &lt;= Misc!$N$3,TRUE), TRUE, FALSE)</f>
        <v>1</v>
      </c>
      <c r="K2422" s="16"/>
      <c r="L2422" s="72" t="s">
        <v>922</v>
      </c>
      <c r="M2422" s="75">
        <v>40523.680902777778</v>
      </c>
    </row>
    <row r="2423" spans="1:13">
      <c r="A2423" s="69" t="s">
        <v>587</v>
      </c>
      <c r="B2423" s="69" t="s">
        <v>698</v>
      </c>
      <c r="C2423" s="18"/>
      <c r="D2423" s="19"/>
      <c r="E2423" s="60"/>
      <c r="F2423" s="20"/>
      <c r="G2423" s="18"/>
      <c r="H2423" s="25"/>
      <c r="I2423" s="15">
        <v>2423</v>
      </c>
      <c r="J2423" s="15" t="b">
        <f xml:space="preserve"> IF(AND([Relationship Date (UTC)] &gt;= Misc!$M$3, [Relationship Date (UTC)] &lt;= Misc!$N$3,TRUE), TRUE, FALSE)</f>
        <v>1</v>
      </c>
      <c r="K2423" s="16"/>
      <c r="L2423" s="72" t="s">
        <v>921</v>
      </c>
      <c r="M2423" s="75">
        <v>40523.674895833334</v>
      </c>
    </row>
    <row r="2424" spans="1:13">
      <c r="A2424" s="69" t="s">
        <v>684</v>
      </c>
      <c r="B2424" s="69" t="s">
        <v>698</v>
      </c>
      <c r="C2424" s="18"/>
      <c r="D2424" s="19"/>
      <c r="E2424" s="60"/>
      <c r="F2424" s="20"/>
      <c r="G2424" s="18"/>
      <c r="H2424" s="25"/>
      <c r="I2424" s="15">
        <v>2424</v>
      </c>
      <c r="J2424" s="15" t="b">
        <f xml:space="preserve"> IF(AND([Relationship Date (UTC)] &gt;= Misc!$M$3, [Relationship Date (UTC)] &lt;= Misc!$N$3,TRUE), TRUE, FALSE)</f>
        <v>1</v>
      </c>
      <c r="K2424" s="16"/>
      <c r="L2424" s="72" t="s">
        <v>921</v>
      </c>
      <c r="M2424" s="75">
        <v>40523.677488425928</v>
      </c>
    </row>
    <row r="2425" spans="1:13">
      <c r="A2425" s="69" t="s">
        <v>647</v>
      </c>
      <c r="B2425" s="69" t="s">
        <v>698</v>
      </c>
      <c r="C2425" s="18"/>
      <c r="D2425" s="19"/>
      <c r="E2425" s="60"/>
      <c r="F2425" s="20"/>
      <c r="G2425" s="18"/>
      <c r="H2425" s="25"/>
      <c r="I2425" s="15">
        <v>2425</v>
      </c>
      <c r="J2425" s="15" t="b">
        <f xml:space="preserve"> IF(AND([Relationship Date (UTC)] &gt;= Misc!$M$3, [Relationship Date (UTC)] &lt;= Misc!$N$3,TRUE), TRUE, FALSE)</f>
        <v>1</v>
      </c>
      <c r="K2425" s="16"/>
      <c r="L2425" s="72" t="s">
        <v>922</v>
      </c>
      <c r="M2425" s="75">
        <v>40523.680902777778</v>
      </c>
    </row>
    <row r="2426" spans="1:13">
      <c r="A2426" s="69" t="s">
        <v>841</v>
      </c>
      <c r="B2426" s="69" t="s">
        <v>698</v>
      </c>
      <c r="C2426" s="18"/>
      <c r="D2426" s="19"/>
      <c r="E2426" s="60"/>
      <c r="F2426" s="20"/>
      <c r="G2426" s="18"/>
      <c r="H2426" s="25"/>
      <c r="I2426" s="15">
        <v>2426</v>
      </c>
      <c r="J2426" s="15" t="b">
        <f xml:space="preserve"> IF(AND([Relationship Date (UTC)] &gt;= Misc!$M$3, [Relationship Date (UTC)] &lt;= Misc!$N$3,TRUE), TRUE, FALSE)</f>
        <v>1</v>
      </c>
      <c r="K2426" s="16"/>
      <c r="L2426" s="72" t="s">
        <v>922</v>
      </c>
      <c r="M2426" s="75">
        <v>40523.680902777778</v>
      </c>
    </row>
    <row r="2427" spans="1:13">
      <c r="A2427" s="69" t="s">
        <v>479</v>
      </c>
      <c r="B2427" s="69" t="s">
        <v>698</v>
      </c>
      <c r="C2427" s="18"/>
      <c r="D2427" s="19"/>
      <c r="E2427" s="60"/>
      <c r="F2427" s="20"/>
      <c r="G2427" s="18"/>
      <c r="H2427" s="25"/>
      <c r="I2427" s="15">
        <v>2427</v>
      </c>
      <c r="J2427" s="15" t="b">
        <f xml:space="preserve"> IF(AND([Relationship Date (UTC)] &gt;= Misc!$M$3, [Relationship Date (UTC)] &lt;= Misc!$N$3,TRUE), TRUE, FALSE)</f>
        <v>1</v>
      </c>
      <c r="K2427" s="16"/>
      <c r="L2427" s="72" t="s">
        <v>922</v>
      </c>
      <c r="M2427" s="75">
        <v>40523.680902777778</v>
      </c>
    </row>
    <row r="2428" spans="1:13">
      <c r="A2428" s="69" t="s">
        <v>409</v>
      </c>
      <c r="B2428" s="69" t="s">
        <v>698</v>
      </c>
      <c r="C2428" s="18"/>
      <c r="D2428" s="19"/>
      <c r="E2428" s="60"/>
      <c r="F2428" s="20"/>
      <c r="G2428" s="18"/>
      <c r="H2428" s="25"/>
      <c r="I2428" s="15">
        <v>2428</v>
      </c>
      <c r="J2428" s="15" t="b">
        <f xml:space="preserve"> IF(AND([Relationship Date (UTC)] &gt;= Misc!$M$3, [Relationship Date (UTC)] &lt;= Misc!$N$3,TRUE), TRUE, FALSE)</f>
        <v>1</v>
      </c>
      <c r="K2428" s="16"/>
      <c r="L2428" s="72" t="s">
        <v>922</v>
      </c>
      <c r="M2428" s="75">
        <v>40523.680902777778</v>
      </c>
    </row>
    <row r="2429" spans="1:13">
      <c r="A2429" s="69" t="s">
        <v>765</v>
      </c>
      <c r="B2429" s="69" t="s">
        <v>698</v>
      </c>
      <c r="C2429" s="18"/>
      <c r="D2429" s="19"/>
      <c r="E2429" s="60"/>
      <c r="F2429" s="20"/>
      <c r="G2429" s="18"/>
      <c r="H2429" s="25"/>
      <c r="I2429" s="15">
        <v>2429</v>
      </c>
      <c r="J2429" s="15" t="b">
        <f xml:space="preserve"> IF(AND([Relationship Date (UTC)] &gt;= Misc!$M$3, [Relationship Date (UTC)] &lt;= Misc!$N$3,TRUE), TRUE, FALSE)</f>
        <v>1</v>
      </c>
      <c r="K2429" s="16"/>
      <c r="L2429" s="72" t="s">
        <v>922</v>
      </c>
      <c r="M2429" s="75">
        <v>40523.680902777778</v>
      </c>
    </row>
    <row r="2430" spans="1:13">
      <c r="A2430" s="69" t="s">
        <v>670</v>
      </c>
      <c r="B2430" s="69" t="s">
        <v>698</v>
      </c>
      <c r="C2430" s="18"/>
      <c r="D2430" s="19"/>
      <c r="E2430" s="60"/>
      <c r="F2430" s="20"/>
      <c r="G2430" s="18"/>
      <c r="H2430" s="25"/>
      <c r="I2430" s="15">
        <v>2430</v>
      </c>
      <c r="J2430" s="15" t="b">
        <f xml:space="preserve"> IF(AND([Relationship Date (UTC)] &gt;= Misc!$M$3, [Relationship Date (UTC)] &lt;= Misc!$N$3,TRUE), TRUE, FALSE)</f>
        <v>1</v>
      </c>
      <c r="K2430" s="16"/>
      <c r="L2430" s="72" t="s">
        <v>922</v>
      </c>
      <c r="M2430" s="75">
        <v>40523.680902777778</v>
      </c>
    </row>
    <row r="2431" spans="1:13">
      <c r="A2431" s="69" t="s">
        <v>566</v>
      </c>
      <c r="B2431" s="69" t="s">
        <v>698</v>
      </c>
      <c r="C2431" s="18"/>
      <c r="D2431" s="19"/>
      <c r="E2431" s="60"/>
      <c r="F2431" s="20"/>
      <c r="G2431" s="18"/>
      <c r="H2431" s="25"/>
      <c r="I2431" s="15">
        <v>2431</v>
      </c>
      <c r="J2431" s="15" t="b">
        <f xml:space="preserve"> IF(AND([Relationship Date (UTC)] &gt;= Misc!$M$3, [Relationship Date (UTC)] &lt;= Misc!$N$3,TRUE), TRUE, FALSE)</f>
        <v>1</v>
      </c>
      <c r="K2431" s="16"/>
      <c r="L2431" s="72" t="s">
        <v>922</v>
      </c>
      <c r="M2431" s="75">
        <v>40523.680902777778</v>
      </c>
    </row>
    <row r="2432" spans="1:13">
      <c r="A2432" s="69" t="s">
        <v>587</v>
      </c>
      <c r="B2432" s="69" t="s">
        <v>698</v>
      </c>
      <c r="C2432" s="18"/>
      <c r="D2432" s="19"/>
      <c r="E2432" s="60"/>
      <c r="F2432" s="20"/>
      <c r="G2432" s="18"/>
      <c r="H2432" s="25"/>
      <c r="I2432" s="15">
        <v>2432</v>
      </c>
      <c r="J2432" s="15" t="b">
        <f xml:space="preserve"> IF(AND([Relationship Date (UTC)] &gt;= Misc!$M$3, [Relationship Date (UTC)] &lt;= Misc!$N$3,TRUE), TRUE, FALSE)</f>
        <v>1</v>
      </c>
      <c r="K2432" s="16"/>
      <c r="L2432" s="72" t="s">
        <v>922</v>
      </c>
      <c r="M2432" s="75">
        <v>40523.680902777778</v>
      </c>
    </row>
    <row r="2433" spans="1:13">
      <c r="A2433" s="69" t="s">
        <v>671</v>
      </c>
      <c r="B2433" s="69" t="s">
        <v>698</v>
      </c>
      <c r="C2433" s="18"/>
      <c r="D2433" s="19"/>
      <c r="E2433" s="60"/>
      <c r="F2433" s="20"/>
      <c r="G2433" s="18"/>
      <c r="H2433" s="25"/>
      <c r="I2433" s="15">
        <v>2433</v>
      </c>
      <c r="J2433" s="15" t="b">
        <f xml:space="preserve"> IF(AND([Relationship Date (UTC)] &gt;= Misc!$M$3, [Relationship Date (UTC)] &lt;= Misc!$N$3,TRUE), TRUE, FALSE)</f>
        <v>1</v>
      </c>
      <c r="K2433" s="16"/>
      <c r="L2433" s="72" t="s">
        <v>922</v>
      </c>
      <c r="M2433" s="75">
        <v>40523.680902777778</v>
      </c>
    </row>
    <row r="2434" spans="1:13">
      <c r="A2434" s="69" t="s">
        <v>684</v>
      </c>
      <c r="B2434" s="69" t="s">
        <v>698</v>
      </c>
      <c r="C2434" s="18"/>
      <c r="D2434" s="19"/>
      <c r="E2434" s="60"/>
      <c r="F2434" s="20"/>
      <c r="G2434" s="18"/>
      <c r="H2434" s="25"/>
      <c r="I2434" s="15">
        <v>2434</v>
      </c>
      <c r="J2434" s="15" t="b">
        <f xml:space="preserve"> IF(AND([Relationship Date (UTC)] &gt;= Misc!$M$3, [Relationship Date (UTC)] &lt;= Misc!$N$3,TRUE), TRUE, FALSE)</f>
        <v>1</v>
      </c>
      <c r="K2434" s="16"/>
      <c r="L2434" s="72" t="s">
        <v>922</v>
      </c>
      <c r="M2434" s="75">
        <v>40523.680902777778</v>
      </c>
    </row>
    <row r="2435" spans="1:13">
      <c r="A2435" s="69" t="s">
        <v>757</v>
      </c>
      <c r="B2435" s="69" t="s">
        <v>698</v>
      </c>
      <c r="C2435" s="18"/>
      <c r="D2435" s="19"/>
      <c r="E2435" s="60"/>
      <c r="F2435" s="20"/>
      <c r="G2435" s="18"/>
      <c r="H2435" s="25"/>
      <c r="I2435" s="15">
        <v>2435</v>
      </c>
      <c r="J2435" s="15" t="b">
        <f xml:space="preserve"> IF(AND([Relationship Date (UTC)] &gt;= Misc!$M$3, [Relationship Date (UTC)] &lt;= Misc!$N$3,TRUE), TRUE, FALSE)</f>
        <v>1</v>
      </c>
      <c r="K2435" s="16"/>
      <c r="L2435" s="72" t="s">
        <v>922</v>
      </c>
      <c r="M2435" s="75">
        <v>40523.680902777778</v>
      </c>
    </row>
    <row r="2436" spans="1:13">
      <c r="A2436" s="69" t="s">
        <v>705</v>
      </c>
      <c r="B2436" s="69" t="s">
        <v>698</v>
      </c>
      <c r="C2436" s="18"/>
      <c r="D2436" s="19"/>
      <c r="E2436" s="60"/>
      <c r="F2436" s="20"/>
      <c r="G2436" s="18"/>
      <c r="H2436" s="25"/>
      <c r="I2436" s="15">
        <v>2436</v>
      </c>
      <c r="J2436" s="15" t="b">
        <f xml:space="preserve"> IF(AND([Relationship Date (UTC)] &gt;= Misc!$M$3, [Relationship Date (UTC)] &lt;= Misc!$N$3,TRUE), TRUE, FALSE)</f>
        <v>1</v>
      </c>
      <c r="K2436" s="16"/>
      <c r="L2436" s="72" t="s">
        <v>922</v>
      </c>
      <c r="M2436" s="75">
        <v>40523.680902777778</v>
      </c>
    </row>
    <row r="2437" spans="1:13">
      <c r="A2437" s="69" t="s">
        <v>698</v>
      </c>
      <c r="B2437" s="69" t="s">
        <v>730</v>
      </c>
      <c r="C2437" s="18"/>
      <c r="D2437" s="19"/>
      <c r="E2437" s="60"/>
      <c r="F2437" s="20"/>
      <c r="G2437" s="18"/>
      <c r="H2437" s="25"/>
      <c r="I2437" s="15">
        <v>2437</v>
      </c>
      <c r="J2437" s="15" t="b">
        <f xml:space="preserve"> IF(AND([Relationship Date (UTC)] &gt;= Misc!$M$3, [Relationship Date (UTC)] &lt;= Misc!$N$3,TRUE), TRUE, FALSE)</f>
        <v>1</v>
      </c>
      <c r="K2437" s="16"/>
      <c r="L2437" s="72" t="s">
        <v>922</v>
      </c>
      <c r="M2437" s="75">
        <v>40523.680902777778</v>
      </c>
    </row>
    <row r="2438" spans="1:13">
      <c r="A2438" s="69" t="s">
        <v>698</v>
      </c>
      <c r="B2438" s="69" t="s">
        <v>765</v>
      </c>
      <c r="C2438" s="18"/>
      <c r="D2438" s="19"/>
      <c r="E2438" s="60"/>
      <c r="F2438" s="20"/>
      <c r="G2438" s="18"/>
      <c r="H2438" s="25"/>
      <c r="I2438" s="15">
        <v>2438</v>
      </c>
      <c r="J2438" s="15" t="b">
        <f xml:space="preserve"> IF(AND([Relationship Date (UTC)] &gt;= Misc!$M$3, [Relationship Date (UTC)] &lt;= Misc!$N$3,TRUE), TRUE, FALSE)</f>
        <v>1</v>
      </c>
      <c r="K2438" s="16"/>
      <c r="L2438" s="72" t="s">
        <v>922</v>
      </c>
      <c r="M2438" s="75">
        <v>40523.680902777778</v>
      </c>
    </row>
    <row r="2439" spans="1:13">
      <c r="A2439" s="69" t="s">
        <v>698</v>
      </c>
      <c r="B2439" s="69" t="s">
        <v>409</v>
      </c>
      <c r="C2439" s="18"/>
      <c r="D2439" s="19"/>
      <c r="E2439" s="60"/>
      <c r="F2439" s="20"/>
      <c r="G2439" s="18"/>
      <c r="H2439" s="25"/>
      <c r="I2439" s="15">
        <v>2439</v>
      </c>
      <c r="J2439" s="15" t="b">
        <f xml:space="preserve"> IF(AND([Relationship Date (UTC)] &gt;= Misc!$M$3, [Relationship Date (UTC)] &lt;= Misc!$N$3,TRUE), TRUE, FALSE)</f>
        <v>1</v>
      </c>
      <c r="K2439" s="16"/>
      <c r="L2439" s="72" t="s">
        <v>922</v>
      </c>
      <c r="M2439" s="75">
        <v>40523.680902777778</v>
      </c>
    </row>
    <row r="2440" spans="1:13">
      <c r="A2440" s="69" t="s">
        <v>698</v>
      </c>
      <c r="B2440" s="69" t="s">
        <v>624</v>
      </c>
      <c r="C2440" s="18"/>
      <c r="D2440" s="19"/>
      <c r="E2440" s="60"/>
      <c r="F2440" s="20"/>
      <c r="G2440" s="18"/>
      <c r="H2440" s="25"/>
      <c r="I2440" s="15">
        <v>2440</v>
      </c>
      <c r="J2440" s="15" t="b">
        <f xml:space="preserve"> IF(AND([Relationship Date (UTC)] &gt;= Misc!$M$3, [Relationship Date (UTC)] &lt;= Misc!$N$3,TRUE), TRUE, FALSE)</f>
        <v>1</v>
      </c>
      <c r="K2440" s="16"/>
      <c r="L2440" s="72" t="s">
        <v>922</v>
      </c>
      <c r="M2440" s="75">
        <v>40523.680902777778</v>
      </c>
    </row>
    <row r="2441" spans="1:13">
      <c r="A2441" s="69" t="s">
        <v>698</v>
      </c>
      <c r="B2441" s="69" t="s">
        <v>586</v>
      </c>
      <c r="C2441" s="18"/>
      <c r="D2441" s="19"/>
      <c r="E2441" s="60"/>
      <c r="F2441" s="20"/>
      <c r="G2441" s="18"/>
      <c r="H2441" s="25"/>
      <c r="I2441" s="15">
        <v>2441</v>
      </c>
      <c r="J2441" s="15" t="b">
        <f xml:space="preserve"> IF(AND([Relationship Date (UTC)] &gt;= Misc!$M$3, [Relationship Date (UTC)] &lt;= Misc!$N$3,TRUE), TRUE, FALSE)</f>
        <v>1</v>
      </c>
      <c r="K2441" s="16"/>
      <c r="L2441" s="72" t="s">
        <v>922</v>
      </c>
      <c r="M2441" s="75">
        <v>40523.680902777778</v>
      </c>
    </row>
    <row r="2442" spans="1:13">
      <c r="A2442" s="69" t="s">
        <v>698</v>
      </c>
      <c r="B2442" s="69" t="s">
        <v>479</v>
      </c>
      <c r="C2442" s="18"/>
      <c r="D2442" s="19"/>
      <c r="E2442" s="60"/>
      <c r="F2442" s="20"/>
      <c r="G2442" s="18"/>
      <c r="H2442" s="25"/>
      <c r="I2442" s="15">
        <v>2442</v>
      </c>
      <c r="J2442" s="15" t="b">
        <f xml:space="preserve"> IF(AND([Relationship Date (UTC)] &gt;= Misc!$M$3, [Relationship Date (UTC)] &lt;= Misc!$N$3,TRUE), TRUE, FALSE)</f>
        <v>1</v>
      </c>
      <c r="K2442" s="16"/>
      <c r="L2442" s="72" t="s">
        <v>922</v>
      </c>
      <c r="M2442" s="75">
        <v>40523.680902777778</v>
      </c>
    </row>
    <row r="2443" spans="1:13">
      <c r="A2443" s="69" t="s">
        <v>698</v>
      </c>
      <c r="B2443" s="69" t="s">
        <v>696</v>
      </c>
      <c r="C2443" s="18"/>
      <c r="D2443" s="19"/>
      <c r="E2443" s="60"/>
      <c r="F2443" s="20"/>
      <c r="G2443" s="18"/>
      <c r="H2443" s="25"/>
      <c r="I2443" s="15">
        <v>2443</v>
      </c>
      <c r="J2443" s="15" t="b">
        <f xml:space="preserve"> IF(AND([Relationship Date (UTC)] &gt;= Misc!$M$3, [Relationship Date (UTC)] &lt;= Misc!$N$3,TRUE), TRUE, FALSE)</f>
        <v>1</v>
      </c>
      <c r="K2443" s="16"/>
      <c r="L2443" s="72" t="s">
        <v>922</v>
      </c>
      <c r="M2443" s="75">
        <v>40523.680902777778</v>
      </c>
    </row>
    <row r="2444" spans="1:13">
      <c r="A2444" s="69" t="s">
        <v>698</v>
      </c>
      <c r="B2444" s="69" t="s">
        <v>413</v>
      </c>
      <c r="C2444" s="18"/>
      <c r="D2444" s="19"/>
      <c r="E2444" s="60"/>
      <c r="F2444" s="20"/>
      <c r="G2444" s="18"/>
      <c r="H2444" s="25"/>
      <c r="I2444" s="15">
        <v>2444</v>
      </c>
      <c r="J2444" s="15" t="b">
        <f xml:space="preserve"> IF(AND([Relationship Date (UTC)] &gt;= Misc!$M$3, [Relationship Date (UTC)] &lt;= Misc!$N$3,TRUE), TRUE, FALSE)</f>
        <v>1</v>
      </c>
      <c r="K2444" s="16"/>
      <c r="L2444" s="72" t="s">
        <v>922</v>
      </c>
      <c r="M2444" s="75">
        <v>40523.680902777778</v>
      </c>
    </row>
    <row r="2445" spans="1:13">
      <c r="A2445" s="69" t="s">
        <v>864</v>
      </c>
      <c r="B2445" s="69" t="s">
        <v>798</v>
      </c>
      <c r="C2445" s="18"/>
      <c r="D2445" s="19"/>
      <c r="E2445" s="60"/>
      <c r="F2445" s="20"/>
      <c r="G2445" s="18"/>
      <c r="H2445" s="25"/>
      <c r="I2445" s="15">
        <v>2445</v>
      </c>
      <c r="J2445" s="15" t="b">
        <f xml:space="preserve"> IF(AND([Relationship Date (UTC)] &gt;= Misc!$M$3, [Relationship Date (UTC)] &lt;= Misc!$N$3,TRUE), TRUE, FALSE)</f>
        <v>1</v>
      </c>
      <c r="K2445" s="16"/>
      <c r="L2445" s="72" t="s">
        <v>921</v>
      </c>
      <c r="M2445" s="75">
        <v>40523.680104166669</v>
      </c>
    </row>
    <row r="2446" spans="1:13">
      <c r="A2446" s="69" t="s">
        <v>798</v>
      </c>
      <c r="B2446" s="69" t="s">
        <v>864</v>
      </c>
      <c r="C2446" s="18"/>
      <c r="D2446" s="19"/>
      <c r="E2446" s="60"/>
      <c r="F2446" s="20"/>
      <c r="G2446" s="18"/>
      <c r="H2446" s="25"/>
      <c r="I2446" s="15">
        <v>2446</v>
      </c>
      <c r="J2446" s="15" t="b">
        <f xml:space="preserve"> IF(AND([Relationship Date (UTC)] &gt;= Misc!$M$3, [Relationship Date (UTC)] &lt;= Misc!$N$3,TRUE), TRUE, FALSE)</f>
        <v>1</v>
      </c>
      <c r="K2446" s="16"/>
      <c r="L2446" s="72" t="s">
        <v>922</v>
      </c>
      <c r="M2446" s="75">
        <v>40523.680902777778</v>
      </c>
    </row>
    <row r="2447" spans="1:13">
      <c r="A2447" s="69" t="s">
        <v>798</v>
      </c>
      <c r="B2447" s="69" t="s">
        <v>730</v>
      </c>
      <c r="C2447" s="18"/>
      <c r="D2447" s="19"/>
      <c r="E2447" s="60"/>
      <c r="F2447" s="20"/>
      <c r="G2447" s="18"/>
      <c r="H2447" s="25"/>
      <c r="I2447" s="15">
        <v>2447</v>
      </c>
      <c r="J2447" s="15" t="b">
        <f xml:space="preserve"> IF(AND([Relationship Date (UTC)] &gt;= Misc!$M$3, [Relationship Date (UTC)] &lt;= Misc!$N$3,TRUE), TRUE, FALSE)</f>
        <v>1</v>
      </c>
      <c r="K2447" s="16"/>
      <c r="L2447" s="72" t="s">
        <v>922</v>
      </c>
      <c r="M2447" s="75">
        <v>40523.680902777778</v>
      </c>
    </row>
    <row r="2448" spans="1:13">
      <c r="A2448" s="69" t="s">
        <v>864</v>
      </c>
      <c r="B2448" s="69" t="s">
        <v>798</v>
      </c>
      <c r="C2448" s="18"/>
      <c r="D2448" s="19"/>
      <c r="E2448" s="60"/>
      <c r="F2448" s="20"/>
      <c r="G2448" s="18"/>
      <c r="H2448" s="25"/>
      <c r="I2448" s="15">
        <v>2448</v>
      </c>
      <c r="J2448" s="15" t="b">
        <f xml:space="preserve"> IF(AND([Relationship Date (UTC)] &gt;= Misc!$M$3, [Relationship Date (UTC)] &lt;= Misc!$N$3,TRUE), TRUE, FALSE)</f>
        <v>1</v>
      </c>
      <c r="K2448" s="16"/>
      <c r="L2448" s="72" t="s">
        <v>922</v>
      </c>
      <c r="M2448" s="75">
        <v>40523.680902777778</v>
      </c>
    </row>
    <row r="2449" spans="1:13">
      <c r="A2449" s="69" t="s">
        <v>769</v>
      </c>
      <c r="B2449" s="69" t="s">
        <v>916</v>
      </c>
      <c r="C2449" s="18"/>
      <c r="D2449" s="19"/>
      <c r="E2449" s="60"/>
      <c r="F2449" s="20"/>
      <c r="G2449" s="18"/>
      <c r="H2449" s="25"/>
      <c r="I2449" s="15">
        <v>2449</v>
      </c>
      <c r="J2449" s="15" t="b">
        <f xml:space="preserve"> IF(AND([Relationship Date (UTC)] &gt;= Misc!$M$3, [Relationship Date (UTC)] &lt;= Misc!$N$3,TRUE), TRUE, FALSE)</f>
        <v>1</v>
      </c>
      <c r="K2449" s="16"/>
      <c r="L2449" s="72" t="s">
        <v>921</v>
      </c>
      <c r="M2449" s="75">
        <v>40523.673414351855</v>
      </c>
    </row>
    <row r="2450" spans="1:13">
      <c r="A2450" s="69" t="s">
        <v>769</v>
      </c>
      <c r="B2450" s="69" t="s">
        <v>730</v>
      </c>
      <c r="C2450" s="18"/>
      <c r="D2450" s="19"/>
      <c r="E2450" s="60"/>
      <c r="F2450" s="20"/>
      <c r="G2450" s="18"/>
      <c r="H2450" s="25"/>
      <c r="I2450" s="15">
        <v>2450</v>
      </c>
      <c r="J2450" s="15" t="b">
        <f xml:space="preserve"> IF(AND([Relationship Date (UTC)] &gt;= Misc!$M$3, [Relationship Date (UTC)] &lt;= Misc!$N$3,TRUE), TRUE, FALSE)</f>
        <v>1</v>
      </c>
      <c r="K2450" s="16"/>
      <c r="L2450" s="72" t="s">
        <v>921</v>
      </c>
      <c r="M2450" s="75">
        <v>40523.673414351855</v>
      </c>
    </row>
    <row r="2451" spans="1:13">
      <c r="A2451" s="69" t="s">
        <v>586</v>
      </c>
      <c r="B2451" s="69" t="s">
        <v>769</v>
      </c>
      <c r="C2451" s="18"/>
      <c r="D2451" s="19"/>
      <c r="E2451" s="60"/>
      <c r="F2451" s="20"/>
      <c r="G2451" s="18"/>
      <c r="H2451" s="25"/>
      <c r="I2451" s="15">
        <v>2451</v>
      </c>
      <c r="J2451" s="15" t="b">
        <f xml:space="preserve"> IF(AND([Relationship Date (UTC)] &gt;= Misc!$M$3, [Relationship Date (UTC)] &lt;= Misc!$N$3,TRUE), TRUE, FALSE)</f>
        <v>1</v>
      </c>
      <c r="K2451" s="16"/>
      <c r="L2451" s="72" t="s">
        <v>922</v>
      </c>
      <c r="M2451" s="75">
        <v>40523.680902777778</v>
      </c>
    </row>
    <row r="2452" spans="1:13">
      <c r="A2452" s="69" t="s">
        <v>769</v>
      </c>
      <c r="B2452" s="69" t="s">
        <v>865</v>
      </c>
      <c r="C2452" s="18"/>
      <c r="D2452" s="19"/>
      <c r="E2452" s="60"/>
      <c r="F2452" s="20"/>
      <c r="G2452" s="18"/>
      <c r="H2452" s="25"/>
      <c r="I2452" s="15">
        <v>2452</v>
      </c>
      <c r="J2452" s="15" t="b">
        <f xml:space="preserve"> IF(AND([Relationship Date (UTC)] &gt;= Misc!$M$3, [Relationship Date (UTC)] &lt;= Misc!$N$3,TRUE), TRUE, FALSE)</f>
        <v>1</v>
      </c>
      <c r="K2452" s="16"/>
      <c r="L2452" s="72" t="s">
        <v>922</v>
      </c>
      <c r="M2452" s="75">
        <v>40523.680902777778</v>
      </c>
    </row>
    <row r="2453" spans="1:13">
      <c r="A2453" s="69" t="s">
        <v>769</v>
      </c>
      <c r="B2453" s="69" t="s">
        <v>586</v>
      </c>
      <c r="C2453" s="18"/>
      <c r="D2453" s="19"/>
      <c r="E2453" s="60"/>
      <c r="F2453" s="20"/>
      <c r="G2453" s="18"/>
      <c r="H2453" s="25"/>
      <c r="I2453" s="15">
        <v>2453</v>
      </c>
      <c r="J2453" s="15" t="b">
        <f xml:space="preserve"> IF(AND([Relationship Date (UTC)] &gt;= Misc!$M$3, [Relationship Date (UTC)] &lt;= Misc!$N$3,TRUE), TRUE, FALSE)</f>
        <v>1</v>
      </c>
      <c r="K2453" s="16"/>
      <c r="L2453" s="72" t="s">
        <v>922</v>
      </c>
      <c r="M2453" s="75">
        <v>40523.680902777778</v>
      </c>
    </row>
    <row r="2454" spans="1:13">
      <c r="A2454" s="69" t="s">
        <v>769</v>
      </c>
      <c r="B2454" s="69" t="s">
        <v>730</v>
      </c>
      <c r="C2454" s="18"/>
      <c r="D2454" s="19"/>
      <c r="E2454" s="60"/>
      <c r="F2454" s="20"/>
      <c r="G2454" s="18"/>
      <c r="H2454" s="25"/>
      <c r="I2454" s="15">
        <v>2454</v>
      </c>
      <c r="J2454" s="15" t="b">
        <f xml:space="preserve"> IF(AND([Relationship Date (UTC)] &gt;= Misc!$M$3, [Relationship Date (UTC)] &lt;= Misc!$N$3,TRUE), TRUE, FALSE)</f>
        <v>1</v>
      </c>
      <c r="K2454" s="16"/>
      <c r="L2454" s="72" t="s">
        <v>922</v>
      </c>
      <c r="M2454" s="75">
        <v>40523.680902777778</v>
      </c>
    </row>
    <row r="2455" spans="1:13">
      <c r="A2455" s="69" t="s">
        <v>769</v>
      </c>
      <c r="B2455" s="69" t="s">
        <v>409</v>
      </c>
      <c r="C2455" s="18"/>
      <c r="D2455" s="19"/>
      <c r="E2455" s="60"/>
      <c r="F2455" s="20"/>
      <c r="G2455" s="18"/>
      <c r="H2455" s="25"/>
      <c r="I2455" s="15">
        <v>2455</v>
      </c>
      <c r="J2455" s="15" t="b">
        <f xml:space="preserve"> IF(AND([Relationship Date (UTC)] &gt;= Misc!$M$3, [Relationship Date (UTC)] &lt;= Misc!$N$3,TRUE), TRUE, FALSE)</f>
        <v>1</v>
      </c>
      <c r="K2455" s="16"/>
      <c r="L2455" s="72" t="s">
        <v>922</v>
      </c>
      <c r="M2455" s="75">
        <v>40523.680902777778</v>
      </c>
    </row>
    <row r="2456" spans="1:13">
      <c r="A2456" s="69" t="s">
        <v>769</v>
      </c>
      <c r="B2456" s="69" t="s">
        <v>665</v>
      </c>
      <c r="C2456" s="18"/>
      <c r="D2456" s="19"/>
      <c r="E2456" s="60"/>
      <c r="F2456" s="20"/>
      <c r="G2456" s="18"/>
      <c r="H2456" s="25"/>
      <c r="I2456" s="15">
        <v>2456</v>
      </c>
      <c r="J2456" s="15" t="b">
        <f xml:space="preserve"> IF(AND([Relationship Date (UTC)] &gt;= Misc!$M$3, [Relationship Date (UTC)] &lt;= Misc!$N$3,TRUE), TRUE, FALSE)</f>
        <v>1</v>
      </c>
      <c r="K2456" s="16"/>
      <c r="L2456" s="72" t="s">
        <v>922</v>
      </c>
      <c r="M2456" s="75">
        <v>40523.680902777778</v>
      </c>
    </row>
    <row r="2457" spans="1:13">
      <c r="A2457" s="69" t="s">
        <v>769</v>
      </c>
      <c r="B2457" s="69" t="s">
        <v>892</v>
      </c>
      <c r="C2457" s="18"/>
      <c r="D2457" s="19"/>
      <c r="E2457" s="60"/>
      <c r="F2457" s="20"/>
      <c r="G2457" s="18"/>
      <c r="H2457" s="25"/>
      <c r="I2457" s="15">
        <v>2457</v>
      </c>
      <c r="J2457" s="15" t="b">
        <f xml:space="preserve"> IF(AND([Relationship Date (UTC)] &gt;= Misc!$M$3, [Relationship Date (UTC)] &lt;= Misc!$N$3,TRUE), TRUE, FALSE)</f>
        <v>1</v>
      </c>
      <c r="K2457" s="16"/>
      <c r="L2457" s="72" t="s">
        <v>922</v>
      </c>
      <c r="M2457" s="75">
        <v>40523.680902777778</v>
      </c>
    </row>
    <row r="2458" spans="1:13">
      <c r="A2458" s="69" t="s">
        <v>769</v>
      </c>
      <c r="B2458" s="69" t="s">
        <v>673</v>
      </c>
      <c r="C2458" s="18"/>
      <c r="D2458" s="19"/>
      <c r="E2458" s="60"/>
      <c r="F2458" s="20"/>
      <c r="G2458" s="18"/>
      <c r="H2458" s="25"/>
      <c r="I2458" s="15">
        <v>2458</v>
      </c>
      <c r="J2458" s="15" t="b">
        <f xml:space="preserve"> IF(AND([Relationship Date (UTC)] &gt;= Misc!$M$3, [Relationship Date (UTC)] &lt;= Misc!$N$3,TRUE), TRUE, FALSE)</f>
        <v>1</v>
      </c>
      <c r="K2458" s="16"/>
      <c r="L2458" s="72" t="s">
        <v>922</v>
      </c>
      <c r="M2458" s="75">
        <v>40523.680902777778</v>
      </c>
    </row>
    <row r="2459" spans="1:13">
      <c r="A2459" s="69" t="s">
        <v>769</v>
      </c>
      <c r="B2459" s="69" t="s">
        <v>686</v>
      </c>
      <c r="C2459" s="18"/>
      <c r="D2459" s="19"/>
      <c r="E2459" s="60"/>
      <c r="F2459" s="20"/>
      <c r="G2459" s="18"/>
      <c r="H2459" s="25"/>
      <c r="I2459" s="15">
        <v>2459</v>
      </c>
      <c r="J2459" s="15" t="b">
        <f xml:space="preserve"> IF(AND([Relationship Date (UTC)] &gt;= Misc!$M$3, [Relationship Date (UTC)] &lt;= Misc!$N$3,TRUE), TRUE, FALSE)</f>
        <v>1</v>
      </c>
      <c r="K2459" s="16"/>
      <c r="L2459" s="72" t="s">
        <v>922</v>
      </c>
      <c r="M2459" s="75">
        <v>40523.680902777778</v>
      </c>
    </row>
    <row r="2460" spans="1:13">
      <c r="A2460" s="69" t="s">
        <v>865</v>
      </c>
      <c r="B2460" s="69" t="s">
        <v>769</v>
      </c>
      <c r="C2460" s="18"/>
      <c r="D2460" s="19"/>
      <c r="E2460" s="60"/>
      <c r="F2460" s="20"/>
      <c r="G2460" s="18"/>
      <c r="H2460" s="25"/>
      <c r="I2460" s="15">
        <v>2460</v>
      </c>
      <c r="J2460" s="15" t="b">
        <f xml:space="preserve"> IF(AND([Relationship Date (UTC)] &gt;= Misc!$M$3, [Relationship Date (UTC)] &lt;= Misc!$N$3,TRUE), TRUE, FALSE)</f>
        <v>1</v>
      </c>
      <c r="K2460" s="16"/>
      <c r="L2460" s="72" t="s">
        <v>922</v>
      </c>
      <c r="M2460" s="75">
        <v>40523.680902777778</v>
      </c>
    </row>
    <row r="2461" spans="1:13">
      <c r="A2461" s="69" t="s">
        <v>667</v>
      </c>
      <c r="B2461" s="69" t="s">
        <v>226</v>
      </c>
      <c r="C2461" s="18"/>
      <c r="D2461" s="19"/>
      <c r="E2461" s="60"/>
      <c r="F2461" s="20"/>
      <c r="G2461" s="18"/>
      <c r="H2461" s="25"/>
      <c r="I2461" s="15">
        <v>2461</v>
      </c>
      <c r="J2461" s="15" t="b">
        <f xml:space="preserve"> IF(AND([Relationship Date (UTC)] &gt;= Misc!$M$3, [Relationship Date (UTC)] &lt;= Misc!$N$3,TRUE), TRUE, FALSE)</f>
        <v>1</v>
      </c>
      <c r="K2461" s="16"/>
      <c r="L2461" s="72" t="s">
        <v>922</v>
      </c>
      <c r="M2461" s="75">
        <v>40523.680902777778</v>
      </c>
    </row>
    <row r="2462" spans="1:13">
      <c r="A2462" s="69" t="s">
        <v>226</v>
      </c>
      <c r="B2462" s="69" t="s">
        <v>409</v>
      </c>
      <c r="C2462" s="18"/>
      <c r="D2462" s="19"/>
      <c r="E2462" s="60"/>
      <c r="F2462" s="20"/>
      <c r="G2462" s="18"/>
      <c r="H2462" s="25"/>
      <c r="I2462" s="15">
        <v>2462</v>
      </c>
      <c r="J2462" s="15" t="b">
        <f xml:space="preserve"> IF(AND([Relationship Date (UTC)] &gt;= Misc!$M$3, [Relationship Date (UTC)] &lt;= Misc!$N$3,TRUE), TRUE, FALSE)</f>
        <v>1</v>
      </c>
      <c r="K2462" s="16"/>
      <c r="L2462" s="72" t="s">
        <v>922</v>
      </c>
      <c r="M2462" s="75">
        <v>40523.680902777778</v>
      </c>
    </row>
    <row r="2463" spans="1:13">
      <c r="A2463" s="69" t="s">
        <v>226</v>
      </c>
      <c r="B2463" s="69" t="s">
        <v>770</v>
      </c>
      <c r="C2463" s="18"/>
      <c r="D2463" s="19"/>
      <c r="E2463" s="60"/>
      <c r="F2463" s="20"/>
      <c r="G2463" s="18"/>
      <c r="H2463" s="25"/>
      <c r="I2463" s="15">
        <v>2463</v>
      </c>
      <c r="J2463" s="15" t="b">
        <f xml:space="preserve"> IF(AND([Relationship Date (UTC)] &gt;= Misc!$M$3, [Relationship Date (UTC)] &lt;= Misc!$N$3,TRUE), TRUE, FALSE)</f>
        <v>1</v>
      </c>
      <c r="K2463" s="16"/>
      <c r="L2463" s="72" t="s">
        <v>922</v>
      </c>
      <c r="M2463" s="75">
        <v>40523.680902777778</v>
      </c>
    </row>
    <row r="2464" spans="1:13">
      <c r="A2464" s="69" t="s">
        <v>226</v>
      </c>
      <c r="B2464" s="69" t="s">
        <v>229</v>
      </c>
      <c r="C2464" s="18"/>
      <c r="D2464" s="19"/>
      <c r="E2464" s="60"/>
      <c r="F2464" s="20"/>
      <c r="G2464" s="18"/>
      <c r="H2464" s="25"/>
      <c r="I2464" s="15">
        <v>2464</v>
      </c>
      <c r="J2464" s="15" t="b">
        <f xml:space="preserve"> IF(AND([Relationship Date (UTC)] &gt;= Misc!$M$3, [Relationship Date (UTC)] &lt;= Misc!$N$3,TRUE), TRUE, FALSE)</f>
        <v>1</v>
      </c>
      <c r="K2464" s="16"/>
      <c r="L2464" s="72" t="s">
        <v>922</v>
      </c>
      <c r="M2464" s="75">
        <v>40523.680902777778</v>
      </c>
    </row>
    <row r="2465" spans="1:13">
      <c r="A2465" s="69" t="s">
        <v>226</v>
      </c>
      <c r="B2465" s="69" t="s">
        <v>865</v>
      </c>
      <c r="C2465" s="18"/>
      <c r="D2465" s="19"/>
      <c r="E2465" s="60"/>
      <c r="F2465" s="20"/>
      <c r="G2465" s="18"/>
      <c r="H2465" s="25"/>
      <c r="I2465" s="15">
        <v>2465</v>
      </c>
      <c r="J2465" s="15" t="b">
        <f xml:space="preserve"> IF(AND([Relationship Date (UTC)] &gt;= Misc!$M$3, [Relationship Date (UTC)] &lt;= Misc!$N$3,TRUE), TRUE, FALSE)</f>
        <v>1</v>
      </c>
      <c r="K2465" s="16"/>
      <c r="L2465" s="72" t="s">
        <v>922</v>
      </c>
      <c r="M2465" s="75">
        <v>40523.680902777778</v>
      </c>
    </row>
    <row r="2466" spans="1:13">
      <c r="A2466" s="69" t="s">
        <v>226</v>
      </c>
      <c r="B2466" s="69" t="s">
        <v>671</v>
      </c>
      <c r="C2466" s="18"/>
      <c r="D2466" s="19"/>
      <c r="E2466" s="60"/>
      <c r="F2466" s="20"/>
      <c r="G2466" s="18"/>
      <c r="H2466" s="25"/>
      <c r="I2466" s="15">
        <v>2466</v>
      </c>
      <c r="J2466" s="15" t="b">
        <f xml:space="preserve"> IF(AND([Relationship Date (UTC)] &gt;= Misc!$M$3, [Relationship Date (UTC)] &lt;= Misc!$N$3,TRUE), TRUE, FALSE)</f>
        <v>1</v>
      </c>
      <c r="K2466" s="16"/>
      <c r="L2466" s="72" t="s">
        <v>922</v>
      </c>
      <c r="M2466" s="75">
        <v>40523.680902777778</v>
      </c>
    </row>
    <row r="2467" spans="1:13">
      <c r="A2467" s="69" t="s">
        <v>226</v>
      </c>
      <c r="B2467" s="69" t="s">
        <v>748</v>
      </c>
      <c r="C2467" s="18"/>
      <c r="D2467" s="19"/>
      <c r="E2467" s="60"/>
      <c r="F2467" s="20"/>
      <c r="G2467" s="18"/>
      <c r="H2467" s="25"/>
      <c r="I2467" s="15">
        <v>2467</v>
      </c>
      <c r="J2467" s="15" t="b">
        <f xml:space="preserve"> IF(AND([Relationship Date (UTC)] &gt;= Misc!$M$3, [Relationship Date (UTC)] &lt;= Misc!$N$3,TRUE), TRUE, FALSE)</f>
        <v>1</v>
      </c>
      <c r="K2467" s="16"/>
      <c r="L2467" s="72" t="s">
        <v>922</v>
      </c>
      <c r="M2467" s="75">
        <v>40523.680902777778</v>
      </c>
    </row>
    <row r="2468" spans="1:13">
      <c r="A2468" s="69" t="s">
        <v>226</v>
      </c>
      <c r="B2468" s="69" t="s">
        <v>916</v>
      </c>
      <c r="C2468" s="18"/>
      <c r="D2468" s="19"/>
      <c r="E2468" s="60"/>
      <c r="F2468" s="20"/>
      <c r="G2468" s="18"/>
      <c r="H2468" s="25"/>
      <c r="I2468" s="15">
        <v>2468</v>
      </c>
      <c r="J2468" s="15" t="b">
        <f xml:space="preserve"> IF(AND([Relationship Date (UTC)] &gt;= Misc!$M$3, [Relationship Date (UTC)] &lt;= Misc!$N$3,TRUE), TRUE, FALSE)</f>
        <v>1</v>
      </c>
      <c r="K2468" s="16"/>
      <c r="L2468" s="72" t="s">
        <v>922</v>
      </c>
      <c r="M2468" s="75">
        <v>40523.680902777778</v>
      </c>
    </row>
    <row r="2469" spans="1:13">
      <c r="A2469" s="69" t="s">
        <v>229</v>
      </c>
      <c r="B2469" s="69" t="s">
        <v>226</v>
      </c>
      <c r="C2469" s="18"/>
      <c r="D2469" s="19"/>
      <c r="E2469" s="60"/>
      <c r="F2469" s="20"/>
      <c r="G2469" s="18"/>
      <c r="H2469" s="25"/>
      <c r="I2469" s="15">
        <v>2469</v>
      </c>
      <c r="J2469" s="15" t="b">
        <f xml:space="preserve"> IF(AND([Relationship Date (UTC)] &gt;= Misc!$M$3, [Relationship Date (UTC)] &lt;= Misc!$N$3,TRUE), TRUE, FALSE)</f>
        <v>1</v>
      </c>
      <c r="K2469" s="16"/>
      <c r="L2469" s="72" t="s">
        <v>922</v>
      </c>
      <c r="M2469" s="75">
        <v>40523.680902777778</v>
      </c>
    </row>
    <row r="2470" spans="1:13">
      <c r="A2470" s="69" t="s">
        <v>409</v>
      </c>
      <c r="B2470" s="69" t="s">
        <v>226</v>
      </c>
      <c r="C2470" s="18"/>
      <c r="D2470" s="19"/>
      <c r="E2470" s="60"/>
      <c r="F2470" s="20"/>
      <c r="G2470" s="18"/>
      <c r="H2470" s="25"/>
      <c r="I2470" s="15">
        <v>2470</v>
      </c>
      <c r="J2470" s="15" t="b">
        <f xml:space="preserve"> IF(AND([Relationship Date (UTC)] &gt;= Misc!$M$3, [Relationship Date (UTC)] &lt;= Misc!$N$3,TRUE), TRUE, FALSE)</f>
        <v>1</v>
      </c>
      <c r="K2470" s="16"/>
      <c r="L2470" s="72" t="s">
        <v>922</v>
      </c>
      <c r="M2470" s="75">
        <v>40523.680902777778</v>
      </c>
    </row>
    <row r="2471" spans="1:13">
      <c r="A2471" s="69" t="s">
        <v>596</v>
      </c>
      <c r="B2471" s="69" t="s">
        <v>226</v>
      </c>
      <c r="C2471" s="18"/>
      <c r="D2471" s="19"/>
      <c r="E2471" s="60"/>
      <c r="F2471" s="20"/>
      <c r="G2471" s="18"/>
      <c r="H2471" s="25"/>
      <c r="I2471" s="15">
        <v>2471</v>
      </c>
      <c r="J2471" s="15" t="b">
        <f xml:space="preserve"> IF(AND([Relationship Date (UTC)] &gt;= Misc!$M$3, [Relationship Date (UTC)] &lt;= Misc!$N$3,TRUE), TRUE, FALSE)</f>
        <v>1</v>
      </c>
      <c r="K2471" s="16"/>
      <c r="L2471" s="72" t="s">
        <v>922</v>
      </c>
      <c r="M2471" s="75">
        <v>40523.680902777778</v>
      </c>
    </row>
    <row r="2472" spans="1:13">
      <c r="A2472" s="69" t="s">
        <v>748</v>
      </c>
      <c r="B2472" s="69" t="s">
        <v>226</v>
      </c>
      <c r="C2472" s="18"/>
      <c r="D2472" s="19"/>
      <c r="E2472" s="60"/>
      <c r="F2472" s="20"/>
      <c r="G2472" s="18"/>
      <c r="H2472" s="25"/>
      <c r="I2472" s="15">
        <v>2472</v>
      </c>
      <c r="J2472" s="15" t="b">
        <f xml:space="preserve"> IF(AND([Relationship Date (UTC)] &gt;= Misc!$M$3, [Relationship Date (UTC)] &lt;= Misc!$N$3,TRUE), TRUE, FALSE)</f>
        <v>1</v>
      </c>
      <c r="K2472" s="16"/>
      <c r="L2472" s="72" t="s">
        <v>922</v>
      </c>
      <c r="M2472" s="75">
        <v>40523.680902777778</v>
      </c>
    </row>
    <row r="2473" spans="1:13">
      <c r="A2473" s="69" t="s">
        <v>770</v>
      </c>
      <c r="B2473" s="69" t="s">
        <v>226</v>
      </c>
      <c r="C2473" s="18"/>
      <c r="D2473" s="19"/>
      <c r="E2473" s="60"/>
      <c r="F2473" s="20"/>
      <c r="G2473" s="18"/>
      <c r="H2473" s="25"/>
      <c r="I2473" s="15">
        <v>2473</v>
      </c>
      <c r="J2473" s="15" t="b">
        <f xml:space="preserve"> IF(AND([Relationship Date (UTC)] &gt;= Misc!$M$3, [Relationship Date (UTC)] &lt;= Misc!$N$3,TRUE), TRUE, FALSE)</f>
        <v>1</v>
      </c>
      <c r="K2473" s="16"/>
      <c r="L2473" s="72" t="s">
        <v>922</v>
      </c>
      <c r="M2473" s="75">
        <v>40523.680902777778</v>
      </c>
    </row>
    <row r="2474" spans="1:13">
      <c r="A2474" s="69" t="s">
        <v>817</v>
      </c>
      <c r="B2474" s="69" t="s">
        <v>226</v>
      </c>
      <c r="C2474" s="18"/>
      <c r="D2474" s="19"/>
      <c r="E2474" s="60"/>
      <c r="F2474" s="20"/>
      <c r="G2474" s="18"/>
      <c r="H2474" s="25"/>
      <c r="I2474" s="15">
        <v>2474</v>
      </c>
      <c r="J2474" s="15" t="b">
        <f xml:space="preserve"> IF(AND([Relationship Date (UTC)] &gt;= Misc!$M$3, [Relationship Date (UTC)] &lt;= Misc!$N$3,TRUE), TRUE, FALSE)</f>
        <v>1</v>
      </c>
      <c r="K2474" s="16"/>
      <c r="L2474" s="72" t="s">
        <v>922</v>
      </c>
      <c r="M2474" s="75">
        <v>40523.680902777778</v>
      </c>
    </row>
    <row r="2475" spans="1:13">
      <c r="A2475" s="69" t="s">
        <v>865</v>
      </c>
      <c r="B2475" s="69" t="s">
        <v>226</v>
      </c>
      <c r="C2475" s="18"/>
      <c r="D2475" s="19"/>
      <c r="E2475" s="60"/>
      <c r="F2475" s="20"/>
      <c r="G2475" s="18"/>
      <c r="H2475" s="25"/>
      <c r="I2475" s="15">
        <v>2475</v>
      </c>
      <c r="J2475" s="15" t="b">
        <f xml:space="preserve"> IF(AND([Relationship Date (UTC)] &gt;= Misc!$M$3, [Relationship Date (UTC)] &lt;= Misc!$N$3,TRUE), TRUE, FALSE)</f>
        <v>1</v>
      </c>
      <c r="K2475" s="16"/>
      <c r="L2475" s="72" t="s">
        <v>922</v>
      </c>
      <c r="M2475" s="75">
        <v>40523.680902777778</v>
      </c>
    </row>
    <row r="2476" spans="1:13">
      <c r="A2476" s="69" t="s">
        <v>866</v>
      </c>
      <c r="B2476" s="69" t="s">
        <v>865</v>
      </c>
      <c r="C2476" s="18"/>
      <c r="D2476" s="19"/>
      <c r="E2476" s="60"/>
      <c r="F2476" s="20"/>
      <c r="G2476" s="18"/>
      <c r="H2476" s="25"/>
      <c r="I2476" s="15">
        <v>2476</v>
      </c>
      <c r="J2476" s="15" t="b">
        <f xml:space="preserve"> IF(AND([Relationship Date (UTC)] &gt;= Misc!$M$3, [Relationship Date (UTC)] &lt;= Misc!$N$3,TRUE), TRUE, FALSE)</f>
        <v>1</v>
      </c>
      <c r="K2476" s="16"/>
      <c r="L2476" s="72" t="s">
        <v>921</v>
      </c>
      <c r="M2476" s="75">
        <v>40523.66883101852</v>
      </c>
    </row>
    <row r="2477" spans="1:13">
      <c r="A2477" s="69" t="s">
        <v>867</v>
      </c>
      <c r="B2477" s="69" t="s">
        <v>866</v>
      </c>
      <c r="C2477" s="18"/>
      <c r="D2477" s="19"/>
      <c r="E2477" s="60"/>
      <c r="F2477" s="20"/>
      <c r="G2477" s="18"/>
      <c r="H2477" s="25"/>
      <c r="I2477" s="15">
        <v>2477</v>
      </c>
      <c r="J2477" s="15" t="b">
        <f xml:space="preserve"> IF(AND([Relationship Date (UTC)] &gt;= Misc!$M$3, [Relationship Date (UTC)] &lt;= Misc!$N$3,TRUE), TRUE, FALSE)</f>
        <v>1</v>
      </c>
      <c r="K2477" s="16"/>
      <c r="L2477" s="72" t="s">
        <v>922</v>
      </c>
      <c r="M2477" s="75">
        <v>40523.680902777778</v>
      </c>
    </row>
    <row r="2478" spans="1:13">
      <c r="A2478" s="69" t="s">
        <v>866</v>
      </c>
      <c r="B2478" s="69" t="s">
        <v>865</v>
      </c>
      <c r="C2478" s="18"/>
      <c r="D2478" s="19"/>
      <c r="E2478" s="60"/>
      <c r="F2478" s="20"/>
      <c r="G2478" s="18"/>
      <c r="H2478" s="25"/>
      <c r="I2478" s="15">
        <v>2478</v>
      </c>
      <c r="J2478" s="15" t="b">
        <f xml:space="preserve"> IF(AND([Relationship Date (UTC)] &gt;= Misc!$M$3, [Relationship Date (UTC)] &lt;= Misc!$N$3,TRUE), TRUE, FALSE)</f>
        <v>1</v>
      </c>
      <c r="K2478" s="16"/>
      <c r="L2478" s="72" t="s">
        <v>922</v>
      </c>
      <c r="M2478" s="75">
        <v>40523.680902777778</v>
      </c>
    </row>
    <row r="2479" spans="1:13">
      <c r="A2479" s="69" t="s">
        <v>866</v>
      </c>
      <c r="B2479" s="69" t="s">
        <v>690</v>
      </c>
      <c r="C2479" s="18"/>
      <c r="D2479" s="19"/>
      <c r="E2479" s="60"/>
      <c r="F2479" s="20"/>
      <c r="G2479" s="18"/>
      <c r="H2479" s="25"/>
      <c r="I2479" s="15">
        <v>2479</v>
      </c>
      <c r="J2479" s="15" t="b">
        <f xml:space="preserve"> IF(AND([Relationship Date (UTC)] &gt;= Misc!$M$3, [Relationship Date (UTC)] &lt;= Misc!$N$3,TRUE), TRUE, FALSE)</f>
        <v>1</v>
      </c>
      <c r="K2479" s="16"/>
      <c r="L2479" s="72" t="s">
        <v>922</v>
      </c>
      <c r="M2479" s="75">
        <v>40523.680902777778</v>
      </c>
    </row>
    <row r="2480" spans="1:13">
      <c r="A2480" s="69" t="s">
        <v>866</v>
      </c>
      <c r="B2480" s="69" t="s">
        <v>665</v>
      </c>
      <c r="C2480" s="18"/>
      <c r="D2480" s="19"/>
      <c r="E2480" s="60"/>
      <c r="F2480" s="20"/>
      <c r="G2480" s="18"/>
      <c r="H2480" s="25"/>
      <c r="I2480" s="15">
        <v>2480</v>
      </c>
      <c r="J2480" s="15" t="b">
        <f xml:space="preserve"> IF(AND([Relationship Date (UTC)] &gt;= Misc!$M$3, [Relationship Date (UTC)] &lt;= Misc!$N$3,TRUE), TRUE, FALSE)</f>
        <v>1</v>
      </c>
      <c r="K2480" s="16"/>
      <c r="L2480" s="72" t="s">
        <v>922</v>
      </c>
      <c r="M2480" s="75">
        <v>40523.680902777778</v>
      </c>
    </row>
    <row r="2481" spans="1:13">
      <c r="A2481" s="69" t="s">
        <v>866</v>
      </c>
      <c r="B2481" s="69" t="s">
        <v>566</v>
      </c>
      <c r="C2481" s="18"/>
      <c r="D2481" s="19"/>
      <c r="E2481" s="60"/>
      <c r="F2481" s="20"/>
      <c r="G2481" s="18"/>
      <c r="H2481" s="25"/>
      <c r="I2481" s="15">
        <v>2481</v>
      </c>
      <c r="J2481" s="15" t="b">
        <f xml:space="preserve"> IF(AND([Relationship Date (UTC)] &gt;= Misc!$M$3, [Relationship Date (UTC)] &lt;= Misc!$N$3,TRUE), TRUE, FALSE)</f>
        <v>1</v>
      </c>
      <c r="K2481" s="16"/>
      <c r="L2481" s="72" t="s">
        <v>922</v>
      </c>
      <c r="M2481" s="75">
        <v>40523.680902777778</v>
      </c>
    </row>
    <row r="2482" spans="1:13">
      <c r="A2482" s="69" t="s">
        <v>866</v>
      </c>
      <c r="B2482" s="69" t="s">
        <v>867</v>
      </c>
      <c r="C2482" s="18"/>
      <c r="D2482" s="19"/>
      <c r="E2482" s="60"/>
      <c r="F2482" s="20"/>
      <c r="G2482" s="18"/>
      <c r="H2482" s="25"/>
      <c r="I2482" s="15">
        <v>2482</v>
      </c>
      <c r="J2482" s="15" t="b">
        <f xml:space="preserve"> IF(AND([Relationship Date (UTC)] &gt;= Misc!$M$3, [Relationship Date (UTC)] &lt;= Misc!$N$3,TRUE), TRUE, FALSE)</f>
        <v>1</v>
      </c>
      <c r="K2482" s="16"/>
      <c r="L2482" s="72" t="s">
        <v>922</v>
      </c>
      <c r="M2482" s="75">
        <v>40523.680902777778</v>
      </c>
    </row>
    <row r="2483" spans="1:13">
      <c r="A2483" s="69" t="s">
        <v>441</v>
      </c>
      <c r="B2483" s="69" t="s">
        <v>866</v>
      </c>
      <c r="C2483" s="18"/>
      <c r="D2483" s="19"/>
      <c r="E2483" s="60"/>
      <c r="F2483" s="20"/>
      <c r="G2483" s="18"/>
      <c r="H2483" s="25"/>
      <c r="I2483" s="15">
        <v>2483</v>
      </c>
      <c r="J2483" s="15" t="b">
        <f xml:space="preserve"> IF(AND([Relationship Date (UTC)] &gt;= Misc!$M$3, [Relationship Date (UTC)] &lt;= Misc!$N$3,TRUE), TRUE, FALSE)</f>
        <v>1</v>
      </c>
      <c r="K2483" s="16"/>
      <c r="L2483" s="72" t="s">
        <v>922</v>
      </c>
      <c r="M2483" s="75">
        <v>40523.680902777778</v>
      </c>
    </row>
    <row r="2484" spans="1:13">
      <c r="A2484" s="69" t="s">
        <v>566</v>
      </c>
      <c r="B2484" s="69" t="s">
        <v>866</v>
      </c>
      <c r="C2484" s="18"/>
      <c r="D2484" s="19"/>
      <c r="E2484" s="60"/>
      <c r="F2484" s="20"/>
      <c r="G2484" s="18"/>
      <c r="H2484" s="25"/>
      <c r="I2484" s="15">
        <v>2484</v>
      </c>
      <c r="J2484" s="15" t="b">
        <f xml:space="preserve"> IF(AND([Relationship Date (UTC)] &gt;= Misc!$M$3, [Relationship Date (UTC)] &lt;= Misc!$N$3,TRUE), TRUE, FALSE)</f>
        <v>1</v>
      </c>
      <c r="K2484" s="16"/>
      <c r="L2484" s="72" t="s">
        <v>922</v>
      </c>
      <c r="M2484" s="75">
        <v>40523.680902777778</v>
      </c>
    </row>
    <row r="2485" spans="1:13">
      <c r="A2485" s="69" t="s">
        <v>690</v>
      </c>
      <c r="B2485" s="69" t="s">
        <v>866</v>
      </c>
      <c r="C2485" s="18"/>
      <c r="D2485" s="19"/>
      <c r="E2485" s="60"/>
      <c r="F2485" s="20"/>
      <c r="G2485" s="18"/>
      <c r="H2485" s="25"/>
      <c r="I2485" s="15">
        <v>2485</v>
      </c>
      <c r="J2485" s="15" t="b">
        <f xml:space="preserve"> IF(AND([Relationship Date (UTC)] &gt;= Misc!$M$3, [Relationship Date (UTC)] &lt;= Misc!$N$3,TRUE), TRUE, FALSE)</f>
        <v>1</v>
      </c>
      <c r="K2485" s="16"/>
      <c r="L2485" s="72" t="s">
        <v>922</v>
      </c>
      <c r="M2485" s="75">
        <v>40523.680902777778</v>
      </c>
    </row>
    <row r="2486" spans="1:13">
      <c r="A2486" s="69" t="s">
        <v>865</v>
      </c>
      <c r="B2486" s="69" t="s">
        <v>866</v>
      </c>
      <c r="C2486" s="18"/>
      <c r="D2486" s="19"/>
      <c r="E2486" s="60"/>
      <c r="F2486" s="20"/>
      <c r="G2486" s="18"/>
      <c r="H2486" s="25"/>
      <c r="I2486" s="15">
        <v>2486</v>
      </c>
      <c r="J2486" s="15" t="b">
        <f xml:space="preserve"> IF(AND([Relationship Date (UTC)] &gt;= Misc!$M$3, [Relationship Date (UTC)] &lt;= Misc!$N$3,TRUE), TRUE, FALSE)</f>
        <v>1</v>
      </c>
      <c r="K2486" s="16"/>
      <c r="L2486" s="72" t="s">
        <v>922</v>
      </c>
      <c r="M2486" s="75">
        <v>40523.680902777778</v>
      </c>
    </row>
    <row r="2487" spans="1:13">
      <c r="A2487" s="69" t="s">
        <v>665</v>
      </c>
      <c r="B2487" s="69" t="s">
        <v>465</v>
      </c>
      <c r="C2487" s="18"/>
      <c r="D2487" s="19"/>
      <c r="E2487" s="60"/>
      <c r="F2487" s="20"/>
      <c r="G2487" s="18"/>
      <c r="H2487" s="25"/>
      <c r="I2487" s="15">
        <v>2487</v>
      </c>
      <c r="J2487" s="15" t="b">
        <f xml:space="preserve"> IF(AND([Relationship Date (UTC)] &gt;= Misc!$M$3, [Relationship Date (UTC)] &lt;= Misc!$N$3,TRUE), TRUE, FALSE)</f>
        <v>1</v>
      </c>
      <c r="K2487" s="16"/>
      <c r="L2487" s="72" t="s">
        <v>922</v>
      </c>
      <c r="M2487" s="75">
        <v>40523.680902777778</v>
      </c>
    </row>
    <row r="2488" spans="1:13">
      <c r="A2488" s="69" t="s">
        <v>465</v>
      </c>
      <c r="B2488" s="69" t="s">
        <v>865</v>
      </c>
      <c r="C2488" s="18"/>
      <c r="D2488" s="19"/>
      <c r="E2488" s="60"/>
      <c r="F2488" s="20"/>
      <c r="G2488" s="18"/>
      <c r="H2488" s="25"/>
      <c r="I2488" s="15">
        <v>2488</v>
      </c>
      <c r="J2488" s="15" t="b">
        <f xml:space="preserve"> IF(AND([Relationship Date (UTC)] &gt;= Misc!$M$3, [Relationship Date (UTC)] &lt;= Misc!$N$3,TRUE), TRUE, FALSE)</f>
        <v>1</v>
      </c>
      <c r="K2488" s="16"/>
      <c r="L2488" s="72" t="s">
        <v>922</v>
      </c>
      <c r="M2488" s="75">
        <v>40523.680902777778</v>
      </c>
    </row>
    <row r="2489" spans="1:13">
      <c r="A2489" s="69" t="s">
        <v>465</v>
      </c>
      <c r="B2489" s="69" t="s">
        <v>624</v>
      </c>
      <c r="C2489" s="18"/>
      <c r="D2489" s="19"/>
      <c r="E2489" s="60"/>
      <c r="F2489" s="20"/>
      <c r="G2489" s="18"/>
      <c r="H2489" s="25"/>
      <c r="I2489" s="15">
        <v>2489</v>
      </c>
      <c r="J2489" s="15" t="b">
        <f xml:space="preserve"> IF(AND([Relationship Date (UTC)] &gt;= Misc!$M$3, [Relationship Date (UTC)] &lt;= Misc!$N$3,TRUE), TRUE, FALSE)</f>
        <v>1</v>
      </c>
      <c r="K2489" s="16"/>
      <c r="L2489" s="72" t="s">
        <v>922</v>
      </c>
      <c r="M2489" s="75">
        <v>40523.680902777778</v>
      </c>
    </row>
    <row r="2490" spans="1:13">
      <c r="A2490" s="69" t="s">
        <v>465</v>
      </c>
      <c r="B2490" s="69" t="s">
        <v>665</v>
      </c>
      <c r="C2490" s="18"/>
      <c r="D2490" s="19"/>
      <c r="E2490" s="60"/>
      <c r="F2490" s="20"/>
      <c r="G2490" s="18"/>
      <c r="H2490" s="25"/>
      <c r="I2490" s="15">
        <v>2490</v>
      </c>
      <c r="J2490" s="15" t="b">
        <f xml:space="preserve"> IF(AND([Relationship Date (UTC)] &gt;= Misc!$M$3, [Relationship Date (UTC)] &lt;= Misc!$N$3,TRUE), TRUE, FALSE)</f>
        <v>1</v>
      </c>
      <c r="K2490" s="16"/>
      <c r="L2490" s="72" t="s">
        <v>922</v>
      </c>
      <c r="M2490" s="75">
        <v>40523.680902777778</v>
      </c>
    </row>
    <row r="2491" spans="1:13">
      <c r="A2491" s="69" t="s">
        <v>465</v>
      </c>
      <c r="B2491" s="69" t="s">
        <v>766</v>
      </c>
      <c r="C2491" s="18"/>
      <c r="D2491" s="19"/>
      <c r="E2491" s="60"/>
      <c r="F2491" s="20"/>
      <c r="G2491" s="18"/>
      <c r="H2491" s="25"/>
      <c r="I2491" s="15">
        <v>2491</v>
      </c>
      <c r="J2491" s="15" t="b">
        <f xml:space="preserve"> IF(AND([Relationship Date (UTC)] &gt;= Misc!$M$3, [Relationship Date (UTC)] &lt;= Misc!$N$3,TRUE), TRUE, FALSE)</f>
        <v>1</v>
      </c>
      <c r="K2491" s="16"/>
      <c r="L2491" s="72" t="s">
        <v>922</v>
      </c>
      <c r="M2491" s="75">
        <v>40523.680902777778</v>
      </c>
    </row>
    <row r="2492" spans="1:13">
      <c r="A2492" s="69" t="s">
        <v>465</v>
      </c>
      <c r="B2492" s="69" t="s">
        <v>441</v>
      </c>
      <c r="C2492" s="18"/>
      <c r="D2492" s="19"/>
      <c r="E2492" s="60"/>
      <c r="F2492" s="20"/>
      <c r="G2492" s="18"/>
      <c r="H2492" s="25"/>
      <c r="I2492" s="15">
        <v>2492</v>
      </c>
      <c r="J2492" s="15" t="b">
        <f xml:space="preserve"> IF(AND([Relationship Date (UTC)] &gt;= Misc!$M$3, [Relationship Date (UTC)] &lt;= Misc!$N$3,TRUE), TRUE, FALSE)</f>
        <v>1</v>
      </c>
      <c r="K2492" s="16"/>
      <c r="L2492" s="72" t="s">
        <v>922</v>
      </c>
      <c r="M2492" s="75">
        <v>40523.680902777778</v>
      </c>
    </row>
    <row r="2493" spans="1:13">
      <c r="A2493" s="69" t="s">
        <v>465</v>
      </c>
      <c r="B2493" s="69" t="s">
        <v>659</v>
      </c>
      <c r="C2493" s="18"/>
      <c r="D2493" s="19"/>
      <c r="E2493" s="60"/>
      <c r="F2493" s="20"/>
      <c r="G2493" s="18"/>
      <c r="H2493" s="25"/>
      <c r="I2493" s="15">
        <v>2493</v>
      </c>
      <c r="J2493" s="15" t="b">
        <f xml:space="preserve"> IF(AND([Relationship Date (UTC)] &gt;= Misc!$M$3, [Relationship Date (UTC)] &lt;= Misc!$N$3,TRUE), TRUE, FALSE)</f>
        <v>1</v>
      </c>
      <c r="K2493" s="16"/>
      <c r="L2493" s="72" t="s">
        <v>922</v>
      </c>
      <c r="M2493" s="75">
        <v>40523.680902777778</v>
      </c>
    </row>
    <row r="2494" spans="1:13">
      <c r="A2494" s="69" t="s">
        <v>465</v>
      </c>
      <c r="B2494" s="69" t="s">
        <v>707</v>
      </c>
      <c r="C2494" s="18"/>
      <c r="D2494" s="19"/>
      <c r="E2494" s="60"/>
      <c r="F2494" s="20"/>
      <c r="G2494" s="18"/>
      <c r="H2494" s="25"/>
      <c r="I2494" s="15">
        <v>2494</v>
      </c>
      <c r="J2494" s="15" t="b">
        <f xml:space="preserve"> IF(AND([Relationship Date (UTC)] &gt;= Misc!$M$3, [Relationship Date (UTC)] &lt;= Misc!$N$3,TRUE), TRUE, FALSE)</f>
        <v>1</v>
      </c>
      <c r="K2494" s="16"/>
      <c r="L2494" s="72" t="s">
        <v>922</v>
      </c>
      <c r="M2494" s="75">
        <v>40523.680902777778</v>
      </c>
    </row>
    <row r="2495" spans="1:13">
      <c r="A2495" s="69" t="s">
        <v>465</v>
      </c>
      <c r="B2495" s="69" t="s">
        <v>658</v>
      </c>
      <c r="C2495" s="18"/>
      <c r="D2495" s="19"/>
      <c r="E2495" s="60"/>
      <c r="F2495" s="20"/>
      <c r="G2495" s="18"/>
      <c r="H2495" s="25"/>
      <c r="I2495" s="15">
        <v>2495</v>
      </c>
      <c r="J2495" s="15" t="b">
        <f xml:space="preserve"> IF(AND([Relationship Date (UTC)] &gt;= Misc!$M$3, [Relationship Date (UTC)] &lt;= Misc!$N$3,TRUE), TRUE, FALSE)</f>
        <v>1</v>
      </c>
      <c r="K2495" s="16"/>
      <c r="L2495" s="72" t="s">
        <v>922</v>
      </c>
      <c r="M2495" s="75">
        <v>40523.680902777778</v>
      </c>
    </row>
    <row r="2496" spans="1:13">
      <c r="A2496" s="69" t="s">
        <v>465</v>
      </c>
      <c r="B2496" s="69" t="s">
        <v>765</v>
      </c>
      <c r="C2496" s="18"/>
      <c r="D2496" s="19"/>
      <c r="E2496" s="60"/>
      <c r="F2496" s="20"/>
      <c r="G2496" s="18"/>
      <c r="H2496" s="25"/>
      <c r="I2496" s="15">
        <v>2496</v>
      </c>
      <c r="J2496" s="15" t="b">
        <f xml:space="preserve"> IF(AND([Relationship Date (UTC)] &gt;= Misc!$M$3, [Relationship Date (UTC)] &lt;= Misc!$N$3,TRUE), TRUE, FALSE)</f>
        <v>1</v>
      </c>
      <c r="K2496" s="16"/>
      <c r="L2496" s="72" t="s">
        <v>922</v>
      </c>
      <c r="M2496" s="75">
        <v>40523.680902777778</v>
      </c>
    </row>
    <row r="2497" spans="1:13">
      <c r="A2497" s="69" t="s">
        <v>465</v>
      </c>
      <c r="B2497" s="69" t="s">
        <v>845</v>
      </c>
      <c r="C2497" s="18"/>
      <c r="D2497" s="19"/>
      <c r="E2497" s="60"/>
      <c r="F2497" s="20"/>
      <c r="G2497" s="18"/>
      <c r="H2497" s="25"/>
      <c r="I2497" s="15">
        <v>2497</v>
      </c>
      <c r="J2497" s="15" t="b">
        <f xml:space="preserve"> IF(AND([Relationship Date (UTC)] &gt;= Misc!$M$3, [Relationship Date (UTC)] &lt;= Misc!$N$3,TRUE), TRUE, FALSE)</f>
        <v>1</v>
      </c>
      <c r="K2497" s="16"/>
      <c r="L2497" s="72" t="s">
        <v>922</v>
      </c>
      <c r="M2497" s="75">
        <v>40523.680902777778</v>
      </c>
    </row>
    <row r="2498" spans="1:13">
      <c r="A2498" s="69" t="s">
        <v>465</v>
      </c>
      <c r="B2498" s="69" t="s">
        <v>705</v>
      </c>
      <c r="C2498" s="18"/>
      <c r="D2498" s="19"/>
      <c r="E2498" s="60"/>
      <c r="F2498" s="20"/>
      <c r="G2498" s="18"/>
      <c r="H2498" s="25"/>
      <c r="I2498" s="15">
        <v>2498</v>
      </c>
      <c r="J2498" s="15" t="b">
        <f xml:space="preserve"> IF(AND([Relationship Date (UTC)] &gt;= Misc!$M$3, [Relationship Date (UTC)] &lt;= Misc!$N$3,TRUE), TRUE, FALSE)</f>
        <v>1</v>
      </c>
      <c r="K2498" s="16"/>
      <c r="L2498" s="72" t="s">
        <v>922</v>
      </c>
      <c r="M2498" s="75">
        <v>40523.680902777778</v>
      </c>
    </row>
    <row r="2499" spans="1:13">
      <c r="A2499" s="69" t="s">
        <v>441</v>
      </c>
      <c r="B2499" s="69" t="s">
        <v>465</v>
      </c>
      <c r="C2499" s="18"/>
      <c r="D2499" s="19"/>
      <c r="E2499" s="60"/>
      <c r="F2499" s="20"/>
      <c r="G2499" s="18"/>
      <c r="H2499" s="25"/>
      <c r="I2499" s="15">
        <v>2499</v>
      </c>
      <c r="J2499" s="15" t="b">
        <f xml:space="preserve"> IF(AND([Relationship Date (UTC)] &gt;= Misc!$M$3, [Relationship Date (UTC)] &lt;= Misc!$N$3,TRUE), TRUE, FALSE)</f>
        <v>1</v>
      </c>
      <c r="K2499" s="16"/>
      <c r="L2499" s="72" t="s">
        <v>922</v>
      </c>
      <c r="M2499" s="75">
        <v>40523.680902777778</v>
      </c>
    </row>
    <row r="2500" spans="1:13">
      <c r="A2500" s="69" t="s">
        <v>765</v>
      </c>
      <c r="B2500" s="69" t="s">
        <v>465</v>
      </c>
      <c r="C2500" s="18"/>
      <c r="D2500" s="19"/>
      <c r="E2500" s="60"/>
      <c r="F2500" s="20"/>
      <c r="G2500" s="18"/>
      <c r="H2500" s="25"/>
      <c r="I2500" s="15">
        <v>2500</v>
      </c>
      <c r="J2500" s="15" t="b">
        <f xml:space="preserve"> IF(AND([Relationship Date (UTC)] &gt;= Misc!$M$3, [Relationship Date (UTC)] &lt;= Misc!$N$3,TRUE), TRUE, FALSE)</f>
        <v>1</v>
      </c>
      <c r="K2500" s="16"/>
      <c r="L2500" s="72" t="s">
        <v>922</v>
      </c>
      <c r="M2500" s="75">
        <v>40523.680902777778</v>
      </c>
    </row>
    <row r="2501" spans="1:13">
      <c r="A2501" s="69" t="s">
        <v>707</v>
      </c>
      <c r="B2501" s="69" t="s">
        <v>465</v>
      </c>
      <c r="C2501" s="18"/>
      <c r="D2501" s="19"/>
      <c r="E2501" s="60"/>
      <c r="F2501" s="20"/>
      <c r="G2501" s="18"/>
      <c r="H2501" s="25"/>
      <c r="I2501" s="15">
        <v>2501</v>
      </c>
      <c r="J2501" s="15" t="b">
        <f xml:space="preserve"> IF(AND([Relationship Date (UTC)] &gt;= Misc!$M$3, [Relationship Date (UTC)] &lt;= Misc!$N$3,TRUE), TRUE, FALSE)</f>
        <v>1</v>
      </c>
      <c r="K2501" s="16"/>
      <c r="L2501" s="72" t="s">
        <v>922</v>
      </c>
      <c r="M2501" s="75">
        <v>40523.680902777778</v>
      </c>
    </row>
    <row r="2502" spans="1:13">
      <c r="A2502" s="69" t="s">
        <v>766</v>
      </c>
      <c r="B2502" s="69" t="s">
        <v>465</v>
      </c>
      <c r="C2502" s="18"/>
      <c r="D2502" s="19"/>
      <c r="E2502" s="60"/>
      <c r="F2502" s="20"/>
      <c r="G2502" s="18"/>
      <c r="H2502" s="25"/>
      <c r="I2502" s="15">
        <v>2502</v>
      </c>
      <c r="J2502" s="15" t="b">
        <f xml:space="preserve"> IF(AND([Relationship Date (UTC)] &gt;= Misc!$M$3, [Relationship Date (UTC)] &lt;= Misc!$N$3,TRUE), TRUE, FALSE)</f>
        <v>1</v>
      </c>
      <c r="K2502" s="16"/>
      <c r="L2502" s="72" t="s">
        <v>922</v>
      </c>
      <c r="M2502" s="75">
        <v>40523.680902777778</v>
      </c>
    </row>
    <row r="2503" spans="1:13">
      <c r="A2503" s="69" t="s">
        <v>659</v>
      </c>
      <c r="B2503" s="69" t="s">
        <v>465</v>
      </c>
      <c r="C2503" s="18"/>
      <c r="D2503" s="19"/>
      <c r="E2503" s="60"/>
      <c r="F2503" s="20"/>
      <c r="G2503" s="18"/>
      <c r="H2503" s="25"/>
      <c r="I2503" s="15">
        <v>2503</v>
      </c>
      <c r="J2503" s="15" t="b">
        <f xml:space="preserve"> IF(AND([Relationship Date (UTC)] &gt;= Misc!$M$3, [Relationship Date (UTC)] &lt;= Misc!$N$3,TRUE), TRUE, FALSE)</f>
        <v>1</v>
      </c>
      <c r="K2503" s="16"/>
      <c r="L2503" s="72" t="s">
        <v>922</v>
      </c>
      <c r="M2503" s="75">
        <v>40523.680902777778</v>
      </c>
    </row>
    <row r="2504" spans="1:13">
      <c r="A2504" s="69" t="s">
        <v>705</v>
      </c>
      <c r="B2504" s="69" t="s">
        <v>465</v>
      </c>
      <c r="C2504" s="18"/>
      <c r="D2504" s="19"/>
      <c r="E2504" s="60"/>
      <c r="F2504" s="20"/>
      <c r="G2504" s="18"/>
      <c r="H2504" s="25"/>
      <c r="I2504" s="15">
        <v>2504</v>
      </c>
      <c r="J2504" s="15" t="b">
        <f xml:space="preserve"> IF(AND([Relationship Date (UTC)] &gt;= Misc!$M$3, [Relationship Date (UTC)] &lt;= Misc!$N$3,TRUE), TRUE, FALSE)</f>
        <v>1</v>
      </c>
      <c r="K2504" s="16"/>
      <c r="L2504" s="72" t="s">
        <v>922</v>
      </c>
      <c r="M2504" s="75">
        <v>40523.680902777778</v>
      </c>
    </row>
    <row r="2505" spans="1:13">
      <c r="A2505" s="69" t="s">
        <v>865</v>
      </c>
      <c r="B2505" s="69" t="s">
        <v>465</v>
      </c>
      <c r="C2505" s="18"/>
      <c r="D2505" s="19"/>
      <c r="E2505" s="60"/>
      <c r="F2505" s="20"/>
      <c r="G2505" s="18"/>
      <c r="H2505" s="25"/>
      <c r="I2505" s="15">
        <v>2505</v>
      </c>
      <c r="J2505" s="15" t="b">
        <f xml:space="preserve"> IF(AND([Relationship Date (UTC)] &gt;= Misc!$M$3, [Relationship Date (UTC)] &lt;= Misc!$N$3,TRUE), TRUE, FALSE)</f>
        <v>1</v>
      </c>
      <c r="K2505" s="16"/>
      <c r="L2505" s="72" t="s">
        <v>922</v>
      </c>
      <c r="M2505" s="75">
        <v>40523.680902777778</v>
      </c>
    </row>
    <row r="2506" spans="1:13">
      <c r="A2506" s="69" t="s">
        <v>479</v>
      </c>
      <c r="B2506" s="69" t="s">
        <v>757</v>
      </c>
      <c r="C2506" s="18"/>
      <c r="D2506" s="19"/>
      <c r="E2506" s="60"/>
      <c r="F2506" s="20"/>
      <c r="G2506" s="18"/>
      <c r="H2506" s="25"/>
      <c r="I2506" s="15">
        <v>2506</v>
      </c>
      <c r="J2506" s="15" t="b">
        <f xml:space="preserve"> IF(AND([Relationship Date (UTC)] &gt;= Misc!$M$3, [Relationship Date (UTC)] &lt;= Misc!$N$3,TRUE), TRUE, FALSE)</f>
        <v>1</v>
      </c>
      <c r="K2506" s="16"/>
      <c r="L2506" s="72" t="s">
        <v>921</v>
      </c>
      <c r="M2506" s="75">
        <v>40523.669212962966</v>
      </c>
    </row>
    <row r="2507" spans="1:13">
      <c r="A2507" s="69" t="s">
        <v>755</v>
      </c>
      <c r="B2507" s="69" t="s">
        <v>757</v>
      </c>
      <c r="C2507" s="18"/>
      <c r="D2507" s="19"/>
      <c r="E2507" s="60"/>
      <c r="F2507" s="20"/>
      <c r="G2507" s="18"/>
      <c r="H2507" s="25"/>
      <c r="I2507" s="15">
        <v>2507</v>
      </c>
      <c r="J2507" s="15" t="b">
        <f xml:space="preserve"> IF(AND([Relationship Date (UTC)] &gt;= Misc!$M$3, [Relationship Date (UTC)] &lt;= Misc!$N$3,TRUE), TRUE, FALSE)</f>
        <v>1</v>
      </c>
      <c r="K2507" s="16"/>
      <c r="L2507" s="72" t="s">
        <v>922</v>
      </c>
      <c r="M2507" s="75">
        <v>40523.680902777778</v>
      </c>
    </row>
    <row r="2508" spans="1:13">
      <c r="A2508" s="69" t="s">
        <v>658</v>
      </c>
      <c r="B2508" s="69" t="s">
        <v>757</v>
      </c>
      <c r="C2508" s="18"/>
      <c r="D2508" s="19"/>
      <c r="E2508" s="60"/>
      <c r="F2508" s="20"/>
      <c r="G2508" s="18"/>
      <c r="H2508" s="25"/>
      <c r="I2508" s="15">
        <v>2508</v>
      </c>
      <c r="J2508" s="15" t="b">
        <f xml:space="preserve"> IF(AND([Relationship Date (UTC)] &gt;= Misc!$M$3, [Relationship Date (UTC)] &lt;= Misc!$N$3,TRUE), TRUE, FALSE)</f>
        <v>1</v>
      </c>
      <c r="K2508" s="16"/>
      <c r="L2508" s="72" t="s">
        <v>922</v>
      </c>
      <c r="M2508" s="75">
        <v>40523.680902777778</v>
      </c>
    </row>
    <row r="2509" spans="1:13">
      <c r="A2509" s="69" t="s">
        <v>479</v>
      </c>
      <c r="B2509" s="69" t="s">
        <v>757</v>
      </c>
      <c r="C2509" s="18"/>
      <c r="D2509" s="19"/>
      <c r="E2509" s="60"/>
      <c r="F2509" s="20"/>
      <c r="G2509" s="18"/>
      <c r="H2509" s="25"/>
      <c r="I2509" s="15">
        <v>2509</v>
      </c>
      <c r="J2509" s="15" t="b">
        <f xml:space="preserve"> IF(AND([Relationship Date (UTC)] &gt;= Misc!$M$3, [Relationship Date (UTC)] &lt;= Misc!$N$3,TRUE), TRUE, FALSE)</f>
        <v>1</v>
      </c>
      <c r="K2509" s="16"/>
      <c r="L2509" s="72" t="s">
        <v>922</v>
      </c>
      <c r="M2509" s="75">
        <v>40523.680902777778</v>
      </c>
    </row>
    <row r="2510" spans="1:13">
      <c r="A2510" s="69" t="s">
        <v>757</v>
      </c>
      <c r="B2510" s="69" t="s">
        <v>865</v>
      </c>
      <c r="C2510" s="18"/>
      <c r="D2510" s="19"/>
      <c r="E2510" s="60"/>
      <c r="F2510" s="20"/>
      <c r="G2510" s="18"/>
      <c r="H2510" s="25"/>
      <c r="I2510" s="15">
        <v>2510</v>
      </c>
      <c r="J2510" s="15" t="b">
        <f xml:space="preserve"> IF(AND([Relationship Date (UTC)] &gt;= Misc!$M$3, [Relationship Date (UTC)] &lt;= Misc!$N$3,TRUE), TRUE, FALSE)</f>
        <v>1</v>
      </c>
      <c r="K2510" s="16"/>
      <c r="L2510" s="72" t="s">
        <v>922</v>
      </c>
      <c r="M2510" s="75">
        <v>40523.680902777778</v>
      </c>
    </row>
    <row r="2511" spans="1:13">
      <c r="A2511" s="69" t="s">
        <v>757</v>
      </c>
      <c r="B2511" s="69" t="s">
        <v>479</v>
      </c>
      <c r="C2511" s="18"/>
      <c r="D2511" s="19"/>
      <c r="E2511" s="60"/>
      <c r="F2511" s="20"/>
      <c r="G2511" s="18"/>
      <c r="H2511" s="25"/>
      <c r="I2511" s="15">
        <v>2511</v>
      </c>
      <c r="J2511" s="15" t="b">
        <f xml:space="preserve"> IF(AND([Relationship Date (UTC)] &gt;= Misc!$M$3, [Relationship Date (UTC)] &lt;= Misc!$N$3,TRUE), TRUE, FALSE)</f>
        <v>1</v>
      </c>
      <c r="K2511" s="16"/>
      <c r="L2511" s="72" t="s">
        <v>922</v>
      </c>
      <c r="M2511" s="75">
        <v>40523.680902777778</v>
      </c>
    </row>
    <row r="2512" spans="1:13">
      <c r="A2512" s="69" t="s">
        <v>757</v>
      </c>
      <c r="B2512" s="69" t="s">
        <v>658</v>
      </c>
      <c r="C2512" s="18"/>
      <c r="D2512" s="19"/>
      <c r="E2512" s="60"/>
      <c r="F2512" s="20"/>
      <c r="G2512" s="18"/>
      <c r="H2512" s="25"/>
      <c r="I2512" s="15">
        <v>2512</v>
      </c>
      <c r="J2512" s="15" t="b">
        <f xml:space="preserve"> IF(AND([Relationship Date (UTC)] &gt;= Misc!$M$3, [Relationship Date (UTC)] &lt;= Misc!$N$3,TRUE), TRUE, FALSE)</f>
        <v>1</v>
      </c>
      <c r="K2512" s="16"/>
      <c r="L2512" s="72" t="s">
        <v>922</v>
      </c>
      <c r="M2512" s="75">
        <v>40523.680902777778</v>
      </c>
    </row>
    <row r="2513" spans="1:13">
      <c r="A2513" s="69" t="s">
        <v>865</v>
      </c>
      <c r="B2513" s="69" t="s">
        <v>757</v>
      </c>
      <c r="C2513" s="18"/>
      <c r="D2513" s="19"/>
      <c r="E2513" s="60"/>
      <c r="F2513" s="20"/>
      <c r="G2513" s="18"/>
      <c r="H2513" s="25"/>
      <c r="I2513" s="15">
        <v>2513</v>
      </c>
      <c r="J2513" s="15" t="b">
        <f xml:space="preserve"> IF(AND([Relationship Date (UTC)] &gt;= Misc!$M$3, [Relationship Date (UTC)] &lt;= Misc!$N$3,TRUE), TRUE, FALSE)</f>
        <v>1</v>
      </c>
      <c r="K2513" s="16"/>
      <c r="L2513" s="72" t="s">
        <v>922</v>
      </c>
      <c r="M2513" s="75">
        <v>40523.680902777778</v>
      </c>
    </row>
    <row r="2514" spans="1:13">
      <c r="A2514" s="69" t="s">
        <v>755</v>
      </c>
      <c r="B2514" s="69" t="s">
        <v>441</v>
      </c>
      <c r="C2514" s="18"/>
      <c r="D2514" s="19"/>
      <c r="E2514" s="60"/>
      <c r="F2514" s="20"/>
      <c r="G2514" s="18"/>
      <c r="H2514" s="25"/>
      <c r="I2514" s="15">
        <v>2514</v>
      </c>
      <c r="J2514" s="15" t="b">
        <f xml:space="preserve"> IF(AND([Relationship Date (UTC)] &gt;= Misc!$M$3, [Relationship Date (UTC)] &lt;= Misc!$N$3,TRUE), TRUE, FALSE)</f>
        <v>1</v>
      </c>
      <c r="K2514" s="16"/>
      <c r="L2514" s="72" t="s">
        <v>921</v>
      </c>
      <c r="M2514" s="75">
        <v>40523.662673611114</v>
      </c>
    </row>
    <row r="2515" spans="1:13">
      <c r="A2515" s="69" t="s">
        <v>755</v>
      </c>
      <c r="B2515" s="69" t="s">
        <v>659</v>
      </c>
      <c r="C2515" s="18"/>
      <c r="D2515" s="19"/>
      <c r="E2515" s="60"/>
      <c r="F2515" s="20"/>
      <c r="G2515" s="18"/>
      <c r="H2515" s="25"/>
      <c r="I2515" s="15">
        <v>2515</v>
      </c>
      <c r="J2515" s="15" t="b">
        <f xml:space="preserve"> IF(AND([Relationship Date (UTC)] &gt;= Misc!$M$3, [Relationship Date (UTC)] &lt;= Misc!$N$3,TRUE), TRUE, FALSE)</f>
        <v>1</v>
      </c>
      <c r="K2515" s="16"/>
      <c r="L2515" s="72" t="s">
        <v>922</v>
      </c>
      <c r="M2515" s="75">
        <v>40523.680902777778</v>
      </c>
    </row>
    <row r="2516" spans="1:13">
      <c r="A2516" s="69" t="s">
        <v>755</v>
      </c>
      <c r="B2516" s="69" t="s">
        <v>770</v>
      </c>
      <c r="C2516" s="18"/>
      <c r="D2516" s="19"/>
      <c r="E2516" s="60"/>
      <c r="F2516" s="20"/>
      <c r="G2516" s="18"/>
      <c r="H2516" s="25"/>
      <c r="I2516" s="15">
        <v>2516</v>
      </c>
      <c r="J2516" s="15" t="b">
        <f xml:space="preserve"> IF(AND([Relationship Date (UTC)] &gt;= Misc!$M$3, [Relationship Date (UTC)] &lt;= Misc!$N$3,TRUE), TRUE, FALSE)</f>
        <v>1</v>
      </c>
      <c r="K2516" s="16"/>
      <c r="L2516" s="72" t="s">
        <v>922</v>
      </c>
      <c r="M2516" s="75">
        <v>40523.680902777778</v>
      </c>
    </row>
    <row r="2517" spans="1:13">
      <c r="A2517" s="69" t="s">
        <v>755</v>
      </c>
      <c r="B2517" s="69" t="s">
        <v>865</v>
      </c>
      <c r="C2517" s="18"/>
      <c r="D2517" s="19"/>
      <c r="E2517" s="60"/>
      <c r="F2517" s="20"/>
      <c r="G2517" s="18"/>
      <c r="H2517" s="25"/>
      <c r="I2517" s="15">
        <v>2517</v>
      </c>
      <c r="J2517" s="15" t="b">
        <f xml:space="preserve"> IF(AND([Relationship Date (UTC)] &gt;= Misc!$M$3, [Relationship Date (UTC)] &lt;= Misc!$N$3,TRUE), TRUE, FALSE)</f>
        <v>1</v>
      </c>
      <c r="K2517" s="16"/>
      <c r="L2517" s="72" t="s">
        <v>922</v>
      </c>
      <c r="M2517" s="75">
        <v>40523.680902777778</v>
      </c>
    </row>
    <row r="2518" spans="1:13">
      <c r="A2518" s="69" t="s">
        <v>755</v>
      </c>
      <c r="B2518" s="69" t="s">
        <v>758</v>
      </c>
      <c r="C2518" s="18"/>
      <c r="D2518" s="19"/>
      <c r="E2518" s="60"/>
      <c r="F2518" s="20"/>
      <c r="G2518" s="18"/>
      <c r="H2518" s="25"/>
      <c r="I2518" s="15">
        <v>2518</v>
      </c>
      <c r="J2518" s="15" t="b">
        <f xml:space="preserve"> IF(AND([Relationship Date (UTC)] &gt;= Misc!$M$3, [Relationship Date (UTC)] &lt;= Misc!$N$3,TRUE), TRUE, FALSE)</f>
        <v>1</v>
      </c>
      <c r="K2518" s="16"/>
      <c r="L2518" s="72" t="s">
        <v>922</v>
      </c>
      <c r="M2518" s="75">
        <v>40523.680902777778</v>
      </c>
    </row>
    <row r="2519" spans="1:13">
      <c r="A2519" s="69" t="s">
        <v>755</v>
      </c>
      <c r="B2519" s="69" t="s">
        <v>441</v>
      </c>
      <c r="C2519" s="18"/>
      <c r="D2519" s="19"/>
      <c r="E2519" s="60"/>
      <c r="F2519" s="20"/>
      <c r="G2519" s="18"/>
      <c r="H2519" s="25"/>
      <c r="I2519" s="15">
        <v>2519</v>
      </c>
      <c r="J2519" s="15" t="b">
        <f xml:space="preserve"> IF(AND([Relationship Date (UTC)] &gt;= Misc!$M$3, [Relationship Date (UTC)] &lt;= Misc!$N$3,TRUE), TRUE, FALSE)</f>
        <v>1</v>
      </c>
      <c r="K2519" s="16"/>
      <c r="L2519" s="72" t="s">
        <v>922</v>
      </c>
      <c r="M2519" s="75">
        <v>40523.680902777778</v>
      </c>
    </row>
    <row r="2520" spans="1:13">
      <c r="A2520" s="69" t="s">
        <v>755</v>
      </c>
      <c r="B2520" s="69" t="s">
        <v>760</v>
      </c>
      <c r="C2520" s="18"/>
      <c r="D2520" s="19"/>
      <c r="E2520" s="60"/>
      <c r="F2520" s="20"/>
      <c r="G2520" s="18"/>
      <c r="H2520" s="25"/>
      <c r="I2520" s="15">
        <v>2520</v>
      </c>
      <c r="J2520" s="15" t="b">
        <f xml:space="preserve"> IF(AND([Relationship Date (UTC)] &gt;= Misc!$M$3, [Relationship Date (UTC)] &lt;= Misc!$N$3,TRUE), TRUE, FALSE)</f>
        <v>1</v>
      </c>
      <c r="K2520" s="16"/>
      <c r="L2520" s="72" t="s">
        <v>922</v>
      </c>
      <c r="M2520" s="75">
        <v>40523.680902777778</v>
      </c>
    </row>
    <row r="2521" spans="1:13">
      <c r="A2521" s="69" t="s">
        <v>441</v>
      </c>
      <c r="B2521" s="69" t="s">
        <v>755</v>
      </c>
      <c r="C2521" s="18"/>
      <c r="D2521" s="19"/>
      <c r="E2521" s="60"/>
      <c r="F2521" s="20"/>
      <c r="G2521" s="18"/>
      <c r="H2521" s="25"/>
      <c r="I2521" s="15">
        <v>2521</v>
      </c>
      <c r="J2521" s="15" t="b">
        <f xml:space="preserve"> IF(AND([Relationship Date (UTC)] &gt;= Misc!$M$3, [Relationship Date (UTC)] &lt;= Misc!$N$3,TRUE), TRUE, FALSE)</f>
        <v>1</v>
      </c>
      <c r="K2521" s="16"/>
      <c r="L2521" s="72" t="s">
        <v>922</v>
      </c>
      <c r="M2521" s="75">
        <v>40523.680902777778</v>
      </c>
    </row>
    <row r="2522" spans="1:13">
      <c r="A2522" s="69" t="s">
        <v>659</v>
      </c>
      <c r="B2522" s="69" t="s">
        <v>755</v>
      </c>
      <c r="C2522" s="18"/>
      <c r="D2522" s="19"/>
      <c r="E2522" s="60"/>
      <c r="F2522" s="20"/>
      <c r="G2522" s="18"/>
      <c r="H2522" s="25"/>
      <c r="I2522" s="15">
        <v>2522</v>
      </c>
      <c r="J2522" s="15" t="b">
        <f xml:space="preserve"> IF(AND([Relationship Date (UTC)] &gt;= Misc!$M$3, [Relationship Date (UTC)] &lt;= Misc!$N$3,TRUE), TRUE, FALSE)</f>
        <v>1</v>
      </c>
      <c r="K2522" s="16"/>
      <c r="L2522" s="72" t="s">
        <v>922</v>
      </c>
      <c r="M2522" s="75">
        <v>40523.680902777778</v>
      </c>
    </row>
    <row r="2523" spans="1:13">
      <c r="A2523" s="69" t="s">
        <v>760</v>
      </c>
      <c r="B2523" s="69" t="s">
        <v>755</v>
      </c>
      <c r="C2523" s="18"/>
      <c r="D2523" s="19"/>
      <c r="E2523" s="60"/>
      <c r="F2523" s="20"/>
      <c r="G2523" s="18"/>
      <c r="H2523" s="25"/>
      <c r="I2523" s="15">
        <v>2523</v>
      </c>
      <c r="J2523" s="15" t="b">
        <f xml:space="preserve"> IF(AND([Relationship Date (UTC)] &gt;= Misc!$M$3, [Relationship Date (UTC)] &lt;= Misc!$N$3,TRUE), TRUE, FALSE)</f>
        <v>1</v>
      </c>
      <c r="K2523" s="16"/>
      <c r="L2523" s="72" t="s">
        <v>922</v>
      </c>
      <c r="M2523" s="75">
        <v>40523.680902777778</v>
      </c>
    </row>
    <row r="2524" spans="1:13">
      <c r="A2524" s="69" t="s">
        <v>758</v>
      </c>
      <c r="B2524" s="69" t="s">
        <v>755</v>
      </c>
      <c r="C2524" s="18"/>
      <c r="D2524" s="19"/>
      <c r="E2524" s="60"/>
      <c r="F2524" s="20"/>
      <c r="G2524" s="18"/>
      <c r="H2524" s="25"/>
      <c r="I2524" s="15">
        <v>2524</v>
      </c>
      <c r="J2524" s="15" t="b">
        <f xml:space="preserve"> IF(AND([Relationship Date (UTC)] &gt;= Misc!$M$3, [Relationship Date (UTC)] &lt;= Misc!$N$3,TRUE), TRUE, FALSE)</f>
        <v>1</v>
      </c>
      <c r="K2524" s="16"/>
      <c r="L2524" s="72" t="s">
        <v>922</v>
      </c>
      <c r="M2524" s="75">
        <v>40523.680902777778</v>
      </c>
    </row>
    <row r="2525" spans="1:13">
      <c r="A2525" s="69" t="s">
        <v>770</v>
      </c>
      <c r="B2525" s="69" t="s">
        <v>755</v>
      </c>
      <c r="C2525" s="18"/>
      <c r="D2525" s="19"/>
      <c r="E2525" s="60"/>
      <c r="F2525" s="20"/>
      <c r="G2525" s="18"/>
      <c r="H2525" s="25"/>
      <c r="I2525" s="15">
        <v>2525</v>
      </c>
      <c r="J2525" s="15" t="b">
        <f xml:space="preserve"> IF(AND([Relationship Date (UTC)] &gt;= Misc!$M$3, [Relationship Date (UTC)] &lt;= Misc!$N$3,TRUE), TRUE, FALSE)</f>
        <v>1</v>
      </c>
      <c r="K2525" s="16"/>
      <c r="L2525" s="72" t="s">
        <v>922</v>
      </c>
      <c r="M2525" s="75">
        <v>40523.680902777778</v>
      </c>
    </row>
    <row r="2526" spans="1:13">
      <c r="A2526" s="69" t="s">
        <v>865</v>
      </c>
      <c r="B2526" s="69" t="s">
        <v>755</v>
      </c>
      <c r="C2526" s="18"/>
      <c r="D2526" s="19"/>
      <c r="E2526" s="60"/>
      <c r="F2526" s="20"/>
      <c r="G2526" s="18"/>
      <c r="H2526" s="25"/>
      <c r="I2526" s="15">
        <v>2526</v>
      </c>
      <c r="J2526" s="15" t="b">
        <f xml:space="preserve"> IF(AND([Relationship Date (UTC)] &gt;= Misc!$M$3, [Relationship Date (UTC)] &lt;= Misc!$N$3,TRUE), TRUE, FALSE)</f>
        <v>1</v>
      </c>
      <c r="K2526" s="16"/>
      <c r="L2526" s="72" t="s">
        <v>922</v>
      </c>
      <c r="M2526" s="75">
        <v>40523.680902777778</v>
      </c>
    </row>
    <row r="2527" spans="1:13">
      <c r="A2527" s="69" t="s">
        <v>756</v>
      </c>
      <c r="B2527" s="69" t="s">
        <v>690</v>
      </c>
      <c r="C2527" s="18"/>
      <c r="D2527" s="19"/>
      <c r="E2527" s="60"/>
      <c r="F2527" s="20"/>
      <c r="G2527" s="18"/>
      <c r="H2527" s="25"/>
      <c r="I2527" s="15">
        <v>2527</v>
      </c>
      <c r="J2527" s="15" t="b">
        <f xml:space="preserve"> IF(AND([Relationship Date (UTC)] &gt;= Misc!$M$3, [Relationship Date (UTC)] &lt;= Misc!$N$3,TRUE), TRUE, FALSE)</f>
        <v>1</v>
      </c>
      <c r="K2527" s="16"/>
      <c r="L2527" s="72" t="s">
        <v>922</v>
      </c>
      <c r="M2527" s="75">
        <v>40523.680902777778</v>
      </c>
    </row>
    <row r="2528" spans="1:13">
      <c r="A2528" s="69" t="s">
        <v>489</v>
      </c>
      <c r="B2528" s="69" t="s">
        <v>690</v>
      </c>
      <c r="C2528" s="18"/>
      <c r="D2528" s="19"/>
      <c r="E2528" s="60"/>
      <c r="F2528" s="20"/>
      <c r="G2528" s="18"/>
      <c r="H2528" s="25"/>
      <c r="I2528" s="15">
        <v>2528</v>
      </c>
      <c r="J2528" s="15" t="b">
        <f xml:space="preserve"> IF(AND([Relationship Date (UTC)] &gt;= Misc!$M$3, [Relationship Date (UTC)] &lt;= Misc!$N$3,TRUE), TRUE, FALSE)</f>
        <v>1</v>
      </c>
      <c r="K2528" s="16"/>
      <c r="L2528" s="72" t="s">
        <v>922</v>
      </c>
      <c r="M2528" s="75">
        <v>40523.680902777778</v>
      </c>
    </row>
    <row r="2529" spans="1:13">
      <c r="A2529" s="69" t="s">
        <v>826</v>
      </c>
      <c r="B2529" s="69" t="s">
        <v>690</v>
      </c>
      <c r="C2529" s="18"/>
      <c r="D2529" s="19"/>
      <c r="E2529" s="60"/>
      <c r="F2529" s="20"/>
      <c r="G2529" s="18"/>
      <c r="H2529" s="25"/>
      <c r="I2529" s="15">
        <v>2529</v>
      </c>
      <c r="J2529" s="15" t="b">
        <f xml:space="preserve"> IF(AND([Relationship Date (UTC)] &gt;= Misc!$M$3, [Relationship Date (UTC)] &lt;= Misc!$N$3,TRUE), TRUE, FALSE)</f>
        <v>1</v>
      </c>
      <c r="K2529" s="16"/>
      <c r="L2529" s="72" t="s">
        <v>922</v>
      </c>
      <c r="M2529" s="75">
        <v>40523.680902777778</v>
      </c>
    </row>
    <row r="2530" spans="1:13">
      <c r="A2530" s="69" t="s">
        <v>441</v>
      </c>
      <c r="B2530" s="69" t="s">
        <v>690</v>
      </c>
      <c r="C2530" s="18"/>
      <c r="D2530" s="19"/>
      <c r="E2530" s="60"/>
      <c r="F2530" s="20"/>
      <c r="G2530" s="18"/>
      <c r="H2530" s="25"/>
      <c r="I2530" s="15">
        <v>2530</v>
      </c>
      <c r="J2530" s="15" t="b">
        <f xml:space="preserve"> IF(AND([Relationship Date (UTC)] &gt;= Misc!$M$3, [Relationship Date (UTC)] &lt;= Misc!$N$3,TRUE), TRUE, FALSE)</f>
        <v>1</v>
      </c>
      <c r="K2530" s="16"/>
      <c r="L2530" s="72" t="s">
        <v>922</v>
      </c>
      <c r="M2530" s="75">
        <v>40523.680902777778</v>
      </c>
    </row>
    <row r="2531" spans="1:13">
      <c r="A2531" s="69" t="s">
        <v>566</v>
      </c>
      <c r="B2531" s="69" t="s">
        <v>690</v>
      </c>
      <c r="C2531" s="18"/>
      <c r="D2531" s="19"/>
      <c r="E2531" s="60"/>
      <c r="F2531" s="20"/>
      <c r="G2531" s="18"/>
      <c r="H2531" s="25"/>
      <c r="I2531" s="15">
        <v>2531</v>
      </c>
      <c r="J2531" s="15" t="b">
        <f xml:space="preserve"> IF(AND([Relationship Date (UTC)] &gt;= Misc!$M$3, [Relationship Date (UTC)] &lt;= Misc!$N$3,TRUE), TRUE, FALSE)</f>
        <v>1</v>
      </c>
      <c r="K2531" s="16"/>
      <c r="L2531" s="72" t="s">
        <v>922</v>
      </c>
      <c r="M2531" s="75">
        <v>40523.680902777778</v>
      </c>
    </row>
    <row r="2532" spans="1:13">
      <c r="A2532" s="69" t="s">
        <v>660</v>
      </c>
      <c r="B2532" s="69" t="s">
        <v>690</v>
      </c>
      <c r="C2532" s="18"/>
      <c r="D2532" s="19"/>
      <c r="E2532" s="60"/>
      <c r="F2532" s="20"/>
      <c r="G2532" s="18"/>
      <c r="H2532" s="25"/>
      <c r="I2532" s="15">
        <v>2532</v>
      </c>
      <c r="J2532" s="15" t="b">
        <f xml:space="preserve"> IF(AND([Relationship Date (UTC)] &gt;= Misc!$M$3, [Relationship Date (UTC)] &lt;= Misc!$N$3,TRUE), TRUE, FALSE)</f>
        <v>1</v>
      </c>
      <c r="K2532" s="16"/>
      <c r="L2532" s="72" t="s">
        <v>922</v>
      </c>
      <c r="M2532" s="75">
        <v>40523.680902777778</v>
      </c>
    </row>
    <row r="2533" spans="1:13">
      <c r="A2533" s="69" t="s">
        <v>690</v>
      </c>
      <c r="B2533" s="69" t="s">
        <v>489</v>
      </c>
      <c r="C2533" s="18"/>
      <c r="D2533" s="19"/>
      <c r="E2533" s="60"/>
      <c r="F2533" s="20"/>
      <c r="G2533" s="18"/>
      <c r="H2533" s="25"/>
      <c r="I2533" s="15">
        <v>2533</v>
      </c>
      <c r="J2533" s="15" t="b">
        <f xml:space="preserve"> IF(AND([Relationship Date (UTC)] &gt;= Misc!$M$3, [Relationship Date (UTC)] &lt;= Misc!$N$3,TRUE), TRUE, FALSE)</f>
        <v>1</v>
      </c>
      <c r="K2533" s="16"/>
      <c r="L2533" s="72" t="s">
        <v>922</v>
      </c>
      <c r="M2533" s="75">
        <v>40523.680902777778</v>
      </c>
    </row>
    <row r="2534" spans="1:13">
      <c r="A2534" s="69" t="s">
        <v>690</v>
      </c>
      <c r="B2534" s="69" t="s">
        <v>756</v>
      </c>
      <c r="C2534" s="18"/>
      <c r="D2534" s="19"/>
      <c r="E2534" s="60"/>
      <c r="F2534" s="20"/>
      <c r="G2534" s="18"/>
      <c r="H2534" s="25"/>
      <c r="I2534" s="15">
        <v>2534</v>
      </c>
      <c r="J2534" s="15" t="b">
        <f xml:space="preserve"> IF(AND([Relationship Date (UTC)] &gt;= Misc!$M$3, [Relationship Date (UTC)] &lt;= Misc!$N$3,TRUE), TRUE, FALSE)</f>
        <v>1</v>
      </c>
      <c r="K2534" s="16"/>
      <c r="L2534" s="72" t="s">
        <v>922</v>
      </c>
      <c r="M2534" s="75">
        <v>40523.680902777778</v>
      </c>
    </row>
    <row r="2535" spans="1:13">
      <c r="A2535" s="69" t="s">
        <v>690</v>
      </c>
      <c r="B2535" s="69" t="s">
        <v>826</v>
      </c>
      <c r="C2535" s="18"/>
      <c r="D2535" s="19"/>
      <c r="E2535" s="60"/>
      <c r="F2535" s="20"/>
      <c r="G2535" s="18"/>
      <c r="H2535" s="25"/>
      <c r="I2535" s="15">
        <v>2535</v>
      </c>
      <c r="J2535" s="15" t="b">
        <f xml:space="preserve"> IF(AND([Relationship Date (UTC)] &gt;= Misc!$M$3, [Relationship Date (UTC)] &lt;= Misc!$N$3,TRUE), TRUE, FALSE)</f>
        <v>1</v>
      </c>
      <c r="K2535" s="16"/>
      <c r="L2535" s="72" t="s">
        <v>922</v>
      </c>
      <c r="M2535" s="75">
        <v>40523.680902777778</v>
      </c>
    </row>
    <row r="2536" spans="1:13">
      <c r="A2536" s="69" t="s">
        <v>690</v>
      </c>
      <c r="B2536" s="69" t="s">
        <v>566</v>
      </c>
      <c r="C2536" s="18"/>
      <c r="D2536" s="19"/>
      <c r="E2536" s="60"/>
      <c r="F2536" s="20"/>
      <c r="G2536" s="18"/>
      <c r="H2536" s="25"/>
      <c r="I2536" s="15">
        <v>2536</v>
      </c>
      <c r="J2536" s="15" t="b">
        <f xml:space="preserve"> IF(AND([Relationship Date (UTC)] &gt;= Misc!$M$3, [Relationship Date (UTC)] &lt;= Misc!$N$3,TRUE), TRUE, FALSE)</f>
        <v>1</v>
      </c>
      <c r="K2536" s="16"/>
      <c r="L2536" s="72" t="s">
        <v>922</v>
      </c>
      <c r="M2536" s="75">
        <v>40523.680902777778</v>
      </c>
    </row>
    <row r="2537" spans="1:13">
      <c r="A2537" s="69" t="s">
        <v>865</v>
      </c>
      <c r="B2537" s="69" t="s">
        <v>690</v>
      </c>
      <c r="C2537" s="18"/>
      <c r="D2537" s="19"/>
      <c r="E2537" s="60"/>
      <c r="F2537" s="20"/>
      <c r="G2537" s="18"/>
      <c r="H2537" s="25"/>
      <c r="I2537" s="15">
        <v>2537</v>
      </c>
      <c r="J2537" s="15" t="b">
        <f xml:space="preserve"> IF(AND([Relationship Date (UTC)] &gt;= Misc!$M$3, [Relationship Date (UTC)] &lt;= Misc!$N$3,TRUE), TRUE, FALSE)</f>
        <v>1</v>
      </c>
      <c r="K2537" s="16"/>
      <c r="L2537" s="72" t="s">
        <v>922</v>
      </c>
      <c r="M2537" s="75">
        <v>40523.680902777778</v>
      </c>
    </row>
    <row r="2538" spans="1:13">
      <c r="A2538" s="69" t="s">
        <v>480</v>
      </c>
      <c r="B2538" s="69" t="s">
        <v>792</v>
      </c>
      <c r="C2538" s="18"/>
      <c r="D2538" s="19"/>
      <c r="E2538" s="60"/>
      <c r="F2538" s="20"/>
      <c r="G2538" s="18"/>
      <c r="H2538" s="25"/>
      <c r="I2538" s="15">
        <v>2538</v>
      </c>
      <c r="J2538" s="15" t="b">
        <f xml:space="preserve"> IF(AND([Relationship Date (UTC)] &gt;= Misc!$M$3, [Relationship Date (UTC)] &lt;= Misc!$N$3,TRUE), TRUE, FALSE)</f>
        <v>1</v>
      </c>
      <c r="K2538" s="16"/>
      <c r="L2538" s="72" t="s">
        <v>921</v>
      </c>
      <c r="M2538" s="75">
        <v>40523.671863425923</v>
      </c>
    </row>
    <row r="2539" spans="1:13">
      <c r="A2539" s="69" t="s">
        <v>865</v>
      </c>
      <c r="B2539" s="69" t="s">
        <v>480</v>
      </c>
      <c r="C2539" s="18"/>
      <c r="D2539" s="19"/>
      <c r="E2539" s="60"/>
      <c r="F2539" s="20"/>
      <c r="G2539" s="18"/>
      <c r="H2539" s="25"/>
      <c r="I2539" s="15">
        <v>2539</v>
      </c>
      <c r="J2539" s="15" t="b">
        <f xml:space="preserve"> IF(AND([Relationship Date (UTC)] &gt;= Misc!$M$3, [Relationship Date (UTC)] &lt;= Misc!$N$3,TRUE), TRUE, FALSE)</f>
        <v>1</v>
      </c>
      <c r="K2539" s="16"/>
      <c r="L2539" s="72" t="s">
        <v>921</v>
      </c>
      <c r="M2539" s="75">
        <v>40523.680115740739</v>
      </c>
    </row>
    <row r="2540" spans="1:13">
      <c r="A2540" s="69" t="s">
        <v>658</v>
      </c>
      <c r="B2540" s="69" t="s">
        <v>480</v>
      </c>
      <c r="C2540" s="18"/>
      <c r="D2540" s="19"/>
      <c r="E2540" s="60"/>
      <c r="F2540" s="20"/>
      <c r="G2540" s="18"/>
      <c r="H2540" s="25"/>
      <c r="I2540" s="15">
        <v>2540</v>
      </c>
      <c r="J2540" s="15" t="b">
        <f xml:space="preserve"> IF(AND([Relationship Date (UTC)] &gt;= Misc!$M$3, [Relationship Date (UTC)] &lt;= Misc!$N$3,TRUE), TRUE, FALSE)</f>
        <v>1</v>
      </c>
      <c r="K2540" s="16"/>
      <c r="L2540" s="72" t="s">
        <v>922</v>
      </c>
      <c r="M2540" s="75">
        <v>40523.680902777778</v>
      </c>
    </row>
    <row r="2541" spans="1:13">
      <c r="A2541" s="69" t="s">
        <v>792</v>
      </c>
      <c r="B2541" s="69" t="s">
        <v>480</v>
      </c>
      <c r="C2541" s="18"/>
      <c r="D2541" s="19"/>
      <c r="E2541" s="60"/>
      <c r="F2541" s="20"/>
      <c r="G2541" s="18"/>
      <c r="H2541" s="25"/>
      <c r="I2541" s="15">
        <v>2541</v>
      </c>
      <c r="J2541" s="15" t="b">
        <f xml:space="preserve"> IF(AND([Relationship Date (UTC)] &gt;= Misc!$M$3, [Relationship Date (UTC)] &lt;= Misc!$N$3,TRUE), TRUE, FALSE)</f>
        <v>1</v>
      </c>
      <c r="K2541" s="16"/>
      <c r="L2541" s="72" t="s">
        <v>922</v>
      </c>
      <c r="M2541" s="75">
        <v>40523.680902777778</v>
      </c>
    </row>
    <row r="2542" spans="1:13">
      <c r="A2542" s="69" t="s">
        <v>669</v>
      </c>
      <c r="B2542" s="69" t="s">
        <v>480</v>
      </c>
      <c r="C2542" s="18"/>
      <c r="D2542" s="19"/>
      <c r="E2542" s="60"/>
      <c r="F2542" s="20"/>
      <c r="G2542" s="18"/>
      <c r="H2542" s="25"/>
      <c r="I2542" s="15">
        <v>2542</v>
      </c>
      <c r="J2542" s="15" t="b">
        <f xml:space="preserve"> IF(AND([Relationship Date (UTC)] &gt;= Misc!$M$3, [Relationship Date (UTC)] &lt;= Misc!$N$3,TRUE), TRUE, FALSE)</f>
        <v>1</v>
      </c>
      <c r="K2542" s="16"/>
      <c r="L2542" s="72" t="s">
        <v>922</v>
      </c>
      <c r="M2542" s="75">
        <v>40523.680902777778</v>
      </c>
    </row>
    <row r="2543" spans="1:13">
      <c r="A2543" s="69" t="s">
        <v>480</v>
      </c>
      <c r="B2543" s="69" t="s">
        <v>671</v>
      </c>
      <c r="C2543" s="18"/>
      <c r="D2543" s="19"/>
      <c r="E2543" s="60"/>
      <c r="F2543" s="20"/>
      <c r="G2543" s="18"/>
      <c r="H2543" s="25"/>
      <c r="I2543" s="15">
        <v>2543</v>
      </c>
      <c r="J2543" s="15" t="b">
        <f xml:space="preserve"> IF(AND([Relationship Date (UTC)] &gt;= Misc!$M$3, [Relationship Date (UTC)] &lt;= Misc!$N$3,TRUE), TRUE, FALSE)</f>
        <v>1</v>
      </c>
      <c r="K2543" s="16"/>
      <c r="L2543" s="72" t="s">
        <v>922</v>
      </c>
      <c r="M2543" s="75">
        <v>40523.680902777778</v>
      </c>
    </row>
    <row r="2544" spans="1:13">
      <c r="A2544" s="69" t="s">
        <v>480</v>
      </c>
      <c r="B2544" s="69" t="s">
        <v>658</v>
      </c>
      <c r="C2544" s="18"/>
      <c r="D2544" s="19"/>
      <c r="E2544" s="60"/>
      <c r="F2544" s="20"/>
      <c r="G2544" s="18"/>
      <c r="H2544" s="25"/>
      <c r="I2544" s="15">
        <v>2544</v>
      </c>
      <c r="J2544" s="15" t="b">
        <f xml:space="preserve"> IF(AND([Relationship Date (UTC)] &gt;= Misc!$M$3, [Relationship Date (UTC)] &lt;= Misc!$N$3,TRUE), TRUE, FALSE)</f>
        <v>1</v>
      </c>
      <c r="K2544" s="16"/>
      <c r="L2544" s="72" t="s">
        <v>922</v>
      </c>
      <c r="M2544" s="75">
        <v>40523.680902777778</v>
      </c>
    </row>
    <row r="2545" spans="1:13">
      <c r="A2545" s="69" t="s">
        <v>480</v>
      </c>
      <c r="B2545" s="69" t="s">
        <v>696</v>
      </c>
      <c r="C2545" s="18"/>
      <c r="D2545" s="19"/>
      <c r="E2545" s="60"/>
      <c r="F2545" s="20"/>
      <c r="G2545" s="18"/>
      <c r="H2545" s="25"/>
      <c r="I2545" s="15">
        <v>2545</v>
      </c>
      <c r="J2545" s="15" t="b">
        <f xml:space="preserve"> IF(AND([Relationship Date (UTC)] &gt;= Misc!$M$3, [Relationship Date (UTC)] &lt;= Misc!$N$3,TRUE), TRUE, FALSE)</f>
        <v>1</v>
      </c>
      <c r="K2545" s="16"/>
      <c r="L2545" s="72" t="s">
        <v>922</v>
      </c>
      <c r="M2545" s="75">
        <v>40523.680902777778</v>
      </c>
    </row>
    <row r="2546" spans="1:13">
      <c r="A2546" s="69" t="s">
        <v>480</v>
      </c>
      <c r="B2546" s="69" t="s">
        <v>505</v>
      </c>
      <c r="C2546" s="18"/>
      <c r="D2546" s="19"/>
      <c r="E2546" s="60"/>
      <c r="F2546" s="20"/>
      <c r="G2546" s="18"/>
      <c r="H2546" s="25"/>
      <c r="I2546" s="15">
        <v>2546</v>
      </c>
      <c r="J2546" s="15" t="b">
        <f xml:space="preserve"> IF(AND([Relationship Date (UTC)] &gt;= Misc!$M$3, [Relationship Date (UTC)] &lt;= Misc!$N$3,TRUE), TRUE, FALSE)</f>
        <v>1</v>
      </c>
      <c r="K2546" s="16"/>
      <c r="L2546" s="72" t="s">
        <v>922</v>
      </c>
      <c r="M2546" s="75">
        <v>40523.680902777778</v>
      </c>
    </row>
    <row r="2547" spans="1:13">
      <c r="A2547" s="69" t="s">
        <v>480</v>
      </c>
      <c r="B2547" s="69" t="s">
        <v>792</v>
      </c>
      <c r="C2547" s="18"/>
      <c r="D2547" s="19"/>
      <c r="E2547" s="60"/>
      <c r="F2547" s="20"/>
      <c r="G2547" s="18"/>
      <c r="H2547" s="25"/>
      <c r="I2547" s="15">
        <v>2547</v>
      </c>
      <c r="J2547" s="15" t="b">
        <f xml:space="preserve"> IF(AND([Relationship Date (UTC)] &gt;= Misc!$M$3, [Relationship Date (UTC)] &lt;= Misc!$N$3,TRUE), TRUE, FALSE)</f>
        <v>1</v>
      </c>
      <c r="K2547" s="16"/>
      <c r="L2547" s="72" t="s">
        <v>922</v>
      </c>
      <c r="M2547" s="75">
        <v>40523.680902777778</v>
      </c>
    </row>
    <row r="2548" spans="1:13">
      <c r="A2548" s="69" t="s">
        <v>480</v>
      </c>
      <c r="B2548" s="69" t="s">
        <v>850</v>
      </c>
      <c r="C2548" s="18"/>
      <c r="D2548" s="19"/>
      <c r="E2548" s="60"/>
      <c r="F2548" s="20"/>
      <c r="G2548" s="18"/>
      <c r="H2548" s="25"/>
      <c r="I2548" s="15">
        <v>2548</v>
      </c>
      <c r="J2548" s="15" t="b">
        <f xml:space="preserve"> IF(AND([Relationship Date (UTC)] &gt;= Misc!$M$3, [Relationship Date (UTC)] &lt;= Misc!$N$3,TRUE), TRUE, FALSE)</f>
        <v>1</v>
      </c>
      <c r="K2548" s="16"/>
      <c r="L2548" s="72" t="s">
        <v>922</v>
      </c>
      <c r="M2548" s="75">
        <v>40523.680902777778</v>
      </c>
    </row>
    <row r="2549" spans="1:13">
      <c r="A2549" s="69" t="s">
        <v>480</v>
      </c>
      <c r="B2549" s="69" t="s">
        <v>659</v>
      </c>
      <c r="C2549" s="18"/>
      <c r="D2549" s="19"/>
      <c r="E2549" s="60"/>
      <c r="F2549" s="20"/>
      <c r="G2549" s="18"/>
      <c r="H2549" s="25"/>
      <c r="I2549" s="15">
        <v>2549</v>
      </c>
      <c r="J2549" s="15" t="b">
        <f xml:space="preserve"> IF(AND([Relationship Date (UTC)] &gt;= Misc!$M$3, [Relationship Date (UTC)] &lt;= Misc!$N$3,TRUE), TRUE, FALSE)</f>
        <v>1</v>
      </c>
      <c r="K2549" s="16"/>
      <c r="L2549" s="72" t="s">
        <v>922</v>
      </c>
      <c r="M2549" s="75">
        <v>40523.680902777778</v>
      </c>
    </row>
    <row r="2550" spans="1:13">
      <c r="A2550" s="69" t="s">
        <v>480</v>
      </c>
      <c r="B2550" s="69" t="s">
        <v>730</v>
      </c>
      <c r="C2550" s="18"/>
      <c r="D2550" s="19"/>
      <c r="E2550" s="60"/>
      <c r="F2550" s="20"/>
      <c r="G2550" s="18"/>
      <c r="H2550" s="25"/>
      <c r="I2550" s="15">
        <v>2550</v>
      </c>
      <c r="J2550" s="15" t="b">
        <f xml:space="preserve"> IF(AND([Relationship Date (UTC)] &gt;= Misc!$M$3, [Relationship Date (UTC)] &lt;= Misc!$N$3,TRUE), TRUE, FALSE)</f>
        <v>1</v>
      </c>
      <c r="K2550" s="16"/>
      <c r="L2550" s="72" t="s">
        <v>922</v>
      </c>
      <c r="M2550" s="75">
        <v>40523.680902777778</v>
      </c>
    </row>
    <row r="2551" spans="1:13">
      <c r="A2551" s="69" t="s">
        <v>480</v>
      </c>
      <c r="B2551" s="69" t="s">
        <v>865</v>
      </c>
      <c r="C2551" s="18"/>
      <c r="D2551" s="19"/>
      <c r="E2551" s="60"/>
      <c r="F2551" s="20"/>
      <c r="G2551" s="18"/>
      <c r="H2551" s="25"/>
      <c r="I2551" s="15">
        <v>2551</v>
      </c>
      <c r="J2551" s="15" t="b">
        <f xml:space="preserve"> IF(AND([Relationship Date (UTC)] &gt;= Misc!$M$3, [Relationship Date (UTC)] &lt;= Misc!$N$3,TRUE), TRUE, FALSE)</f>
        <v>1</v>
      </c>
      <c r="K2551" s="16"/>
      <c r="L2551" s="72" t="s">
        <v>922</v>
      </c>
      <c r="M2551" s="75">
        <v>40523.680902777778</v>
      </c>
    </row>
    <row r="2552" spans="1:13">
      <c r="A2552" s="69" t="s">
        <v>480</v>
      </c>
      <c r="B2552" s="69" t="s">
        <v>845</v>
      </c>
      <c r="C2552" s="18"/>
      <c r="D2552" s="19"/>
      <c r="E2552" s="60"/>
      <c r="F2552" s="20"/>
      <c r="G2552" s="18"/>
      <c r="H2552" s="25"/>
      <c r="I2552" s="15">
        <v>2552</v>
      </c>
      <c r="J2552" s="15" t="b">
        <f xml:space="preserve"> IF(AND([Relationship Date (UTC)] &gt;= Misc!$M$3, [Relationship Date (UTC)] &lt;= Misc!$N$3,TRUE), TRUE, FALSE)</f>
        <v>1</v>
      </c>
      <c r="K2552" s="16"/>
      <c r="L2552" s="72" t="s">
        <v>922</v>
      </c>
      <c r="M2552" s="75">
        <v>40523.680902777778</v>
      </c>
    </row>
    <row r="2553" spans="1:13">
      <c r="A2553" s="69" t="s">
        <v>659</v>
      </c>
      <c r="B2553" s="69" t="s">
        <v>480</v>
      </c>
      <c r="C2553" s="18"/>
      <c r="D2553" s="19"/>
      <c r="E2553" s="60"/>
      <c r="F2553" s="20"/>
      <c r="G2553" s="18"/>
      <c r="H2553" s="25"/>
      <c r="I2553" s="15">
        <v>2553</v>
      </c>
      <c r="J2553" s="15" t="b">
        <f xml:space="preserve"> IF(AND([Relationship Date (UTC)] &gt;= Misc!$M$3, [Relationship Date (UTC)] &lt;= Misc!$N$3,TRUE), TRUE, FALSE)</f>
        <v>1</v>
      </c>
      <c r="K2553" s="16"/>
      <c r="L2553" s="72" t="s">
        <v>922</v>
      </c>
      <c r="M2553" s="75">
        <v>40523.680902777778</v>
      </c>
    </row>
    <row r="2554" spans="1:13">
      <c r="A2554" s="69" t="s">
        <v>850</v>
      </c>
      <c r="B2554" s="69" t="s">
        <v>480</v>
      </c>
      <c r="C2554" s="18"/>
      <c r="D2554" s="19"/>
      <c r="E2554" s="60"/>
      <c r="F2554" s="20"/>
      <c r="G2554" s="18"/>
      <c r="H2554" s="25"/>
      <c r="I2554" s="15">
        <v>2554</v>
      </c>
      <c r="J2554" s="15" t="b">
        <f xml:space="preserve"> IF(AND([Relationship Date (UTC)] &gt;= Misc!$M$3, [Relationship Date (UTC)] &lt;= Misc!$N$3,TRUE), TRUE, FALSE)</f>
        <v>1</v>
      </c>
      <c r="K2554" s="16"/>
      <c r="L2554" s="72" t="s">
        <v>922</v>
      </c>
      <c r="M2554" s="75">
        <v>40523.680902777778</v>
      </c>
    </row>
    <row r="2555" spans="1:13">
      <c r="A2555" s="69" t="s">
        <v>671</v>
      </c>
      <c r="B2555" s="69" t="s">
        <v>480</v>
      </c>
      <c r="C2555" s="18"/>
      <c r="D2555" s="19"/>
      <c r="E2555" s="60"/>
      <c r="F2555" s="20"/>
      <c r="G2555" s="18"/>
      <c r="H2555" s="25"/>
      <c r="I2555" s="15">
        <v>2555</v>
      </c>
      <c r="J2555" s="15" t="b">
        <f xml:space="preserve"> IF(AND([Relationship Date (UTC)] &gt;= Misc!$M$3, [Relationship Date (UTC)] &lt;= Misc!$N$3,TRUE), TRUE, FALSE)</f>
        <v>1</v>
      </c>
      <c r="K2555" s="16"/>
      <c r="L2555" s="72" t="s">
        <v>922</v>
      </c>
      <c r="M2555" s="75">
        <v>40523.680902777778</v>
      </c>
    </row>
    <row r="2556" spans="1:13">
      <c r="A2556" s="69" t="s">
        <v>696</v>
      </c>
      <c r="B2556" s="69" t="s">
        <v>480</v>
      </c>
      <c r="C2556" s="18"/>
      <c r="D2556" s="19"/>
      <c r="E2556" s="60"/>
      <c r="F2556" s="20"/>
      <c r="G2556" s="18"/>
      <c r="H2556" s="25"/>
      <c r="I2556" s="15">
        <v>2556</v>
      </c>
      <c r="J2556" s="15" t="b">
        <f xml:space="preserve"> IF(AND([Relationship Date (UTC)] &gt;= Misc!$M$3, [Relationship Date (UTC)] &lt;= Misc!$N$3,TRUE), TRUE, FALSE)</f>
        <v>1</v>
      </c>
      <c r="K2556" s="16"/>
      <c r="L2556" s="72" t="s">
        <v>922</v>
      </c>
      <c r="M2556" s="75">
        <v>40523.680902777778</v>
      </c>
    </row>
    <row r="2557" spans="1:13">
      <c r="A2557" s="69" t="s">
        <v>767</v>
      </c>
      <c r="B2557" s="69" t="s">
        <v>480</v>
      </c>
      <c r="C2557" s="18"/>
      <c r="D2557" s="19"/>
      <c r="E2557" s="60"/>
      <c r="F2557" s="20"/>
      <c r="G2557" s="18"/>
      <c r="H2557" s="25"/>
      <c r="I2557" s="15">
        <v>2557</v>
      </c>
      <c r="J2557" s="15" t="b">
        <f xml:space="preserve"> IF(AND([Relationship Date (UTC)] &gt;= Misc!$M$3, [Relationship Date (UTC)] &lt;= Misc!$N$3,TRUE), TRUE, FALSE)</f>
        <v>1</v>
      </c>
      <c r="K2557" s="16"/>
      <c r="L2557" s="72" t="s">
        <v>922</v>
      </c>
      <c r="M2557" s="75">
        <v>40523.680902777778</v>
      </c>
    </row>
    <row r="2558" spans="1:13">
      <c r="A2558" s="69" t="s">
        <v>845</v>
      </c>
      <c r="B2558" s="69" t="s">
        <v>480</v>
      </c>
      <c r="C2558" s="18"/>
      <c r="D2558" s="19"/>
      <c r="E2558" s="60"/>
      <c r="F2558" s="20"/>
      <c r="G2558" s="18"/>
      <c r="H2558" s="25"/>
      <c r="I2558" s="15">
        <v>2558</v>
      </c>
      <c r="J2558" s="15" t="b">
        <f xml:space="preserve"> IF(AND([Relationship Date (UTC)] &gt;= Misc!$M$3, [Relationship Date (UTC)] &lt;= Misc!$N$3,TRUE), TRUE, FALSE)</f>
        <v>1</v>
      </c>
      <c r="K2558" s="16"/>
      <c r="L2558" s="72" t="s">
        <v>922</v>
      </c>
      <c r="M2558" s="75">
        <v>40523.680902777778</v>
      </c>
    </row>
    <row r="2559" spans="1:13">
      <c r="A2559" s="69" t="s">
        <v>865</v>
      </c>
      <c r="B2559" s="69" t="s">
        <v>480</v>
      </c>
      <c r="C2559" s="18"/>
      <c r="D2559" s="19"/>
      <c r="E2559" s="60"/>
      <c r="F2559" s="20"/>
      <c r="G2559" s="18"/>
      <c r="H2559" s="25"/>
      <c r="I2559" s="15">
        <v>2559</v>
      </c>
      <c r="J2559" s="15" t="b">
        <f xml:space="preserve"> IF(AND([Relationship Date (UTC)] &gt;= Misc!$M$3, [Relationship Date (UTC)] &lt;= Misc!$N$3,TRUE), TRUE, FALSE)</f>
        <v>1</v>
      </c>
      <c r="K2559" s="16"/>
      <c r="L2559" s="72" t="s">
        <v>922</v>
      </c>
      <c r="M2559" s="75">
        <v>40523.680902777778</v>
      </c>
    </row>
    <row r="2560" spans="1:13">
      <c r="A2560" s="69" t="s">
        <v>765</v>
      </c>
      <c r="B2560" s="69" t="s">
        <v>868</v>
      </c>
      <c r="C2560" s="18"/>
      <c r="D2560" s="19"/>
      <c r="E2560" s="60"/>
      <c r="F2560" s="20"/>
      <c r="G2560" s="18"/>
      <c r="H2560" s="25"/>
      <c r="I2560" s="15">
        <v>2560</v>
      </c>
      <c r="J2560" s="15" t="b">
        <f xml:space="preserve"> IF(AND([Relationship Date (UTC)] &gt;= Misc!$M$3, [Relationship Date (UTC)] &lt;= Misc!$N$3,TRUE), TRUE, FALSE)</f>
        <v>1</v>
      </c>
      <c r="K2560" s="16"/>
      <c r="L2560" s="72" t="s">
        <v>922</v>
      </c>
      <c r="M2560" s="75">
        <v>40523.680902777778</v>
      </c>
    </row>
    <row r="2561" spans="1:13">
      <c r="A2561" s="69" t="s">
        <v>868</v>
      </c>
      <c r="B2561" s="69" t="s">
        <v>767</v>
      </c>
      <c r="C2561" s="18"/>
      <c r="D2561" s="19"/>
      <c r="E2561" s="60"/>
      <c r="F2561" s="20"/>
      <c r="G2561" s="18"/>
      <c r="H2561" s="25"/>
      <c r="I2561" s="15">
        <v>2561</v>
      </c>
      <c r="J2561" s="15" t="b">
        <f xml:space="preserve"> IF(AND([Relationship Date (UTC)] &gt;= Misc!$M$3, [Relationship Date (UTC)] &lt;= Misc!$N$3,TRUE), TRUE, FALSE)</f>
        <v>1</v>
      </c>
      <c r="K2561" s="16"/>
      <c r="L2561" s="72" t="s">
        <v>922</v>
      </c>
      <c r="M2561" s="75">
        <v>40523.680902777778</v>
      </c>
    </row>
    <row r="2562" spans="1:13">
      <c r="A2562" s="69" t="s">
        <v>868</v>
      </c>
      <c r="B2562" s="69" t="s">
        <v>765</v>
      </c>
      <c r="C2562" s="18"/>
      <c r="D2562" s="19"/>
      <c r="E2562" s="60"/>
      <c r="F2562" s="20"/>
      <c r="G2562" s="18"/>
      <c r="H2562" s="25"/>
      <c r="I2562" s="15">
        <v>2562</v>
      </c>
      <c r="J2562" s="15" t="b">
        <f xml:space="preserve"> IF(AND([Relationship Date (UTC)] &gt;= Misc!$M$3, [Relationship Date (UTC)] &lt;= Misc!$N$3,TRUE), TRUE, FALSE)</f>
        <v>1</v>
      </c>
      <c r="K2562" s="16"/>
      <c r="L2562" s="72" t="s">
        <v>922</v>
      </c>
      <c r="M2562" s="75">
        <v>40523.680902777778</v>
      </c>
    </row>
    <row r="2563" spans="1:13">
      <c r="A2563" s="69" t="s">
        <v>868</v>
      </c>
      <c r="B2563" s="69" t="s">
        <v>865</v>
      </c>
      <c r="C2563" s="18"/>
      <c r="D2563" s="19"/>
      <c r="E2563" s="60"/>
      <c r="F2563" s="20"/>
      <c r="G2563" s="18"/>
      <c r="H2563" s="25"/>
      <c r="I2563" s="15">
        <v>2563</v>
      </c>
      <c r="J2563" s="15" t="b">
        <f xml:space="preserve"> IF(AND([Relationship Date (UTC)] &gt;= Misc!$M$3, [Relationship Date (UTC)] &lt;= Misc!$N$3,TRUE), TRUE, FALSE)</f>
        <v>1</v>
      </c>
      <c r="K2563" s="16"/>
      <c r="L2563" s="72" t="s">
        <v>922</v>
      </c>
      <c r="M2563" s="75">
        <v>40523.680902777778</v>
      </c>
    </row>
    <row r="2564" spans="1:13">
      <c r="A2564" s="69" t="s">
        <v>868</v>
      </c>
      <c r="B2564" s="69" t="s">
        <v>624</v>
      </c>
      <c r="C2564" s="18"/>
      <c r="D2564" s="19"/>
      <c r="E2564" s="60"/>
      <c r="F2564" s="20"/>
      <c r="G2564" s="18"/>
      <c r="H2564" s="25"/>
      <c r="I2564" s="15">
        <v>2564</v>
      </c>
      <c r="J2564" s="15" t="b">
        <f xml:space="preserve"> IF(AND([Relationship Date (UTC)] &gt;= Misc!$M$3, [Relationship Date (UTC)] &lt;= Misc!$N$3,TRUE), TRUE, FALSE)</f>
        <v>1</v>
      </c>
      <c r="K2564" s="16"/>
      <c r="L2564" s="72" t="s">
        <v>922</v>
      </c>
      <c r="M2564" s="75">
        <v>40523.680902777778</v>
      </c>
    </row>
    <row r="2565" spans="1:13">
      <c r="A2565" s="69" t="s">
        <v>656</v>
      </c>
      <c r="B2565" s="69" t="s">
        <v>868</v>
      </c>
      <c r="C2565" s="18"/>
      <c r="D2565" s="19"/>
      <c r="E2565" s="60"/>
      <c r="F2565" s="20"/>
      <c r="G2565" s="18"/>
      <c r="H2565" s="25"/>
      <c r="I2565" s="15">
        <v>2565</v>
      </c>
      <c r="J2565" s="15" t="b">
        <f xml:space="preserve"> IF(AND([Relationship Date (UTC)] &gt;= Misc!$M$3, [Relationship Date (UTC)] &lt;= Misc!$N$3,TRUE), TRUE, FALSE)</f>
        <v>1</v>
      </c>
      <c r="K2565" s="16"/>
      <c r="L2565" s="72" t="s">
        <v>922</v>
      </c>
      <c r="M2565" s="75">
        <v>40523.680902777778</v>
      </c>
    </row>
    <row r="2566" spans="1:13">
      <c r="A2566" s="69" t="s">
        <v>767</v>
      </c>
      <c r="B2566" s="69" t="s">
        <v>868</v>
      </c>
      <c r="C2566" s="18"/>
      <c r="D2566" s="19"/>
      <c r="E2566" s="60"/>
      <c r="F2566" s="20"/>
      <c r="G2566" s="18"/>
      <c r="H2566" s="25"/>
      <c r="I2566" s="15">
        <v>2566</v>
      </c>
      <c r="J2566" s="15" t="b">
        <f xml:space="preserve"> IF(AND([Relationship Date (UTC)] &gt;= Misc!$M$3, [Relationship Date (UTC)] &lt;= Misc!$N$3,TRUE), TRUE, FALSE)</f>
        <v>1</v>
      </c>
      <c r="K2566" s="16"/>
      <c r="L2566" s="72" t="s">
        <v>922</v>
      </c>
      <c r="M2566" s="75">
        <v>40523.680902777778</v>
      </c>
    </row>
    <row r="2567" spans="1:13">
      <c r="A2567" s="69" t="s">
        <v>865</v>
      </c>
      <c r="B2567" s="69" t="s">
        <v>868</v>
      </c>
      <c r="C2567" s="18"/>
      <c r="D2567" s="19"/>
      <c r="E2567" s="60"/>
      <c r="F2567" s="20"/>
      <c r="G2567" s="18"/>
      <c r="H2567" s="25"/>
      <c r="I2567" s="15">
        <v>2567</v>
      </c>
      <c r="J2567" s="15" t="b">
        <f xml:space="preserve"> IF(AND([Relationship Date (UTC)] &gt;= Misc!$M$3, [Relationship Date (UTC)] &lt;= Misc!$N$3,TRUE), TRUE, FALSE)</f>
        <v>1</v>
      </c>
      <c r="K2567" s="16"/>
      <c r="L2567" s="72" t="s">
        <v>922</v>
      </c>
      <c r="M2567" s="75">
        <v>40523.680902777778</v>
      </c>
    </row>
    <row r="2568" spans="1:13">
      <c r="A2568" s="69" t="s">
        <v>441</v>
      </c>
      <c r="B2568" s="69" t="s">
        <v>707</v>
      </c>
      <c r="C2568" s="18"/>
      <c r="D2568" s="19"/>
      <c r="E2568" s="60"/>
      <c r="F2568" s="20"/>
      <c r="G2568" s="18"/>
      <c r="H2568" s="25"/>
      <c r="I2568" s="15">
        <v>2568</v>
      </c>
      <c r="J2568" s="15" t="b">
        <f xml:space="preserve"> IF(AND([Relationship Date (UTC)] &gt;= Misc!$M$3, [Relationship Date (UTC)] &lt;= Misc!$N$3,TRUE), TRUE, FALSE)</f>
        <v>1</v>
      </c>
      <c r="K2568" s="16"/>
      <c r="L2568" s="72" t="s">
        <v>922</v>
      </c>
      <c r="M2568" s="75">
        <v>40523.680902777778</v>
      </c>
    </row>
    <row r="2569" spans="1:13">
      <c r="A2569" s="69" t="s">
        <v>707</v>
      </c>
      <c r="B2569" s="69" t="s">
        <v>659</v>
      </c>
      <c r="C2569" s="18"/>
      <c r="D2569" s="19"/>
      <c r="E2569" s="60"/>
      <c r="F2569" s="20"/>
      <c r="G2569" s="18"/>
      <c r="H2569" s="25"/>
      <c r="I2569" s="15">
        <v>2569</v>
      </c>
      <c r="J2569" s="15" t="b">
        <f xml:space="preserve"> IF(AND([Relationship Date (UTC)] &gt;= Misc!$M$3, [Relationship Date (UTC)] &lt;= Misc!$N$3,TRUE), TRUE, FALSE)</f>
        <v>1</v>
      </c>
      <c r="K2569" s="16"/>
      <c r="L2569" s="72" t="s">
        <v>922</v>
      </c>
      <c r="M2569" s="75">
        <v>40523.680902777778</v>
      </c>
    </row>
    <row r="2570" spans="1:13">
      <c r="A2570" s="69" t="s">
        <v>707</v>
      </c>
      <c r="B2570" s="69" t="s">
        <v>869</v>
      </c>
      <c r="C2570" s="18"/>
      <c r="D2570" s="19"/>
      <c r="E2570" s="60"/>
      <c r="F2570" s="20"/>
      <c r="G2570" s="18"/>
      <c r="H2570" s="25"/>
      <c r="I2570" s="15">
        <v>2570</v>
      </c>
      <c r="J2570" s="15" t="b">
        <f xml:space="preserve"> IF(AND([Relationship Date (UTC)] &gt;= Misc!$M$3, [Relationship Date (UTC)] &lt;= Misc!$N$3,TRUE), TRUE, FALSE)</f>
        <v>1</v>
      </c>
      <c r="K2570" s="16"/>
      <c r="L2570" s="72" t="s">
        <v>922</v>
      </c>
      <c r="M2570" s="75">
        <v>40523.680902777778</v>
      </c>
    </row>
    <row r="2571" spans="1:13">
      <c r="A2571" s="69" t="s">
        <v>707</v>
      </c>
      <c r="B2571" s="69" t="s">
        <v>916</v>
      </c>
      <c r="C2571" s="18"/>
      <c r="D2571" s="19"/>
      <c r="E2571" s="60"/>
      <c r="F2571" s="20"/>
      <c r="G2571" s="18"/>
      <c r="H2571" s="25"/>
      <c r="I2571" s="15">
        <v>2571</v>
      </c>
      <c r="J2571" s="15" t="b">
        <f xml:space="preserve"> IF(AND([Relationship Date (UTC)] &gt;= Misc!$M$3, [Relationship Date (UTC)] &lt;= Misc!$N$3,TRUE), TRUE, FALSE)</f>
        <v>1</v>
      </c>
      <c r="K2571" s="16"/>
      <c r="L2571" s="72" t="s">
        <v>922</v>
      </c>
      <c r="M2571" s="75">
        <v>40523.680902777778</v>
      </c>
    </row>
    <row r="2572" spans="1:13">
      <c r="A2572" s="69" t="s">
        <v>707</v>
      </c>
      <c r="B2572" s="69" t="s">
        <v>705</v>
      </c>
      <c r="C2572" s="18"/>
      <c r="D2572" s="19"/>
      <c r="E2572" s="60"/>
      <c r="F2572" s="20"/>
      <c r="G2572" s="18"/>
      <c r="H2572" s="25"/>
      <c r="I2572" s="15">
        <v>2572</v>
      </c>
      <c r="J2572" s="15" t="b">
        <f xml:space="preserve"> IF(AND([Relationship Date (UTC)] &gt;= Misc!$M$3, [Relationship Date (UTC)] &lt;= Misc!$N$3,TRUE), TRUE, FALSE)</f>
        <v>1</v>
      </c>
      <c r="K2572" s="16"/>
      <c r="L2572" s="72" t="s">
        <v>922</v>
      </c>
      <c r="M2572" s="75">
        <v>40523.680902777778</v>
      </c>
    </row>
    <row r="2573" spans="1:13">
      <c r="A2573" s="69" t="s">
        <v>707</v>
      </c>
      <c r="B2573" s="69" t="s">
        <v>766</v>
      </c>
      <c r="C2573" s="18"/>
      <c r="D2573" s="19"/>
      <c r="E2573" s="60"/>
      <c r="F2573" s="20"/>
      <c r="G2573" s="18"/>
      <c r="H2573" s="25"/>
      <c r="I2573" s="15">
        <v>2573</v>
      </c>
      <c r="J2573" s="15" t="b">
        <f xml:space="preserve"> IF(AND([Relationship Date (UTC)] &gt;= Misc!$M$3, [Relationship Date (UTC)] &lt;= Misc!$N$3,TRUE), TRUE, FALSE)</f>
        <v>1</v>
      </c>
      <c r="K2573" s="16"/>
      <c r="L2573" s="72" t="s">
        <v>922</v>
      </c>
      <c r="M2573" s="75">
        <v>40523.680902777778</v>
      </c>
    </row>
    <row r="2574" spans="1:13">
      <c r="A2574" s="69" t="s">
        <v>707</v>
      </c>
      <c r="B2574" s="69" t="s">
        <v>792</v>
      </c>
      <c r="C2574" s="18"/>
      <c r="D2574" s="19"/>
      <c r="E2574" s="60"/>
      <c r="F2574" s="20"/>
      <c r="G2574" s="18"/>
      <c r="H2574" s="25"/>
      <c r="I2574" s="15">
        <v>2574</v>
      </c>
      <c r="J2574" s="15" t="b">
        <f xml:space="preserve"> IF(AND([Relationship Date (UTC)] &gt;= Misc!$M$3, [Relationship Date (UTC)] &lt;= Misc!$N$3,TRUE), TRUE, FALSE)</f>
        <v>1</v>
      </c>
      <c r="K2574" s="16"/>
      <c r="L2574" s="72" t="s">
        <v>922</v>
      </c>
      <c r="M2574" s="75">
        <v>40523.680902777778</v>
      </c>
    </row>
    <row r="2575" spans="1:13">
      <c r="A2575" s="69" t="s">
        <v>707</v>
      </c>
      <c r="B2575" s="69" t="s">
        <v>696</v>
      </c>
      <c r="C2575" s="18"/>
      <c r="D2575" s="19"/>
      <c r="E2575" s="60"/>
      <c r="F2575" s="20"/>
      <c r="G2575" s="18"/>
      <c r="H2575" s="25"/>
      <c r="I2575" s="15">
        <v>2575</v>
      </c>
      <c r="J2575" s="15" t="b">
        <f xml:space="preserve"> IF(AND([Relationship Date (UTC)] &gt;= Misc!$M$3, [Relationship Date (UTC)] &lt;= Misc!$N$3,TRUE), TRUE, FALSE)</f>
        <v>1</v>
      </c>
      <c r="K2575" s="16"/>
      <c r="L2575" s="72" t="s">
        <v>922</v>
      </c>
      <c r="M2575" s="75">
        <v>40523.680902777778</v>
      </c>
    </row>
    <row r="2576" spans="1:13">
      <c r="A2576" s="69" t="s">
        <v>707</v>
      </c>
      <c r="B2576" s="69" t="s">
        <v>441</v>
      </c>
      <c r="C2576" s="18"/>
      <c r="D2576" s="19"/>
      <c r="E2576" s="60"/>
      <c r="F2576" s="20"/>
      <c r="G2576" s="18"/>
      <c r="H2576" s="25"/>
      <c r="I2576" s="15">
        <v>2576</v>
      </c>
      <c r="J2576" s="15" t="b">
        <f xml:space="preserve"> IF(AND([Relationship Date (UTC)] &gt;= Misc!$M$3, [Relationship Date (UTC)] &lt;= Misc!$N$3,TRUE), TRUE, FALSE)</f>
        <v>1</v>
      </c>
      <c r="K2576" s="16"/>
      <c r="L2576" s="72" t="s">
        <v>922</v>
      </c>
      <c r="M2576" s="75">
        <v>40523.680902777778</v>
      </c>
    </row>
    <row r="2577" spans="1:13">
      <c r="A2577" s="69" t="s">
        <v>707</v>
      </c>
      <c r="B2577" s="69" t="s">
        <v>818</v>
      </c>
      <c r="C2577" s="18"/>
      <c r="D2577" s="19"/>
      <c r="E2577" s="60"/>
      <c r="F2577" s="20"/>
      <c r="G2577" s="18"/>
      <c r="H2577" s="25"/>
      <c r="I2577" s="15">
        <v>2577</v>
      </c>
      <c r="J2577" s="15" t="b">
        <f xml:space="preserve"> IF(AND([Relationship Date (UTC)] &gt;= Misc!$M$3, [Relationship Date (UTC)] &lt;= Misc!$N$3,TRUE), TRUE, FALSE)</f>
        <v>1</v>
      </c>
      <c r="K2577" s="16"/>
      <c r="L2577" s="72" t="s">
        <v>922</v>
      </c>
      <c r="M2577" s="75">
        <v>40523.680902777778</v>
      </c>
    </row>
    <row r="2578" spans="1:13">
      <c r="A2578" s="69" t="s">
        <v>707</v>
      </c>
      <c r="B2578" s="69" t="s">
        <v>671</v>
      </c>
      <c r="C2578" s="18"/>
      <c r="D2578" s="19"/>
      <c r="E2578" s="60"/>
      <c r="F2578" s="20"/>
      <c r="G2578" s="18"/>
      <c r="H2578" s="25"/>
      <c r="I2578" s="15">
        <v>2578</v>
      </c>
      <c r="J2578" s="15" t="b">
        <f xml:space="preserve"> IF(AND([Relationship Date (UTC)] &gt;= Misc!$M$3, [Relationship Date (UTC)] &lt;= Misc!$N$3,TRUE), TRUE, FALSE)</f>
        <v>1</v>
      </c>
      <c r="K2578" s="16"/>
      <c r="L2578" s="72" t="s">
        <v>922</v>
      </c>
      <c r="M2578" s="75">
        <v>40523.680902777778</v>
      </c>
    </row>
    <row r="2579" spans="1:13">
      <c r="A2579" s="69" t="s">
        <v>707</v>
      </c>
      <c r="B2579" s="69" t="s">
        <v>758</v>
      </c>
      <c r="C2579" s="18"/>
      <c r="D2579" s="19"/>
      <c r="E2579" s="60"/>
      <c r="F2579" s="20"/>
      <c r="G2579" s="18"/>
      <c r="H2579" s="25"/>
      <c r="I2579" s="15">
        <v>2579</v>
      </c>
      <c r="J2579" s="15" t="b">
        <f xml:space="preserve"> IF(AND([Relationship Date (UTC)] &gt;= Misc!$M$3, [Relationship Date (UTC)] &lt;= Misc!$N$3,TRUE), TRUE, FALSE)</f>
        <v>1</v>
      </c>
      <c r="K2579" s="16"/>
      <c r="L2579" s="72" t="s">
        <v>922</v>
      </c>
      <c r="M2579" s="75">
        <v>40523.680902777778</v>
      </c>
    </row>
    <row r="2580" spans="1:13">
      <c r="A2580" s="69" t="s">
        <v>707</v>
      </c>
      <c r="B2580" s="69" t="s">
        <v>505</v>
      </c>
      <c r="C2580" s="18"/>
      <c r="D2580" s="19"/>
      <c r="E2580" s="60"/>
      <c r="F2580" s="20"/>
      <c r="G2580" s="18"/>
      <c r="H2580" s="25"/>
      <c r="I2580" s="15">
        <v>2580</v>
      </c>
      <c r="J2580" s="15" t="b">
        <f xml:space="preserve"> IF(AND([Relationship Date (UTC)] &gt;= Misc!$M$3, [Relationship Date (UTC)] &lt;= Misc!$N$3,TRUE), TRUE, FALSE)</f>
        <v>1</v>
      </c>
      <c r="K2580" s="16"/>
      <c r="L2580" s="72" t="s">
        <v>922</v>
      </c>
      <c r="M2580" s="75">
        <v>40523.680902777778</v>
      </c>
    </row>
    <row r="2581" spans="1:13">
      <c r="A2581" s="69" t="s">
        <v>707</v>
      </c>
      <c r="B2581" s="69" t="s">
        <v>624</v>
      </c>
      <c r="C2581" s="18"/>
      <c r="D2581" s="19"/>
      <c r="E2581" s="60"/>
      <c r="F2581" s="20"/>
      <c r="G2581" s="18"/>
      <c r="H2581" s="25"/>
      <c r="I2581" s="15">
        <v>2581</v>
      </c>
      <c r="J2581" s="15" t="b">
        <f xml:space="preserve"> IF(AND([Relationship Date (UTC)] &gt;= Misc!$M$3, [Relationship Date (UTC)] &lt;= Misc!$N$3,TRUE), TRUE, FALSE)</f>
        <v>1</v>
      </c>
      <c r="K2581" s="16"/>
      <c r="L2581" s="72" t="s">
        <v>922</v>
      </c>
      <c r="M2581" s="75">
        <v>40523.680902777778</v>
      </c>
    </row>
    <row r="2582" spans="1:13">
      <c r="A2582" s="69" t="s">
        <v>707</v>
      </c>
      <c r="B2582" s="69" t="s">
        <v>865</v>
      </c>
      <c r="C2582" s="18"/>
      <c r="D2582" s="19"/>
      <c r="E2582" s="60"/>
      <c r="F2582" s="20"/>
      <c r="G2582" s="18"/>
      <c r="H2582" s="25"/>
      <c r="I2582" s="15">
        <v>2582</v>
      </c>
      <c r="J2582" s="15" t="b">
        <f xml:space="preserve"> IF(AND([Relationship Date (UTC)] &gt;= Misc!$M$3, [Relationship Date (UTC)] &lt;= Misc!$N$3,TRUE), TRUE, FALSE)</f>
        <v>1</v>
      </c>
      <c r="K2582" s="16"/>
      <c r="L2582" s="72" t="s">
        <v>922</v>
      </c>
      <c r="M2582" s="75">
        <v>40523.680902777778</v>
      </c>
    </row>
    <row r="2583" spans="1:13">
      <c r="A2583" s="69" t="s">
        <v>766</v>
      </c>
      <c r="B2583" s="69" t="s">
        <v>707</v>
      </c>
      <c r="C2583" s="18"/>
      <c r="D2583" s="19"/>
      <c r="E2583" s="60"/>
      <c r="F2583" s="20"/>
      <c r="G2583" s="18"/>
      <c r="H2583" s="25"/>
      <c r="I2583" s="15">
        <v>2583</v>
      </c>
      <c r="J2583" s="15" t="b">
        <f xml:space="preserve"> IF(AND([Relationship Date (UTC)] &gt;= Misc!$M$3, [Relationship Date (UTC)] &lt;= Misc!$N$3,TRUE), TRUE, FALSE)</f>
        <v>1</v>
      </c>
      <c r="K2583" s="16"/>
      <c r="L2583" s="72" t="s">
        <v>922</v>
      </c>
      <c r="M2583" s="75">
        <v>40523.680902777778</v>
      </c>
    </row>
    <row r="2584" spans="1:13">
      <c r="A2584" s="69" t="s">
        <v>659</v>
      </c>
      <c r="B2584" s="69" t="s">
        <v>707</v>
      </c>
      <c r="C2584" s="18"/>
      <c r="D2584" s="19"/>
      <c r="E2584" s="60"/>
      <c r="F2584" s="20"/>
      <c r="G2584" s="18"/>
      <c r="H2584" s="25"/>
      <c r="I2584" s="15">
        <v>2584</v>
      </c>
      <c r="J2584" s="15" t="b">
        <f xml:space="preserve"> IF(AND([Relationship Date (UTC)] &gt;= Misc!$M$3, [Relationship Date (UTC)] &lt;= Misc!$N$3,TRUE), TRUE, FALSE)</f>
        <v>1</v>
      </c>
      <c r="K2584" s="16"/>
      <c r="L2584" s="72" t="s">
        <v>922</v>
      </c>
      <c r="M2584" s="75">
        <v>40523.680902777778</v>
      </c>
    </row>
    <row r="2585" spans="1:13">
      <c r="A2585" s="69" t="s">
        <v>869</v>
      </c>
      <c r="B2585" s="69" t="s">
        <v>707</v>
      </c>
      <c r="C2585" s="18"/>
      <c r="D2585" s="19"/>
      <c r="E2585" s="60"/>
      <c r="F2585" s="20"/>
      <c r="G2585" s="18"/>
      <c r="H2585" s="25"/>
      <c r="I2585" s="15">
        <v>2585</v>
      </c>
      <c r="J2585" s="15" t="b">
        <f xml:space="preserve"> IF(AND([Relationship Date (UTC)] &gt;= Misc!$M$3, [Relationship Date (UTC)] &lt;= Misc!$N$3,TRUE), TRUE, FALSE)</f>
        <v>1</v>
      </c>
      <c r="K2585" s="16"/>
      <c r="L2585" s="72" t="s">
        <v>922</v>
      </c>
      <c r="M2585" s="75">
        <v>40523.680902777778</v>
      </c>
    </row>
    <row r="2586" spans="1:13">
      <c r="A2586" s="69" t="s">
        <v>671</v>
      </c>
      <c r="B2586" s="69" t="s">
        <v>707</v>
      </c>
      <c r="C2586" s="18"/>
      <c r="D2586" s="19"/>
      <c r="E2586" s="60"/>
      <c r="F2586" s="20"/>
      <c r="G2586" s="18"/>
      <c r="H2586" s="25"/>
      <c r="I2586" s="15">
        <v>2586</v>
      </c>
      <c r="J2586" s="15" t="b">
        <f xml:space="preserve"> IF(AND([Relationship Date (UTC)] &gt;= Misc!$M$3, [Relationship Date (UTC)] &lt;= Misc!$N$3,TRUE), TRUE, FALSE)</f>
        <v>1</v>
      </c>
      <c r="K2586" s="16"/>
      <c r="L2586" s="72" t="s">
        <v>922</v>
      </c>
      <c r="M2586" s="75">
        <v>40523.680902777778</v>
      </c>
    </row>
    <row r="2587" spans="1:13">
      <c r="A2587" s="69" t="s">
        <v>705</v>
      </c>
      <c r="B2587" s="69" t="s">
        <v>707</v>
      </c>
      <c r="C2587" s="18"/>
      <c r="D2587" s="19"/>
      <c r="E2587" s="60"/>
      <c r="F2587" s="20"/>
      <c r="G2587" s="18"/>
      <c r="H2587" s="25"/>
      <c r="I2587" s="15">
        <v>2587</v>
      </c>
      <c r="J2587" s="15" t="b">
        <f xml:space="preserve"> IF(AND([Relationship Date (UTC)] &gt;= Misc!$M$3, [Relationship Date (UTC)] &lt;= Misc!$N$3,TRUE), TRUE, FALSE)</f>
        <v>1</v>
      </c>
      <c r="K2587" s="16"/>
      <c r="L2587" s="72" t="s">
        <v>922</v>
      </c>
      <c r="M2587" s="75">
        <v>40523.680902777778</v>
      </c>
    </row>
    <row r="2588" spans="1:13">
      <c r="A2588" s="69" t="s">
        <v>758</v>
      </c>
      <c r="B2588" s="69" t="s">
        <v>707</v>
      </c>
      <c r="C2588" s="18"/>
      <c r="D2588" s="19"/>
      <c r="E2588" s="60"/>
      <c r="F2588" s="20"/>
      <c r="G2588" s="18"/>
      <c r="H2588" s="25"/>
      <c r="I2588" s="15">
        <v>2588</v>
      </c>
      <c r="J2588" s="15" t="b">
        <f xml:space="preserve"> IF(AND([Relationship Date (UTC)] &gt;= Misc!$M$3, [Relationship Date (UTC)] &lt;= Misc!$N$3,TRUE), TRUE, FALSE)</f>
        <v>1</v>
      </c>
      <c r="K2588" s="16"/>
      <c r="L2588" s="72" t="s">
        <v>922</v>
      </c>
      <c r="M2588" s="75">
        <v>40523.680902777778</v>
      </c>
    </row>
    <row r="2589" spans="1:13">
      <c r="A2589" s="69" t="s">
        <v>865</v>
      </c>
      <c r="B2589" s="69" t="s">
        <v>707</v>
      </c>
      <c r="C2589" s="18"/>
      <c r="D2589" s="19"/>
      <c r="E2589" s="60"/>
      <c r="F2589" s="20"/>
      <c r="G2589" s="18"/>
      <c r="H2589" s="25"/>
      <c r="I2589" s="15">
        <v>2589</v>
      </c>
      <c r="J2589" s="15" t="b">
        <f xml:space="preserve"> IF(AND([Relationship Date (UTC)] &gt;= Misc!$M$3, [Relationship Date (UTC)] &lt;= Misc!$N$3,TRUE), TRUE, FALSE)</f>
        <v>1</v>
      </c>
      <c r="K2589" s="16"/>
      <c r="L2589" s="72" t="s">
        <v>922</v>
      </c>
      <c r="M2589" s="75">
        <v>40523.680902777778</v>
      </c>
    </row>
    <row r="2590" spans="1:13">
      <c r="A2590" s="69" t="s">
        <v>870</v>
      </c>
      <c r="B2590" s="69" t="s">
        <v>916</v>
      </c>
      <c r="C2590" s="18"/>
      <c r="D2590" s="19"/>
      <c r="E2590" s="60"/>
      <c r="F2590" s="20"/>
      <c r="G2590" s="18"/>
      <c r="H2590" s="25"/>
      <c r="I2590" s="15">
        <v>2590</v>
      </c>
      <c r="J2590" s="15" t="b">
        <f xml:space="preserve"> IF(AND([Relationship Date (UTC)] &gt;= Misc!$M$3, [Relationship Date (UTC)] &lt;= Misc!$N$3,TRUE), TRUE, FALSE)</f>
        <v>1</v>
      </c>
      <c r="K2590" s="16"/>
      <c r="L2590" s="72" t="s">
        <v>922</v>
      </c>
      <c r="M2590" s="75">
        <v>40523.680902777778</v>
      </c>
    </row>
    <row r="2591" spans="1:13">
      <c r="A2591" s="69" t="s">
        <v>870</v>
      </c>
      <c r="B2591" s="69" t="s">
        <v>413</v>
      </c>
      <c r="C2591" s="18"/>
      <c r="D2591" s="19"/>
      <c r="E2591" s="60"/>
      <c r="F2591" s="20"/>
      <c r="G2591" s="18"/>
      <c r="H2591" s="25"/>
      <c r="I2591" s="15">
        <v>2591</v>
      </c>
      <c r="J2591" s="15" t="b">
        <f xml:space="preserve"> IF(AND([Relationship Date (UTC)] &gt;= Misc!$M$3, [Relationship Date (UTC)] &lt;= Misc!$N$3,TRUE), TRUE, FALSE)</f>
        <v>1</v>
      </c>
      <c r="K2591" s="16"/>
      <c r="L2591" s="72" t="s">
        <v>922</v>
      </c>
      <c r="M2591" s="75">
        <v>40523.680902777778</v>
      </c>
    </row>
    <row r="2592" spans="1:13">
      <c r="A2592" s="69" t="s">
        <v>638</v>
      </c>
      <c r="B2592" s="69" t="s">
        <v>817</v>
      </c>
      <c r="C2592" s="18"/>
      <c r="D2592" s="19"/>
      <c r="E2592" s="60"/>
      <c r="F2592" s="20"/>
      <c r="G2592" s="18"/>
      <c r="H2592" s="25"/>
      <c r="I2592" s="15">
        <v>2592</v>
      </c>
      <c r="J2592" s="15" t="b">
        <f xml:space="preserve"> IF(AND([Relationship Date (UTC)] &gt;= Misc!$M$3, [Relationship Date (UTC)] &lt;= Misc!$N$3,TRUE), TRUE, FALSE)</f>
        <v>1</v>
      </c>
      <c r="K2592" s="16"/>
      <c r="L2592" s="72" t="s">
        <v>921</v>
      </c>
      <c r="M2592" s="75">
        <v>40523.658819444441</v>
      </c>
    </row>
    <row r="2593" spans="1:13">
      <c r="A2593" s="69" t="s">
        <v>667</v>
      </c>
      <c r="B2593" s="69" t="s">
        <v>638</v>
      </c>
      <c r="C2593" s="18"/>
      <c r="D2593" s="19"/>
      <c r="E2593" s="60"/>
      <c r="F2593" s="20"/>
      <c r="G2593" s="18"/>
      <c r="H2593" s="25"/>
      <c r="I2593" s="15">
        <v>2593</v>
      </c>
      <c r="J2593" s="15" t="b">
        <f xml:space="preserve"> IF(AND([Relationship Date (UTC)] &gt;= Misc!$M$3, [Relationship Date (UTC)] &lt;= Misc!$N$3,TRUE), TRUE, FALSE)</f>
        <v>1</v>
      </c>
      <c r="K2593" s="16"/>
      <c r="L2593" s="72" t="s">
        <v>922</v>
      </c>
      <c r="M2593" s="75">
        <v>40523.680902777778</v>
      </c>
    </row>
    <row r="2594" spans="1:13">
      <c r="A2594" s="69" t="s">
        <v>638</v>
      </c>
      <c r="B2594" s="69" t="s">
        <v>551</v>
      </c>
      <c r="C2594" s="18"/>
      <c r="D2594" s="19"/>
      <c r="E2594" s="60"/>
      <c r="F2594" s="20"/>
      <c r="G2594" s="18"/>
      <c r="H2594" s="25"/>
      <c r="I2594" s="15">
        <v>2594</v>
      </c>
      <c r="J2594" s="15" t="b">
        <f xml:space="preserve"> IF(AND([Relationship Date (UTC)] &gt;= Misc!$M$3, [Relationship Date (UTC)] &lt;= Misc!$N$3,TRUE), TRUE, FALSE)</f>
        <v>1</v>
      </c>
      <c r="K2594" s="16"/>
      <c r="L2594" s="72" t="s">
        <v>922</v>
      </c>
      <c r="M2594" s="75">
        <v>40523.680902777778</v>
      </c>
    </row>
    <row r="2595" spans="1:13">
      <c r="A2595" s="69" t="s">
        <v>638</v>
      </c>
      <c r="B2595" s="69" t="s">
        <v>788</v>
      </c>
      <c r="C2595" s="18"/>
      <c r="D2595" s="19"/>
      <c r="E2595" s="60"/>
      <c r="F2595" s="20"/>
      <c r="G2595" s="18"/>
      <c r="H2595" s="25"/>
      <c r="I2595" s="15">
        <v>2595</v>
      </c>
      <c r="J2595" s="15" t="b">
        <f xml:space="preserve"> IF(AND([Relationship Date (UTC)] &gt;= Misc!$M$3, [Relationship Date (UTC)] &lt;= Misc!$N$3,TRUE), TRUE, FALSE)</f>
        <v>1</v>
      </c>
      <c r="K2595" s="16"/>
      <c r="L2595" s="72" t="s">
        <v>922</v>
      </c>
      <c r="M2595" s="75">
        <v>40523.680902777778</v>
      </c>
    </row>
    <row r="2596" spans="1:13">
      <c r="A2596" s="69" t="s">
        <v>638</v>
      </c>
      <c r="B2596" s="69" t="s">
        <v>409</v>
      </c>
      <c r="C2596" s="18"/>
      <c r="D2596" s="19"/>
      <c r="E2596" s="60"/>
      <c r="F2596" s="20"/>
      <c r="G2596" s="18"/>
      <c r="H2596" s="25"/>
      <c r="I2596" s="15">
        <v>2596</v>
      </c>
      <c r="J2596" s="15" t="b">
        <f xml:space="preserve"> IF(AND([Relationship Date (UTC)] &gt;= Misc!$M$3, [Relationship Date (UTC)] &lt;= Misc!$N$3,TRUE), TRUE, FALSE)</f>
        <v>1</v>
      </c>
      <c r="K2596" s="16"/>
      <c r="L2596" s="72" t="s">
        <v>922</v>
      </c>
      <c r="M2596" s="75">
        <v>40523.680902777778</v>
      </c>
    </row>
    <row r="2597" spans="1:13">
      <c r="A2597" s="69" t="s">
        <v>638</v>
      </c>
      <c r="B2597" s="69" t="s">
        <v>730</v>
      </c>
      <c r="C2597" s="18"/>
      <c r="D2597" s="19"/>
      <c r="E2597" s="60"/>
      <c r="F2597" s="20"/>
      <c r="G2597" s="18"/>
      <c r="H2597" s="25"/>
      <c r="I2597" s="15">
        <v>2597</v>
      </c>
      <c r="J2597" s="15" t="b">
        <f xml:space="preserve"> IF(AND([Relationship Date (UTC)] &gt;= Misc!$M$3, [Relationship Date (UTC)] &lt;= Misc!$N$3,TRUE), TRUE, FALSE)</f>
        <v>1</v>
      </c>
      <c r="K2597" s="16"/>
      <c r="L2597" s="72" t="s">
        <v>922</v>
      </c>
      <c r="M2597" s="75">
        <v>40523.680902777778</v>
      </c>
    </row>
    <row r="2598" spans="1:13">
      <c r="A2598" s="69" t="s">
        <v>638</v>
      </c>
      <c r="B2598" s="69" t="s">
        <v>671</v>
      </c>
      <c r="C2598" s="18"/>
      <c r="D2598" s="19"/>
      <c r="E2598" s="60"/>
      <c r="F2598" s="20"/>
      <c r="G2598" s="18"/>
      <c r="H2598" s="25"/>
      <c r="I2598" s="15">
        <v>2598</v>
      </c>
      <c r="J2598" s="15" t="b">
        <f xml:space="preserve"> IF(AND([Relationship Date (UTC)] &gt;= Misc!$M$3, [Relationship Date (UTC)] &lt;= Misc!$N$3,TRUE), TRUE, FALSE)</f>
        <v>1</v>
      </c>
      <c r="K2598" s="16"/>
      <c r="L2598" s="72" t="s">
        <v>922</v>
      </c>
      <c r="M2598" s="75">
        <v>40523.680902777778</v>
      </c>
    </row>
    <row r="2599" spans="1:13">
      <c r="A2599" s="69" t="s">
        <v>638</v>
      </c>
      <c r="B2599" s="69" t="s">
        <v>844</v>
      </c>
      <c r="C2599" s="18"/>
      <c r="D2599" s="19"/>
      <c r="E2599" s="60"/>
      <c r="F2599" s="20"/>
      <c r="G2599" s="18"/>
      <c r="H2599" s="25"/>
      <c r="I2599" s="15">
        <v>2599</v>
      </c>
      <c r="J2599" s="15" t="b">
        <f xml:space="preserve"> IF(AND([Relationship Date (UTC)] &gt;= Misc!$M$3, [Relationship Date (UTC)] &lt;= Misc!$N$3,TRUE), TRUE, FALSE)</f>
        <v>1</v>
      </c>
      <c r="K2599" s="16"/>
      <c r="L2599" s="72" t="s">
        <v>922</v>
      </c>
      <c r="M2599" s="75">
        <v>40523.680902777778</v>
      </c>
    </row>
    <row r="2600" spans="1:13">
      <c r="A2600" s="69" t="s">
        <v>638</v>
      </c>
      <c r="B2600" s="69" t="s">
        <v>850</v>
      </c>
      <c r="C2600" s="18"/>
      <c r="D2600" s="19"/>
      <c r="E2600" s="60"/>
      <c r="F2600" s="20"/>
      <c r="G2600" s="18"/>
      <c r="H2600" s="25"/>
      <c r="I2600" s="15">
        <v>2600</v>
      </c>
      <c r="J2600" s="15" t="b">
        <f xml:space="preserve"> IF(AND([Relationship Date (UTC)] &gt;= Misc!$M$3, [Relationship Date (UTC)] &lt;= Misc!$N$3,TRUE), TRUE, FALSE)</f>
        <v>1</v>
      </c>
      <c r="K2600" s="16"/>
      <c r="L2600" s="72" t="s">
        <v>922</v>
      </c>
      <c r="M2600" s="75">
        <v>40523.680902777778</v>
      </c>
    </row>
    <row r="2601" spans="1:13">
      <c r="A2601" s="69" t="s">
        <v>638</v>
      </c>
      <c r="B2601" s="69" t="s">
        <v>669</v>
      </c>
      <c r="C2601" s="18"/>
      <c r="D2601" s="19"/>
      <c r="E2601" s="60"/>
      <c r="F2601" s="20"/>
      <c r="G2601" s="18"/>
      <c r="H2601" s="25"/>
      <c r="I2601" s="15">
        <v>2601</v>
      </c>
      <c r="J2601" s="15" t="b">
        <f xml:space="preserve"> IF(AND([Relationship Date (UTC)] &gt;= Misc!$M$3, [Relationship Date (UTC)] &lt;= Misc!$N$3,TRUE), TRUE, FALSE)</f>
        <v>1</v>
      </c>
      <c r="K2601" s="16"/>
      <c r="L2601" s="72" t="s">
        <v>922</v>
      </c>
      <c r="M2601" s="75">
        <v>40523.680902777778</v>
      </c>
    </row>
    <row r="2602" spans="1:13">
      <c r="A2602" s="69" t="s">
        <v>638</v>
      </c>
      <c r="B2602" s="69" t="s">
        <v>826</v>
      </c>
      <c r="C2602" s="18"/>
      <c r="D2602" s="19"/>
      <c r="E2602" s="60"/>
      <c r="F2602" s="20"/>
      <c r="G2602" s="18"/>
      <c r="H2602" s="25"/>
      <c r="I2602" s="15">
        <v>2602</v>
      </c>
      <c r="J2602" s="15" t="b">
        <f xml:space="preserve"> IF(AND([Relationship Date (UTC)] &gt;= Misc!$M$3, [Relationship Date (UTC)] &lt;= Misc!$N$3,TRUE), TRUE, FALSE)</f>
        <v>1</v>
      </c>
      <c r="K2602" s="16"/>
      <c r="L2602" s="72" t="s">
        <v>922</v>
      </c>
      <c r="M2602" s="75">
        <v>40523.680902777778</v>
      </c>
    </row>
    <row r="2603" spans="1:13">
      <c r="A2603" s="69" t="s">
        <v>638</v>
      </c>
      <c r="B2603" s="69" t="s">
        <v>817</v>
      </c>
      <c r="C2603" s="18"/>
      <c r="D2603" s="19"/>
      <c r="E2603" s="60"/>
      <c r="F2603" s="20"/>
      <c r="G2603" s="18"/>
      <c r="H2603" s="25"/>
      <c r="I2603" s="15">
        <v>2603</v>
      </c>
      <c r="J2603" s="15" t="b">
        <f xml:space="preserve"> IF(AND([Relationship Date (UTC)] &gt;= Misc!$M$3, [Relationship Date (UTC)] &lt;= Misc!$N$3,TRUE), TRUE, FALSE)</f>
        <v>1</v>
      </c>
      <c r="K2603" s="16"/>
      <c r="L2603" s="72" t="s">
        <v>922</v>
      </c>
      <c r="M2603" s="75">
        <v>40523.680902777778</v>
      </c>
    </row>
    <row r="2604" spans="1:13">
      <c r="A2604" s="69" t="s">
        <v>638</v>
      </c>
      <c r="B2604" s="69" t="s">
        <v>871</v>
      </c>
      <c r="C2604" s="18"/>
      <c r="D2604" s="19"/>
      <c r="E2604" s="60"/>
      <c r="F2604" s="20"/>
      <c r="G2604" s="18"/>
      <c r="H2604" s="25"/>
      <c r="I2604" s="15">
        <v>2604</v>
      </c>
      <c r="J2604" s="15" t="b">
        <f xml:space="preserve"> IF(AND([Relationship Date (UTC)] &gt;= Misc!$M$3, [Relationship Date (UTC)] &lt;= Misc!$N$3,TRUE), TRUE, FALSE)</f>
        <v>1</v>
      </c>
      <c r="K2604" s="16"/>
      <c r="L2604" s="72" t="s">
        <v>922</v>
      </c>
      <c r="M2604" s="75">
        <v>40523.680902777778</v>
      </c>
    </row>
    <row r="2605" spans="1:13">
      <c r="A2605" s="69" t="s">
        <v>638</v>
      </c>
      <c r="B2605" s="69" t="s">
        <v>696</v>
      </c>
      <c r="C2605" s="18"/>
      <c r="D2605" s="19"/>
      <c r="E2605" s="60"/>
      <c r="F2605" s="20"/>
      <c r="G2605" s="18"/>
      <c r="H2605" s="25"/>
      <c r="I2605" s="15">
        <v>2605</v>
      </c>
      <c r="J2605" s="15" t="b">
        <f xml:space="preserve"> IF(AND([Relationship Date (UTC)] &gt;= Misc!$M$3, [Relationship Date (UTC)] &lt;= Misc!$N$3,TRUE), TRUE, FALSE)</f>
        <v>1</v>
      </c>
      <c r="K2605" s="16"/>
      <c r="L2605" s="72" t="s">
        <v>922</v>
      </c>
      <c r="M2605" s="75">
        <v>40523.680902777778</v>
      </c>
    </row>
    <row r="2606" spans="1:13">
      <c r="A2606" s="69" t="s">
        <v>638</v>
      </c>
      <c r="B2606" s="69" t="s">
        <v>670</v>
      </c>
      <c r="C2606" s="18"/>
      <c r="D2606" s="19"/>
      <c r="E2606" s="60"/>
      <c r="F2606" s="20"/>
      <c r="G2606" s="18"/>
      <c r="H2606" s="25"/>
      <c r="I2606" s="15">
        <v>2606</v>
      </c>
      <c r="J2606" s="15" t="b">
        <f xml:space="preserve"> IF(AND([Relationship Date (UTC)] &gt;= Misc!$M$3, [Relationship Date (UTC)] &lt;= Misc!$N$3,TRUE), TRUE, FALSE)</f>
        <v>1</v>
      </c>
      <c r="K2606" s="16"/>
      <c r="L2606" s="72" t="s">
        <v>922</v>
      </c>
      <c r="M2606" s="75">
        <v>40523.680902777778</v>
      </c>
    </row>
    <row r="2607" spans="1:13">
      <c r="A2607" s="69" t="s">
        <v>638</v>
      </c>
      <c r="B2607" s="69" t="s">
        <v>872</v>
      </c>
      <c r="C2607" s="18"/>
      <c r="D2607" s="19"/>
      <c r="E2607" s="60"/>
      <c r="F2607" s="20"/>
      <c r="G2607" s="18"/>
      <c r="H2607" s="25"/>
      <c r="I2607" s="15">
        <v>2607</v>
      </c>
      <c r="J2607" s="15" t="b">
        <f xml:space="preserve"> IF(AND([Relationship Date (UTC)] &gt;= Misc!$M$3, [Relationship Date (UTC)] &lt;= Misc!$N$3,TRUE), TRUE, FALSE)</f>
        <v>1</v>
      </c>
      <c r="K2607" s="16"/>
      <c r="L2607" s="72" t="s">
        <v>922</v>
      </c>
      <c r="M2607" s="75">
        <v>40523.680902777778</v>
      </c>
    </row>
    <row r="2608" spans="1:13">
      <c r="A2608" s="69" t="s">
        <v>638</v>
      </c>
      <c r="B2608" s="69" t="s">
        <v>916</v>
      </c>
      <c r="C2608" s="18"/>
      <c r="D2608" s="19"/>
      <c r="E2608" s="60"/>
      <c r="F2608" s="20"/>
      <c r="G2608" s="18"/>
      <c r="H2608" s="25"/>
      <c r="I2608" s="15">
        <v>2608</v>
      </c>
      <c r="J2608" s="15" t="b">
        <f xml:space="preserve"> IF(AND([Relationship Date (UTC)] &gt;= Misc!$M$3, [Relationship Date (UTC)] &lt;= Misc!$N$3,TRUE), TRUE, FALSE)</f>
        <v>1</v>
      </c>
      <c r="K2608" s="16"/>
      <c r="L2608" s="72" t="s">
        <v>922</v>
      </c>
      <c r="M2608" s="75">
        <v>40523.680902777778</v>
      </c>
    </row>
    <row r="2609" spans="1:13">
      <c r="A2609" s="69" t="s">
        <v>638</v>
      </c>
      <c r="B2609" s="69" t="s">
        <v>660</v>
      </c>
      <c r="C2609" s="18"/>
      <c r="D2609" s="19"/>
      <c r="E2609" s="60"/>
      <c r="F2609" s="20"/>
      <c r="G2609" s="18"/>
      <c r="H2609" s="25"/>
      <c r="I2609" s="15">
        <v>2609</v>
      </c>
      <c r="J2609" s="15" t="b">
        <f xml:space="preserve"> IF(AND([Relationship Date (UTC)] &gt;= Misc!$M$3, [Relationship Date (UTC)] &lt;= Misc!$N$3,TRUE), TRUE, FALSE)</f>
        <v>1</v>
      </c>
      <c r="K2609" s="16"/>
      <c r="L2609" s="72" t="s">
        <v>922</v>
      </c>
      <c r="M2609" s="75">
        <v>40523.680902777778</v>
      </c>
    </row>
    <row r="2610" spans="1:13">
      <c r="A2610" s="69" t="s">
        <v>638</v>
      </c>
      <c r="B2610" s="69" t="s">
        <v>770</v>
      </c>
      <c r="C2610" s="18"/>
      <c r="D2610" s="19"/>
      <c r="E2610" s="60"/>
      <c r="F2610" s="20"/>
      <c r="G2610" s="18"/>
      <c r="H2610" s="25"/>
      <c r="I2610" s="15">
        <v>2610</v>
      </c>
      <c r="J2610" s="15" t="b">
        <f xml:space="preserve"> IF(AND([Relationship Date (UTC)] &gt;= Misc!$M$3, [Relationship Date (UTC)] &lt;= Misc!$N$3,TRUE), TRUE, FALSE)</f>
        <v>1</v>
      </c>
      <c r="K2610" s="16"/>
      <c r="L2610" s="72" t="s">
        <v>922</v>
      </c>
      <c r="M2610" s="75">
        <v>40523.680902777778</v>
      </c>
    </row>
    <row r="2611" spans="1:13">
      <c r="A2611" s="69" t="s">
        <v>638</v>
      </c>
      <c r="B2611" s="69" t="s">
        <v>667</v>
      </c>
      <c r="C2611" s="18"/>
      <c r="D2611" s="19"/>
      <c r="E2611" s="60"/>
      <c r="F2611" s="20"/>
      <c r="G2611" s="18"/>
      <c r="H2611" s="25"/>
      <c r="I2611" s="15">
        <v>2611</v>
      </c>
      <c r="J2611" s="15" t="b">
        <f xml:space="preserve"> IF(AND([Relationship Date (UTC)] &gt;= Misc!$M$3, [Relationship Date (UTC)] &lt;= Misc!$N$3,TRUE), TRUE, FALSE)</f>
        <v>1</v>
      </c>
      <c r="K2611" s="16"/>
      <c r="L2611" s="72" t="s">
        <v>922</v>
      </c>
      <c r="M2611" s="75">
        <v>40523.680902777778</v>
      </c>
    </row>
    <row r="2612" spans="1:13">
      <c r="A2612" s="69" t="s">
        <v>638</v>
      </c>
      <c r="B2612" s="69" t="s">
        <v>441</v>
      </c>
      <c r="C2612" s="18"/>
      <c r="D2612" s="19"/>
      <c r="E2612" s="60"/>
      <c r="F2612" s="20"/>
      <c r="G2612" s="18"/>
      <c r="H2612" s="25"/>
      <c r="I2612" s="15">
        <v>2612</v>
      </c>
      <c r="J2612" s="15" t="b">
        <f xml:space="preserve"> IF(AND([Relationship Date (UTC)] &gt;= Misc!$M$3, [Relationship Date (UTC)] &lt;= Misc!$N$3,TRUE), TRUE, FALSE)</f>
        <v>1</v>
      </c>
      <c r="K2612" s="16"/>
      <c r="L2612" s="72" t="s">
        <v>922</v>
      </c>
      <c r="M2612" s="75">
        <v>40523.680902777778</v>
      </c>
    </row>
    <row r="2613" spans="1:13">
      <c r="A2613" s="69" t="s">
        <v>638</v>
      </c>
      <c r="B2613" s="69" t="s">
        <v>899</v>
      </c>
      <c r="C2613" s="18"/>
      <c r="D2613" s="19"/>
      <c r="E2613" s="60"/>
      <c r="F2613" s="20"/>
      <c r="G2613" s="18"/>
      <c r="H2613" s="25"/>
      <c r="I2613" s="15">
        <v>2613</v>
      </c>
      <c r="J2613" s="15" t="b">
        <f xml:space="preserve"> IF(AND([Relationship Date (UTC)] &gt;= Misc!$M$3, [Relationship Date (UTC)] &lt;= Misc!$N$3,TRUE), TRUE, FALSE)</f>
        <v>1</v>
      </c>
      <c r="K2613" s="16"/>
      <c r="L2613" s="72" t="s">
        <v>922</v>
      </c>
      <c r="M2613" s="75">
        <v>40523.680902777778</v>
      </c>
    </row>
    <row r="2614" spans="1:13">
      <c r="A2614" s="69" t="s">
        <v>668</v>
      </c>
      <c r="B2614" s="69" t="s">
        <v>638</v>
      </c>
      <c r="C2614" s="18"/>
      <c r="D2614" s="19"/>
      <c r="E2614" s="60"/>
      <c r="F2614" s="20"/>
      <c r="G2614" s="18"/>
      <c r="H2614" s="25"/>
      <c r="I2614" s="15">
        <v>2614</v>
      </c>
      <c r="J2614" s="15" t="b">
        <f xml:space="preserve"> IF(AND([Relationship Date (UTC)] &gt;= Misc!$M$3, [Relationship Date (UTC)] &lt;= Misc!$N$3,TRUE), TRUE, FALSE)</f>
        <v>1</v>
      </c>
      <c r="K2614" s="16"/>
      <c r="L2614" s="72" t="s">
        <v>922</v>
      </c>
      <c r="M2614" s="75">
        <v>40523.680902777778</v>
      </c>
    </row>
    <row r="2615" spans="1:13">
      <c r="A2615" s="69" t="s">
        <v>871</v>
      </c>
      <c r="B2615" s="69" t="s">
        <v>638</v>
      </c>
      <c r="C2615" s="18"/>
      <c r="D2615" s="19"/>
      <c r="E2615" s="60"/>
      <c r="F2615" s="20"/>
      <c r="G2615" s="18"/>
      <c r="H2615" s="25"/>
      <c r="I2615" s="15">
        <v>2615</v>
      </c>
      <c r="J2615" s="15" t="b">
        <f xml:space="preserve"> IF(AND([Relationship Date (UTC)] &gt;= Misc!$M$3, [Relationship Date (UTC)] &lt;= Misc!$N$3,TRUE), TRUE, FALSE)</f>
        <v>1</v>
      </c>
      <c r="K2615" s="16"/>
      <c r="L2615" s="72" t="s">
        <v>922</v>
      </c>
      <c r="M2615" s="75">
        <v>40523.680902777778</v>
      </c>
    </row>
    <row r="2616" spans="1:13">
      <c r="A2616" s="69" t="s">
        <v>841</v>
      </c>
      <c r="B2616" s="69" t="s">
        <v>638</v>
      </c>
      <c r="C2616" s="18"/>
      <c r="D2616" s="19"/>
      <c r="E2616" s="60"/>
      <c r="F2616" s="20"/>
      <c r="G2616" s="18"/>
      <c r="H2616" s="25"/>
      <c r="I2616" s="15">
        <v>2616</v>
      </c>
      <c r="J2616" s="15" t="b">
        <f xml:space="preserve"> IF(AND([Relationship Date (UTC)] &gt;= Misc!$M$3, [Relationship Date (UTC)] &lt;= Misc!$N$3,TRUE), TRUE, FALSE)</f>
        <v>1</v>
      </c>
      <c r="K2616" s="16"/>
      <c r="L2616" s="72" t="s">
        <v>922</v>
      </c>
      <c r="M2616" s="75">
        <v>40523.680902777778</v>
      </c>
    </row>
    <row r="2617" spans="1:13">
      <c r="A2617" s="69" t="s">
        <v>844</v>
      </c>
      <c r="B2617" s="69" t="s">
        <v>638</v>
      </c>
      <c r="C2617" s="18"/>
      <c r="D2617" s="19"/>
      <c r="E2617" s="60"/>
      <c r="F2617" s="20"/>
      <c r="G2617" s="18"/>
      <c r="H2617" s="25"/>
      <c r="I2617" s="15">
        <v>2617</v>
      </c>
      <c r="J2617" s="15" t="b">
        <f xml:space="preserve"> IF(AND([Relationship Date (UTC)] &gt;= Misc!$M$3, [Relationship Date (UTC)] &lt;= Misc!$N$3,TRUE), TRUE, FALSE)</f>
        <v>1</v>
      </c>
      <c r="K2617" s="16"/>
      <c r="L2617" s="72" t="s">
        <v>922</v>
      </c>
      <c r="M2617" s="75">
        <v>40523.680902777778</v>
      </c>
    </row>
    <row r="2618" spans="1:13">
      <c r="A2618" s="69" t="s">
        <v>551</v>
      </c>
      <c r="B2618" s="69" t="s">
        <v>638</v>
      </c>
      <c r="C2618" s="18"/>
      <c r="D2618" s="19"/>
      <c r="E2618" s="60"/>
      <c r="F2618" s="20"/>
      <c r="G2618" s="18"/>
      <c r="H2618" s="25"/>
      <c r="I2618" s="15">
        <v>2618</v>
      </c>
      <c r="J2618" s="15" t="b">
        <f xml:space="preserve"> IF(AND([Relationship Date (UTC)] &gt;= Misc!$M$3, [Relationship Date (UTC)] &lt;= Misc!$N$3,TRUE), TRUE, FALSE)</f>
        <v>1</v>
      </c>
      <c r="K2618" s="16"/>
      <c r="L2618" s="72" t="s">
        <v>922</v>
      </c>
      <c r="M2618" s="75">
        <v>40523.680902777778</v>
      </c>
    </row>
    <row r="2619" spans="1:13">
      <c r="A2619" s="69" t="s">
        <v>489</v>
      </c>
      <c r="B2619" s="69" t="s">
        <v>638</v>
      </c>
      <c r="C2619" s="18"/>
      <c r="D2619" s="19"/>
      <c r="E2619" s="60"/>
      <c r="F2619" s="20"/>
      <c r="G2619" s="18"/>
      <c r="H2619" s="25"/>
      <c r="I2619" s="15">
        <v>2619</v>
      </c>
      <c r="J2619" s="15" t="b">
        <f xml:space="preserve"> IF(AND([Relationship Date (UTC)] &gt;= Misc!$M$3, [Relationship Date (UTC)] &lt;= Misc!$N$3,TRUE), TRUE, FALSE)</f>
        <v>1</v>
      </c>
      <c r="K2619" s="16"/>
      <c r="L2619" s="72" t="s">
        <v>922</v>
      </c>
      <c r="M2619" s="75">
        <v>40523.680902777778</v>
      </c>
    </row>
    <row r="2620" spans="1:13">
      <c r="A2620" s="69" t="s">
        <v>826</v>
      </c>
      <c r="B2620" s="69" t="s">
        <v>638</v>
      </c>
      <c r="C2620" s="18"/>
      <c r="D2620" s="19"/>
      <c r="E2620" s="60"/>
      <c r="F2620" s="20"/>
      <c r="G2620" s="18"/>
      <c r="H2620" s="25"/>
      <c r="I2620" s="15">
        <v>2620</v>
      </c>
      <c r="J2620" s="15" t="b">
        <f xml:space="preserve"> IF(AND([Relationship Date (UTC)] &gt;= Misc!$M$3, [Relationship Date (UTC)] &lt;= Misc!$N$3,TRUE), TRUE, FALSE)</f>
        <v>1</v>
      </c>
      <c r="K2620" s="16"/>
      <c r="L2620" s="72" t="s">
        <v>922</v>
      </c>
      <c r="M2620" s="75">
        <v>40523.680902777778</v>
      </c>
    </row>
    <row r="2621" spans="1:13">
      <c r="A2621" s="69" t="s">
        <v>441</v>
      </c>
      <c r="B2621" s="69" t="s">
        <v>638</v>
      </c>
      <c r="C2621" s="18"/>
      <c r="D2621" s="19"/>
      <c r="E2621" s="60"/>
      <c r="F2621" s="20"/>
      <c r="G2621" s="18"/>
      <c r="H2621" s="25"/>
      <c r="I2621" s="15">
        <v>2621</v>
      </c>
      <c r="J2621" s="15" t="b">
        <f xml:space="preserve"> IF(AND([Relationship Date (UTC)] &gt;= Misc!$M$3, [Relationship Date (UTC)] &lt;= Misc!$N$3,TRUE), TRUE, FALSE)</f>
        <v>1</v>
      </c>
      <c r="K2621" s="16"/>
      <c r="L2621" s="72" t="s">
        <v>922</v>
      </c>
      <c r="M2621" s="75">
        <v>40523.680902777778</v>
      </c>
    </row>
    <row r="2622" spans="1:13">
      <c r="A2622" s="69" t="s">
        <v>669</v>
      </c>
      <c r="B2622" s="69" t="s">
        <v>638</v>
      </c>
      <c r="C2622" s="18"/>
      <c r="D2622" s="19"/>
      <c r="E2622" s="60"/>
      <c r="F2622" s="20"/>
      <c r="G2622" s="18"/>
      <c r="H2622" s="25"/>
      <c r="I2622" s="15">
        <v>2622</v>
      </c>
      <c r="J2622" s="15" t="b">
        <f xml:space="preserve"> IF(AND([Relationship Date (UTC)] &gt;= Misc!$M$3, [Relationship Date (UTC)] &lt;= Misc!$N$3,TRUE), TRUE, FALSE)</f>
        <v>1</v>
      </c>
      <c r="K2622" s="16"/>
      <c r="L2622" s="72" t="s">
        <v>922</v>
      </c>
      <c r="M2622" s="75">
        <v>40523.680902777778</v>
      </c>
    </row>
    <row r="2623" spans="1:13">
      <c r="A2623" s="69" t="s">
        <v>670</v>
      </c>
      <c r="B2623" s="69" t="s">
        <v>638</v>
      </c>
      <c r="C2623" s="18"/>
      <c r="D2623" s="19"/>
      <c r="E2623" s="60"/>
      <c r="F2623" s="20"/>
      <c r="G2623" s="18"/>
      <c r="H2623" s="25"/>
      <c r="I2623" s="15">
        <v>2623</v>
      </c>
      <c r="J2623" s="15" t="b">
        <f xml:space="preserve"> IF(AND([Relationship Date (UTC)] &gt;= Misc!$M$3, [Relationship Date (UTC)] &lt;= Misc!$N$3,TRUE), TRUE, FALSE)</f>
        <v>1</v>
      </c>
      <c r="K2623" s="16"/>
      <c r="L2623" s="72" t="s">
        <v>922</v>
      </c>
      <c r="M2623" s="75">
        <v>40523.680902777778</v>
      </c>
    </row>
    <row r="2624" spans="1:13">
      <c r="A2624" s="69" t="s">
        <v>850</v>
      </c>
      <c r="B2624" s="69" t="s">
        <v>638</v>
      </c>
      <c r="C2624" s="18"/>
      <c r="D2624" s="19"/>
      <c r="E2624" s="60"/>
      <c r="F2624" s="20"/>
      <c r="G2624" s="18"/>
      <c r="H2624" s="25"/>
      <c r="I2624" s="15">
        <v>2624</v>
      </c>
      <c r="J2624" s="15" t="b">
        <f xml:space="preserve"> IF(AND([Relationship Date (UTC)] &gt;= Misc!$M$3, [Relationship Date (UTC)] &lt;= Misc!$N$3,TRUE), TRUE, FALSE)</f>
        <v>1</v>
      </c>
      <c r="K2624" s="16"/>
      <c r="L2624" s="72" t="s">
        <v>922</v>
      </c>
      <c r="M2624" s="75">
        <v>40523.680902777778</v>
      </c>
    </row>
    <row r="2625" spans="1:13">
      <c r="A2625" s="69" t="s">
        <v>660</v>
      </c>
      <c r="B2625" s="69" t="s">
        <v>638</v>
      </c>
      <c r="C2625" s="18"/>
      <c r="D2625" s="19"/>
      <c r="E2625" s="60"/>
      <c r="F2625" s="20"/>
      <c r="G2625" s="18"/>
      <c r="H2625" s="25"/>
      <c r="I2625" s="15">
        <v>2625</v>
      </c>
      <c r="J2625" s="15" t="b">
        <f xml:space="preserve"> IF(AND([Relationship Date (UTC)] &gt;= Misc!$M$3, [Relationship Date (UTC)] &lt;= Misc!$N$3,TRUE), TRUE, FALSE)</f>
        <v>1</v>
      </c>
      <c r="K2625" s="16"/>
      <c r="L2625" s="72" t="s">
        <v>922</v>
      </c>
      <c r="M2625" s="75">
        <v>40523.680902777778</v>
      </c>
    </row>
    <row r="2626" spans="1:13">
      <c r="A2626" s="69" t="s">
        <v>671</v>
      </c>
      <c r="B2626" s="69" t="s">
        <v>638</v>
      </c>
      <c r="C2626" s="18"/>
      <c r="D2626" s="19"/>
      <c r="E2626" s="60"/>
      <c r="F2626" s="20"/>
      <c r="G2626" s="18"/>
      <c r="H2626" s="25"/>
      <c r="I2626" s="15">
        <v>2626</v>
      </c>
      <c r="J2626" s="15" t="b">
        <f xml:space="preserve"> IF(AND([Relationship Date (UTC)] &gt;= Misc!$M$3, [Relationship Date (UTC)] &lt;= Misc!$N$3,TRUE), TRUE, FALSE)</f>
        <v>1</v>
      </c>
      <c r="K2626" s="16"/>
      <c r="L2626" s="72" t="s">
        <v>922</v>
      </c>
      <c r="M2626" s="75">
        <v>40523.680902777778</v>
      </c>
    </row>
    <row r="2627" spans="1:13">
      <c r="A2627" s="69" t="s">
        <v>872</v>
      </c>
      <c r="B2627" s="69" t="s">
        <v>638</v>
      </c>
      <c r="C2627" s="18"/>
      <c r="D2627" s="19"/>
      <c r="E2627" s="60"/>
      <c r="F2627" s="20"/>
      <c r="G2627" s="18"/>
      <c r="H2627" s="25"/>
      <c r="I2627" s="15">
        <v>2627</v>
      </c>
      <c r="J2627" s="15" t="b">
        <f xml:space="preserve"> IF(AND([Relationship Date (UTC)] &gt;= Misc!$M$3, [Relationship Date (UTC)] &lt;= Misc!$N$3,TRUE), TRUE, FALSE)</f>
        <v>1</v>
      </c>
      <c r="K2627" s="16"/>
      <c r="L2627" s="72" t="s">
        <v>922</v>
      </c>
      <c r="M2627" s="75">
        <v>40523.680902777778</v>
      </c>
    </row>
    <row r="2628" spans="1:13">
      <c r="A2628" s="69" t="s">
        <v>787</v>
      </c>
      <c r="B2628" s="69" t="s">
        <v>638</v>
      </c>
      <c r="C2628" s="18"/>
      <c r="D2628" s="19"/>
      <c r="E2628" s="60"/>
      <c r="F2628" s="20"/>
      <c r="G2628" s="18"/>
      <c r="H2628" s="25"/>
      <c r="I2628" s="15">
        <v>2628</v>
      </c>
      <c r="J2628" s="15" t="b">
        <f xml:space="preserve"> IF(AND([Relationship Date (UTC)] &gt;= Misc!$M$3, [Relationship Date (UTC)] &lt;= Misc!$N$3,TRUE), TRUE, FALSE)</f>
        <v>1</v>
      </c>
      <c r="K2628" s="16"/>
      <c r="L2628" s="72" t="s">
        <v>922</v>
      </c>
      <c r="M2628" s="75">
        <v>40523.680902777778</v>
      </c>
    </row>
    <row r="2629" spans="1:13">
      <c r="A2629" s="69" t="s">
        <v>817</v>
      </c>
      <c r="B2629" s="69" t="s">
        <v>638</v>
      </c>
      <c r="C2629" s="18"/>
      <c r="D2629" s="19"/>
      <c r="E2629" s="60"/>
      <c r="F2629" s="20"/>
      <c r="G2629" s="18"/>
      <c r="H2629" s="25"/>
      <c r="I2629" s="15">
        <v>2629</v>
      </c>
      <c r="J2629" s="15" t="b">
        <f xml:space="preserve"> IF(AND([Relationship Date (UTC)] &gt;= Misc!$M$3, [Relationship Date (UTC)] &lt;= Misc!$N$3,TRUE), TRUE, FALSE)</f>
        <v>1</v>
      </c>
      <c r="K2629" s="16"/>
      <c r="L2629" s="72" t="s">
        <v>922</v>
      </c>
      <c r="M2629" s="75">
        <v>40523.680902777778</v>
      </c>
    </row>
    <row r="2630" spans="1:13">
      <c r="A2630" s="69" t="s">
        <v>788</v>
      </c>
      <c r="B2630" s="69" t="s">
        <v>638</v>
      </c>
      <c r="C2630" s="18"/>
      <c r="D2630" s="19"/>
      <c r="E2630" s="60"/>
      <c r="F2630" s="20"/>
      <c r="G2630" s="18"/>
      <c r="H2630" s="25"/>
      <c r="I2630" s="15">
        <v>2630</v>
      </c>
      <c r="J2630" s="15" t="b">
        <f xml:space="preserve"> IF(AND([Relationship Date (UTC)] &gt;= Misc!$M$3, [Relationship Date (UTC)] &lt;= Misc!$N$3,TRUE), TRUE, FALSE)</f>
        <v>1</v>
      </c>
      <c r="K2630" s="16"/>
      <c r="L2630" s="72" t="s">
        <v>922</v>
      </c>
      <c r="M2630" s="75">
        <v>40523.680902777778</v>
      </c>
    </row>
    <row r="2631" spans="1:13">
      <c r="A2631" s="69" t="s">
        <v>464</v>
      </c>
      <c r="B2631" s="69" t="s">
        <v>229</v>
      </c>
      <c r="C2631" s="18"/>
      <c r="D2631" s="19"/>
      <c r="E2631" s="60"/>
      <c r="F2631" s="20"/>
      <c r="G2631" s="18"/>
      <c r="H2631" s="25"/>
      <c r="I2631" s="15">
        <v>2631</v>
      </c>
      <c r="J2631" s="15" t="b">
        <f xml:space="preserve"> IF(AND([Relationship Date (UTC)] &gt;= Misc!$M$3, [Relationship Date (UTC)] &lt;= Misc!$N$3,TRUE), TRUE, FALSE)</f>
        <v>1</v>
      </c>
      <c r="K2631" s="16"/>
      <c r="L2631" s="72" t="s">
        <v>922</v>
      </c>
      <c r="M2631" s="75">
        <v>40523.680902777778</v>
      </c>
    </row>
    <row r="2632" spans="1:13">
      <c r="A2632" s="69" t="s">
        <v>229</v>
      </c>
      <c r="B2632" s="69" t="s">
        <v>321</v>
      </c>
      <c r="C2632" s="18"/>
      <c r="D2632" s="19"/>
      <c r="E2632" s="60"/>
      <c r="F2632" s="20"/>
      <c r="G2632" s="18"/>
      <c r="H2632" s="25"/>
      <c r="I2632" s="15">
        <v>2632</v>
      </c>
      <c r="J2632" s="15" t="b">
        <f xml:space="preserve"> IF(AND([Relationship Date (UTC)] &gt;= Misc!$M$3, [Relationship Date (UTC)] &lt;= Misc!$N$3,TRUE), TRUE, FALSE)</f>
        <v>1</v>
      </c>
      <c r="K2632" s="16"/>
      <c r="L2632" s="72" t="s">
        <v>922</v>
      </c>
      <c r="M2632" s="75">
        <v>40523.680902777778</v>
      </c>
    </row>
    <row r="2633" spans="1:13">
      <c r="A2633" s="69" t="s">
        <v>229</v>
      </c>
      <c r="B2633" s="69" t="s">
        <v>636</v>
      </c>
      <c r="C2633" s="18"/>
      <c r="D2633" s="19"/>
      <c r="E2633" s="60"/>
      <c r="F2633" s="20"/>
      <c r="G2633" s="18"/>
      <c r="H2633" s="25"/>
      <c r="I2633" s="15">
        <v>2633</v>
      </c>
      <c r="J2633" s="15" t="b">
        <f xml:space="preserve"> IF(AND([Relationship Date (UTC)] &gt;= Misc!$M$3, [Relationship Date (UTC)] &lt;= Misc!$N$3,TRUE), TRUE, FALSE)</f>
        <v>1</v>
      </c>
      <c r="K2633" s="16"/>
      <c r="L2633" s="72" t="s">
        <v>922</v>
      </c>
      <c r="M2633" s="75">
        <v>40523.680902777778</v>
      </c>
    </row>
    <row r="2634" spans="1:13">
      <c r="A2634" s="69" t="s">
        <v>229</v>
      </c>
      <c r="B2634" s="69" t="s">
        <v>489</v>
      </c>
      <c r="C2634" s="18"/>
      <c r="D2634" s="19"/>
      <c r="E2634" s="60"/>
      <c r="F2634" s="20"/>
      <c r="G2634" s="18"/>
      <c r="H2634" s="25"/>
      <c r="I2634" s="15">
        <v>2634</v>
      </c>
      <c r="J2634" s="15" t="b">
        <f xml:space="preserve"> IF(AND([Relationship Date (UTC)] &gt;= Misc!$M$3, [Relationship Date (UTC)] &lt;= Misc!$N$3,TRUE), TRUE, FALSE)</f>
        <v>1</v>
      </c>
      <c r="K2634" s="16"/>
      <c r="L2634" s="72" t="s">
        <v>922</v>
      </c>
      <c r="M2634" s="75">
        <v>40523.680902777778</v>
      </c>
    </row>
    <row r="2635" spans="1:13">
      <c r="A2635" s="69" t="s">
        <v>229</v>
      </c>
      <c r="B2635" s="69" t="s">
        <v>730</v>
      </c>
      <c r="C2635" s="18"/>
      <c r="D2635" s="19"/>
      <c r="E2635" s="60"/>
      <c r="F2635" s="20"/>
      <c r="G2635" s="18"/>
      <c r="H2635" s="25"/>
      <c r="I2635" s="15">
        <v>2635</v>
      </c>
      <c r="J2635" s="15" t="b">
        <f xml:space="preserve"> IF(AND([Relationship Date (UTC)] &gt;= Misc!$M$3, [Relationship Date (UTC)] &lt;= Misc!$N$3,TRUE), TRUE, FALSE)</f>
        <v>1</v>
      </c>
      <c r="K2635" s="16"/>
      <c r="L2635" s="72" t="s">
        <v>922</v>
      </c>
      <c r="M2635" s="75">
        <v>40523.680902777778</v>
      </c>
    </row>
    <row r="2636" spans="1:13">
      <c r="A2636" s="69" t="s">
        <v>229</v>
      </c>
      <c r="B2636" s="69" t="s">
        <v>861</v>
      </c>
      <c r="C2636" s="18"/>
      <c r="D2636" s="19"/>
      <c r="E2636" s="60"/>
      <c r="F2636" s="20"/>
      <c r="G2636" s="18"/>
      <c r="H2636" s="25"/>
      <c r="I2636" s="15">
        <v>2636</v>
      </c>
      <c r="J2636" s="15" t="b">
        <f xml:space="preserve"> IF(AND([Relationship Date (UTC)] &gt;= Misc!$M$3, [Relationship Date (UTC)] &lt;= Misc!$N$3,TRUE), TRUE, FALSE)</f>
        <v>1</v>
      </c>
      <c r="K2636" s="16"/>
      <c r="L2636" s="72" t="s">
        <v>922</v>
      </c>
      <c r="M2636" s="75">
        <v>40523.680902777778</v>
      </c>
    </row>
    <row r="2637" spans="1:13">
      <c r="A2637" s="69" t="s">
        <v>229</v>
      </c>
      <c r="B2637" s="69" t="s">
        <v>673</v>
      </c>
      <c r="C2637" s="18"/>
      <c r="D2637" s="19"/>
      <c r="E2637" s="60"/>
      <c r="F2637" s="20"/>
      <c r="G2637" s="18"/>
      <c r="H2637" s="25"/>
      <c r="I2637" s="15">
        <v>2637</v>
      </c>
      <c r="J2637" s="15" t="b">
        <f xml:space="preserve"> IF(AND([Relationship Date (UTC)] &gt;= Misc!$M$3, [Relationship Date (UTC)] &lt;= Misc!$N$3,TRUE), TRUE, FALSE)</f>
        <v>1</v>
      </c>
      <c r="K2637" s="16"/>
      <c r="L2637" s="72" t="s">
        <v>922</v>
      </c>
      <c r="M2637" s="75">
        <v>40523.680902777778</v>
      </c>
    </row>
    <row r="2638" spans="1:13">
      <c r="A2638" s="69" t="s">
        <v>229</v>
      </c>
      <c r="B2638" s="69" t="s">
        <v>686</v>
      </c>
      <c r="C2638" s="18"/>
      <c r="D2638" s="19"/>
      <c r="E2638" s="60"/>
      <c r="F2638" s="20"/>
      <c r="G2638" s="18"/>
      <c r="H2638" s="25"/>
      <c r="I2638" s="15">
        <v>2638</v>
      </c>
      <c r="J2638" s="15" t="b">
        <f xml:space="preserve"> IF(AND([Relationship Date (UTC)] &gt;= Misc!$M$3, [Relationship Date (UTC)] &lt;= Misc!$N$3,TRUE), TRUE, FALSE)</f>
        <v>1</v>
      </c>
      <c r="K2638" s="16"/>
      <c r="L2638" s="72" t="s">
        <v>922</v>
      </c>
      <c r="M2638" s="75">
        <v>40523.680902777778</v>
      </c>
    </row>
    <row r="2639" spans="1:13">
      <c r="A2639" s="69" t="s">
        <v>229</v>
      </c>
      <c r="B2639" s="69" t="s">
        <v>788</v>
      </c>
      <c r="C2639" s="18"/>
      <c r="D2639" s="19"/>
      <c r="E2639" s="60"/>
      <c r="F2639" s="20"/>
      <c r="G2639" s="18"/>
      <c r="H2639" s="25"/>
      <c r="I2639" s="15">
        <v>2639</v>
      </c>
      <c r="J2639" s="15" t="b">
        <f xml:space="preserve"> IF(AND([Relationship Date (UTC)] &gt;= Misc!$M$3, [Relationship Date (UTC)] &lt;= Misc!$N$3,TRUE), TRUE, FALSE)</f>
        <v>1</v>
      </c>
      <c r="K2639" s="16"/>
      <c r="L2639" s="72" t="s">
        <v>922</v>
      </c>
      <c r="M2639" s="75">
        <v>40523.680902777778</v>
      </c>
    </row>
    <row r="2640" spans="1:13">
      <c r="A2640" s="69" t="s">
        <v>229</v>
      </c>
      <c r="B2640" s="69" t="s">
        <v>844</v>
      </c>
      <c r="C2640" s="18"/>
      <c r="D2640" s="19"/>
      <c r="E2640" s="60"/>
      <c r="F2640" s="20"/>
      <c r="G2640" s="18"/>
      <c r="H2640" s="25"/>
      <c r="I2640" s="15">
        <v>2640</v>
      </c>
      <c r="J2640" s="15" t="b">
        <f xml:space="preserve"> IF(AND([Relationship Date (UTC)] &gt;= Misc!$M$3, [Relationship Date (UTC)] &lt;= Misc!$N$3,TRUE), TRUE, FALSE)</f>
        <v>1</v>
      </c>
      <c r="K2640" s="16"/>
      <c r="L2640" s="72" t="s">
        <v>922</v>
      </c>
      <c r="M2640" s="75">
        <v>40523.680902777778</v>
      </c>
    </row>
    <row r="2641" spans="1:13">
      <c r="A2641" s="69" t="s">
        <v>229</v>
      </c>
      <c r="B2641" s="69" t="s">
        <v>787</v>
      </c>
      <c r="C2641" s="18"/>
      <c r="D2641" s="19"/>
      <c r="E2641" s="60"/>
      <c r="F2641" s="20"/>
      <c r="G2641" s="18"/>
      <c r="H2641" s="25"/>
      <c r="I2641" s="15">
        <v>2641</v>
      </c>
      <c r="J2641" s="15" t="b">
        <f xml:space="preserve"> IF(AND([Relationship Date (UTC)] &gt;= Misc!$M$3, [Relationship Date (UTC)] &lt;= Misc!$N$3,TRUE), TRUE, FALSE)</f>
        <v>1</v>
      </c>
      <c r="K2641" s="16"/>
      <c r="L2641" s="72" t="s">
        <v>922</v>
      </c>
      <c r="M2641" s="75">
        <v>40523.680902777778</v>
      </c>
    </row>
    <row r="2642" spans="1:13">
      <c r="A2642" s="69" t="s">
        <v>673</v>
      </c>
      <c r="B2642" s="69" t="s">
        <v>229</v>
      </c>
      <c r="C2642" s="18"/>
      <c r="D2642" s="19"/>
      <c r="E2642" s="60"/>
      <c r="F2642" s="20"/>
      <c r="G2642" s="18"/>
      <c r="H2642" s="25"/>
      <c r="I2642" s="15">
        <v>2642</v>
      </c>
      <c r="J2642" s="15" t="b">
        <f xml:space="preserve"> IF(AND([Relationship Date (UTC)] &gt;= Misc!$M$3, [Relationship Date (UTC)] &lt;= Misc!$N$3,TRUE), TRUE, FALSE)</f>
        <v>1</v>
      </c>
      <c r="K2642" s="16"/>
      <c r="L2642" s="72" t="s">
        <v>922</v>
      </c>
      <c r="M2642" s="75">
        <v>40523.680902777778</v>
      </c>
    </row>
    <row r="2643" spans="1:13">
      <c r="A2643" s="69" t="s">
        <v>321</v>
      </c>
      <c r="B2643" s="69" t="s">
        <v>229</v>
      </c>
      <c r="C2643" s="18"/>
      <c r="D2643" s="19"/>
      <c r="E2643" s="60"/>
      <c r="F2643" s="20"/>
      <c r="G2643" s="18"/>
      <c r="H2643" s="25"/>
      <c r="I2643" s="15">
        <v>2643</v>
      </c>
      <c r="J2643" s="15" t="b">
        <f xml:space="preserve"> IF(AND([Relationship Date (UTC)] &gt;= Misc!$M$3, [Relationship Date (UTC)] &lt;= Misc!$N$3,TRUE), TRUE, FALSE)</f>
        <v>1</v>
      </c>
      <c r="K2643" s="16"/>
      <c r="L2643" s="72" t="s">
        <v>922</v>
      </c>
      <c r="M2643" s="75">
        <v>40523.680902777778</v>
      </c>
    </row>
    <row r="2644" spans="1:13">
      <c r="A2644" s="69" t="s">
        <v>844</v>
      </c>
      <c r="B2644" s="69" t="s">
        <v>229</v>
      </c>
      <c r="C2644" s="18"/>
      <c r="D2644" s="19"/>
      <c r="E2644" s="60"/>
      <c r="F2644" s="20"/>
      <c r="G2644" s="18"/>
      <c r="H2644" s="25"/>
      <c r="I2644" s="15">
        <v>2644</v>
      </c>
      <c r="J2644" s="15" t="b">
        <f xml:space="preserve"> IF(AND([Relationship Date (UTC)] &gt;= Misc!$M$3, [Relationship Date (UTC)] &lt;= Misc!$N$3,TRUE), TRUE, FALSE)</f>
        <v>1</v>
      </c>
      <c r="K2644" s="16"/>
      <c r="L2644" s="72" t="s">
        <v>922</v>
      </c>
      <c r="M2644" s="75">
        <v>40523.680902777778</v>
      </c>
    </row>
    <row r="2645" spans="1:13">
      <c r="A2645" s="69" t="s">
        <v>730</v>
      </c>
      <c r="B2645" s="69" t="s">
        <v>229</v>
      </c>
      <c r="C2645" s="18"/>
      <c r="D2645" s="19"/>
      <c r="E2645" s="60"/>
      <c r="F2645" s="20"/>
      <c r="G2645" s="18"/>
      <c r="H2645" s="25"/>
      <c r="I2645" s="15">
        <v>2645</v>
      </c>
      <c r="J2645" s="15" t="b">
        <f xml:space="preserve"> IF(AND([Relationship Date (UTC)] &gt;= Misc!$M$3, [Relationship Date (UTC)] &lt;= Misc!$N$3,TRUE), TRUE, FALSE)</f>
        <v>1</v>
      </c>
      <c r="K2645" s="16"/>
      <c r="L2645" s="72" t="s">
        <v>922</v>
      </c>
      <c r="M2645" s="75">
        <v>40523.680902777778</v>
      </c>
    </row>
    <row r="2646" spans="1:13">
      <c r="A2646" s="69" t="s">
        <v>489</v>
      </c>
      <c r="B2646" s="69" t="s">
        <v>229</v>
      </c>
      <c r="C2646" s="18"/>
      <c r="D2646" s="19"/>
      <c r="E2646" s="60"/>
      <c r="F2646" s="20"/>
      <c r="G2646" s="18"/>
      <c r="H2646" s="25"/>
      <c r="I2646" s="15">
        <v>2646</v>
      </c>
      <c r="J2646" s="15" t="b">
        <f xml:space="preserve"> IF(AND([Relationship Date (UTC)] &gt;= Misc!$M$3, [Relationship Date (UTC)] &lt;= Misc!$N$3,TRUE), TRUE, FALSE)</f>
        <v>1</v>
      </c>
      <c r="K2646" s="16"/>
      <c r="L2646" s="72" t="s">
        <v>922</v>
      </c>
      <c r="M2646" s="75">
        <v>40523.680902777778</v>
      </c>
    </row>
    <row r="2647" spans="1:13">
      <c r="A2647" s="69" t="s">
        <v>686</v>
      </c>
      <c r="B2647" s="69" t="s">
        <v>229</v>
      </c>
      <c r="C2647" s="18"/>
      <c r="D2647" s="19"/>
      <c r="E2647" s="60"/>
      <c r="F2647" s="20"/>
      <c r="G2647" s="18"/>
      <c r="H2647" s="25"/>
      <c r="I2647" s="15">
        <v>2647</v>
      </c>
      <c r="J2647" s="15" t="b">
        <f xml:space="preserve"> IF(AND([Relationship Date (UTC)] &gt;= Misc!$M$3, [Relationship Date (UTC)] &lt;= Misc!$N$3,TRUE), TRUE, FALSE)</f>
        <v>1</v>
      </c>
      <c r="K2647" s="16"/>
      <c r="L2647" s="72" t="s">
        <v>922</v>
      </c>
      <c r="M2647" s="75">
        <v>40523.680902777778</v>
      </c>
    </row>
    <row r="2648" spans="1:13">
      <c r="A2648" s="69" t="s">
        <v>636</v>
      </c>
      <c r="B2648" s="69" t="s">
        <v>229</v>
      </c>
      <c r="C2648" s="18"/>
      <c r="D2648" s="19"/>
      <c r="E2648" s="60"/>
      <c r="F2648" s="20"/>
      <c r="G2648" s="18"/>
      <c r="H2648" s="25"/>
      <c r="I2648" s="15">
        <v>2648</v>
      </c>
      <c r="J2648" s="15" t="b">
        <f xml:space="preserve"> IF(AND([Relationship Date (UTC)] &gt;= Misc!$M$3, [Relationship Date (UTC)] &lt;= Misc!$N$3,TRUE), TRUE, FALSE)</f>
        <v>1</v>
      </c>
      <c r="K2648" s="16"/>
      <c r="L2648" s="72" t="s">
        <v>922</v>
      </c>
      <c r="M2648" s="75">
        <v>40523.680902777778</v>
      </c>
    </row>
    <row r="2649" spans="1:13">
      <c r="A2649" s="69" t="s">
        <v>787</v>
      </c>
      <c r="B2649" s="69" t="s">
        <v>229</v>
      </c>
      <c r="C2649" s="18"/>
      <c r="D2649" s="19"/>
      <c r="E2649" s="60"/>
      <c r="F2649" s="20"/>
      <c r="G2649" s="18"/>
      <c r="H2649" s="25"/>
      <c r="I2649" s="15">
        <v>2649</v>
      </c>
      <c r="J2649" s="15" t="b">
        <f xml:space="preserve"> IF(AND([Relationship Date (UTC)] &gt;= Misc!$M$3, [Relationship Date (UTC)] &lt;= Misc!$N$3,TRUE), TRUE, FALSE)</f>
        <v>1</v>
      </c>
      <c r="K2649" s="16"/>
      <c r="L2649" s="72" t="s">
        <v>922</v>
      </c>
      <c r="M2649" s="75">
        <v>40523.680902777778</v>
      </c>
    </row>
    <row r="2650" spans="1:13">
      <c r="A2650" s="69" t="s">
        <v>861</v>
      </c>
      <c r="B2650" s="69" t="s">
        <v>229</v>
      </c>
      <c r="C2650" s="18"/>
      <c r="D2650" s="19"/>
      <c r="E2650" s="60"/>
      <c r="F2650" s="20"/>
      <c r="G2650" s="18"/>
      <c r="H2650" s="25"/>
      <c r="I2650" s="15">
        <v>2650</v>
      </c>
      <c r="J2650" s="15" t="b">
        <f xml:space="preserve"> IF(AND([Relationship Date (UTC)] &gt;= Misc!$M$3, [Relationship Date (UTC)] &lt;= Misc!$N$3,TRUE), TRUE, FALSE)</f>
        <v>1</v>
      </c>
      <c r="K2650" s="16"/>
      <c r="L2650" s="72" t="s">
        <v>922</v>
      </c>
      <c r="M2650" s="75">
        <v>40523.680902777778</v>
      </c>
    </row>
    <row r="2651" spans="1:13">
      <c r="A2651" s="69" t="s">
        <v>788</v>
      </c>
      <c r="B2651" s="69" t="s">
        <v>229</v>
      </c>
      <c r="C2651" s="18"/>
      <c r="D2651" s="19"/>
      <c r="E2651" s="60"/>
      <c r="F2651" s="20"/>
      <c r="G2651" s="18"/>
      <c r="H2651" s="25"/>
      <c r="I2651" s="15">
        <v>2651</v>
      </c>
      <c r="J2651" s="15" t="b">
        <f xml:space="preserve"> IF(AND([Relationship Date (UTC)] &gt;= Misc!$M$3, [Relationship Date (UTC)] &lt;= Misc!$N$3,TRUE), TRUE, FALSE)</f>
        <v>1</v>
      </c>
      <c r="K2651" s="16"/>
      <c r="L2651" s="72" t="s">
        <v>922</v>
      </c>
      <c r="M2651" s="75">
        <v>40523.680902777778</v>
      </c>
    </row>
    <row r="2652" spans="1:13">
      <c r="A2652" s="69" t="s">
        <v>464</v>
      </c>
      <c r="B2652" s="69" t="s">
        <v>636</v>
      </c>
      <c r="C2652" s="18"/>
      <c r="D2652" s="19"/>
      <c r="E2652" s="60"/>
      <c r="F2652" s="20"/>
      <c r="G2652" s="18"/>
      <c r="H2652" s="25"/>
      <c r="I2652" s="15">
        <v>2652</v>
      </c>
      <c r="J2652" s="15" t="b">
        <f xml:space="preserve"> IF(AND([Relationship Date (UTC)] &gt;= Misc!$M$3, [Relationship Date (UTC)] &lt;= Misc!$N$3,TRUE), TRUE, FALSE)</f>
        <v>1</v>
      </c>
      <c r="K2652" s="16"/>
      <c r="L2652" s="72" t="s">
        <v>922</v>
      </c>
      <c r="M2652" s="75">
        <v>40523.680902777778</v>
      </c>
    </row>
    <row r="2653" spans="1:13">
      <c r="A2653" s="69" t="s">
        <v>673</v>
      </c>
      <c r="B2653" s="69" t="s">
        <v>636</v>
      </c>
      <c r="C2653" s="18"/>
      <c r="D2653" s="19"/>
      <c r="E2653" s="60"/>
      <c r="F2653" s="20"/>
      <c r="G2653" s="18"/>
      <c r="H2653" s="25"/>
      <c r="I2653" s="15">
        <v>2653</v>
      </c>
      <c r="J2653" s="15" t="b">
        <f xml:space="preserve"> IF(AND([Relationship Date (UTC)] &gt;= Misc!$M$3, [Relationship Date (UTC)] &lt;= Misc!$N$3,TRUE), TRUE, FALSE)</f>
        <v>1</v>
      </c>
      <c r="K2653" s="16"/>
      <c r="L2653" s="72" t="s">
        <v>922</v>
      </c>
      <c r="M2653" s="75">
        <v>40523.680902777778</v>
      </c>
    </row>
    <row r="2654" spans="1:13">
      <c r="A2654" s="69" t="s">
        <v>321</v>
      </c>
      <c r="B2654" s="69" t="s">
        <v>636</v>
      </c>
      <c r="C2654" s="18"/>
      <c r="D2654" s="19"/>
      <c r="E2654" s="60"/>
      <c r="F2654" s="20"/>
      <c r="G2654" s="18"/>
      <c r="H2654" s="25"/>
      <c r="I2654" s="15">
        <v>2654</v>
      </c>
      <c r="J2654" s="15" t="b">
        <f xml:space="preserve"> IF(AND([Relationship Date (UTC)] &gt;= Misc!$M$3, [Relationship Date (UTC)] &lt;= Misc!$N$3,TRUE), TRUE, FALSE)</f>
        <v>1</v>
      </c>
      <c r="K2654" s="16"/>
      <c r="L2654" s="72" t="s">
        <v>922</v>
      </c>
      <c r="M2654" s="75">
        <v>40523.680902777778</v>
      </c>
    </row>
    <row r="2655" spans="1:13">
      <c r="A2655" s="69" t="s">
        <v>756</v>
      </c>
      <c r="B2655" s="69" t="s">
        <v>636</v>
      </c>
      <c r="C2655" s="18"/>
      <c r="D2655" s="19"/>
      <c r="E2655" s="60"/>
      <c r="F2655" s="20"/>
      <c r="G2655" s="18"/>
      <c r="H2655" s="25"/>
      <c r="I2655" s="15">
        <v>2655</v>
      </c>
      <c r="J2655" s="15" t="b">
        <f xml:space="preserve"> IF(AND([Relationship Date (UTC)] &gt;= Misc!$M$3, [Relationship Date (UTC)] &lt;= Misc!$N$3,TRUE), TRUE, FALSE)</f>
        <v>1</v>
      </c>
      <c r="K2655" s="16"/>
      <c r="L2655" s="72" t="s">
        <v>922</v>
      </c>
      <c r="M2655" s="75">
        <v>40523.680902777778</v>
      </c>
    </row>
    <row r="2656" spans="1:13">
      <c r="A2656" s="69" t="s">
        <v>730</v>
      </c>
      <c r="B2656" s="69" t="s">
        <v>636</v>
      </c>
      <c r="C2656" s="18"/>
      <c r="D2656" s="19"/>
      <c r="E2656" s="60"/>
      <c r="F2656" s="20"/>
      <c r="G2656" s="18"/>
      <c r="H2656" s="25"/>
      <c r="I2656" s="15">
        <v>2656</v>
      </c>
      <c r="J2656" s="15" t="b">
        <f xml:space="preserve"> IF(AND([Relationship Date (UTC)] &gt;= Misc!$M$3, [Relationship Date (UTC)] &lt;= Misc!$N$3,TRUE), TRUE, FALSE)</f>
        <v>1</v>
      </c>
      <c r="K2656" s="16"/>
      <c r="L2656" s="72" t="s">
        <v>922</v>
      </c>
      <c r="M2656" s="75">
        <v>40523.680902777778</v>
      </c>
    </row>
    <row r="2657" spans="1:13">
      <c r="A2657" s="69" t="s">
        <v>489</v>
      </c>
      <c r="B2657" s="69" t="s">
        <v>636</v>
      </c>
      <c r="C2657" s="18"/>
      <c r="D2657" s="19"/>
      <c r="E2657" s="60"/>
      <c r="F2657" s="20"/>
      <c r="G2657" s="18"/>
      <c r="H2657" s="25"/>
      <c r="I2657" s="15">
        <v>2657</v>
      </c>
      <c r="J2657" s="15" t="b">
        <f xml:space="preserve"> IF(AND([Relationship Date (UTC)] &gt;= Misc!$M$3, [Relationship Date (UTC)] &lt;= Misc!$N$3,TRUE), TRUE, FALSE)</f>
        <v>1</v>
      </c>
      <c r="K2657" s="16"/>
      <c r="L2657" s="72" t="s">
        <v>922</v>
      </c>
      <c r="M2657" s="75">
        <v>40523.680902777778</v>
      </c>
    </row>
    <row r="2658" spans="1:13">
      <c r="A2658" s="69" t="s">
        <v>636</v>
      </c>
      <c r="B2658" s="69" t="s">
        <v>489</v>
      </c>
      <c r="C2658" s="18"/>
      <c r="D2658" s="19"/>
      <c r="E2658" s="60"/>
      <c r="F2658" s="20"/>
      <c r="G2658" s="18"/>
      <c r="H2658" s="25"/>
      <c r="I2658" s="15">
        <v>2658</v>
      </c>
      <c r="J2658" s="15" t="b">
        <f xml:space="preserve"> IF(AND([Relationship Date (UTC)] &gt;= Misc!$M$3, [Relationship Date (UTC)] &lt;= Misc!$N$3,TRUE), TRUE, FALSE)</f>
        <v>1</v>
      </c>
      <c r="K2658" s="16"/>
      <c r="L2658" s="72" t="s">
        <v>922</v>
      </c>
      <c r="M2658" s="75">
        <v>40523.680902777778</v>
      </c>
    </row>
    <row r="2659" spans="1:13">
      <c r="A2659" s="69" t="s">
        <v>636</v>
      </c>
      <c r="B2659" s="69" t="s">
        <v>847</v>
      </c>
      <c r="C2659" s="18"/>
      <c r="D2659" s="19"/>
      <c r="E2659" s="60"/>
      <c r="F2659" s="20"/>
      <c r="G2659" s="18"/>
      <c r="H2659" s="25"/>
      <c r="I2659" s="15">
        <v>2659</v>
      </c>
      <c r="J2659" s="15" t="b">
        <f xml:space="preserve"> IF(AND([Relationship Date (UTC)] &gt;= Misc!$M$3, [Relationship Date (UTC)] &lt;= Misc!$N$3,TRUE), TRUE, FALSE)</f>
        <v>1</v>
      </c>
      <c r="K2659" s="16"/>
      <c r="L2659" s="72" t="s">
        <v>922</v>
      </c>
      <c r="M2659" s="75">
        <v>40523.680902777778</v>
      </c>
    </row>
    <row r="2660" spans="1:13">
      <c r="A2660" s="69" t="s">
        <v>636</v>
      </c>
      <c r="B2660" s="69" t="s">
        <v>409</v>
      </c>
      <c r="C2660" s="18"/>
      <c r="D2660" s="19"/>
      <c r="E2660" s="60"/>
      <c r="F2660" s="20"/>
      <c r="G2660" s="18"/>
      <c r="H2660" s="25"/>
      <c r="I2660" s="15">
        <v>2660</v>
      </c>
      <c r="J2660" s="15" t="b">
        <f xml:space="preserve"> IF(AND([Relationship Date (UTC)] &gt;= Misc!$M$3, [Relationship Date (UTC)] &lt;= Misc!$N$3,TRUE), TRUE, FALSE)</f>
        <v>1</v>
      </c>
      <c r="K2660" s="16"/>
      <c r="L2660" s="72" t="s">
        <v>922</v>
      </c>
      <c r="M2660" s="75">
        <v>40523.680902777778</v>
      </c>
    </row>
    <row r="2661" spans="1:13">
      <c r="A2661" s="69" t="s">
        <v>636</v>
      </c>
      <c r="B2661" s="69" t="s">
        <v>845</v>
      </c>
      <c r="C2661" s="18"/>
      <c r="D2661" s="19"/>
      <c r="E2661" s="60"/>
      <c r="F2661" s="20"/>
      <c r="G2661" s="18"/>
      <c r="H2661" s="25"/>
      <c r="I2661" s="15">
        <v>2661</v>
      </c>
      <c r="J2661" s="15" t="b">
        <f xml:space="preserve"> IF(AND([Relationship Date (UTC)] &gt;= Misc!$M$3, [Relationship Date (UTC)] &lt;= Misc!$N$3,TRUE), TRUE, FALSE)</f>
        <v>1</v>
      </c>
      <c r="K2661" s="16"/>
      <c r="L2661" s="72" t="s">
        <v>922</v>
      </c>
      <c r="M2661" s="75">
        <v>40523.680902777778</v>
      </c>
    </row>
    <row r="2662" spans="1:13">
      <c r="A2662" s="69" t="s">
        <v>636</v>
      </c>
      <c r="B2662" s="69" t="s">
        <v>865</v>
      </c>
      <c r="C2662" s="18"/>
      <c r="D2662" s="19"/>
      <c r="E2662" s="60"/>
      <c r="F2662" s="20"/>
      <c r="G2662" s="18"/>
      <c r="H2662" s="25"/>
      <c r="I2662" s="15">
        <v>2662</v>
      </c>
      <c r="J2662" s="15" t="b">
        <f xml:space="preserve"> IF(AND([Relationship Date (UTC)] &gt;= Misc!$M$3, [Relationship Date (UTC)] &lt;= Misc!$N$3,TRUE), TRUE, FALSE)</f>
        <v>1</v>
      </c>
      <c r="K2662" s="16"/>
      <c r="L2662" s="72" t="s">
        <v>922</v>
      </c>
      <c r="M2662" s="75">
        <v>40523.680902777778</v>
      </c>
    </row>
    <row r="2663" spans="1:13">
      <c r="A2663" s="69" t="s">
        <v>636</v>
      </c>
      <c r="B2663" s="69" t="s">
        <v>756</v>
      </c>
      <c r="C2663" s="18"/>
      <c r="D2663" s="19"/>
      <c r="E2663" s="60"/>
      <c r="F2663" s="20"/>
      <c r="G2663" s="18"/>
      <c r="H2663" s="25"/>
      <c r="I2663" s="15">
        <v>2663</v>
      </c>
      <c r="J2663" s="15" t="b">
        <f xml:space="preserve"> IF(AND([Relationship Date (UTC)] &gt;= Misc!$M$3, [Relationship Date (UTC)] &lt;= Misc!$N$3,TRUE), TRUE, FALSE)</f>
        <v>1</v>
      </c>
      <c r="K2663" s="16"/>
      <c r="L2663" s="72" t="s">
        <v>922</v>
      </c>
      <c r="M2663" s="75">
        <v>40523.680902777778</v>
      </c>
    </row>
    <row r="2664" spans="1:13">
      <c r="A2664" s="69" t="s">
        <v>636</v>
      </c>
      <c r="B2664" s="69" t="s">
        <v>413</v>
      </c>
      <c r="C2664" s="18"/>
      <c r="D2664" s="19"/>
      <c r="E2664" s="60"/>
      <c r="F2664" s="20"/>
      <c r="G2664" s="18"/>
      <c r="H2664" s="25"/>
      <c r="I2664" s="15">
        <v>2664</v>
      </c>
      <c r="J2664" s="15" t="b">
        <f xml:space="preserve"> IF(AND([Relationship Date (UTC)] &gt;= Misc!$M$3, [Relationship Date (UTC)] &lt;= Misc!$N$3,TRUE), TRUE, FALSE)</f>
        <v>1</v>
      </c>
      <c r="K2664" s="16"/>
      <c r="L2664" s="72" t="s">
        <v>922</v>
      </c>
      <c r="M2664" s="75">
        <v>40523.680902777778</v>
      </c>
    </row>
    <row r="2665" spans="1:13">
      <c r="A2665" s="69" t="s">
        <v>636</v>
      </c>
      <c r="B2665" s="69" t="s">
        <v>673</v>
      </c>
      <c r="C2665" s="18"/>
      <c r="D2665" s="19"/>
      <c r="E2665" s="60"/>
      <c r="F2665" s="20"/>
      <c r="G2665" s="18"/>
      <c r="H2665" s="25"/>
      <c r="I2665" s="15">
        <v>2665</v>
      </c>
      <c r="J2665" s="15" t="b">
        <f xml:space="preserve"> IF(AND([Relationship Date (UTC)] &gt;= Misc!$M$3, [Relationship Date (UTC)] &lt;= Misc!$N$3,TRUE), TRUE, FALSE)</f>
        <v>1</v>
      </c>
      <c r="K2665" s="16"/>
      <c r="L2665" s="72" t="s">
        <v>922</v>
      </c>
      <c r="M2665" s="75">
        <v>40523.680902777778</v>
      </c>
    </row>
    <row r="2666" spans="1:13">
      <c r="A2666" s="69" t="s">
        <v>636</v>
      </c>
      <c r="B2666" s="69" t="s">
        <v>433</v>
      </c>
      <c r="C2666" s="18"/>
      <c r="D2666" s="19"/>
      <c r="E2666" s="60"/>
      <c r="F2666" s="20"/>
      <c r="G2666" s="18"/>
      <c r="H2666" s="25"/>
      <c r="I2666" s="15">
        <v>2666</v>
      </c>
      <c r="J2666" s="15" t="b">
        <f xml:space="preserve"> IF(AND([Relationship Date (UTC)] &gt;= Misc!$M$3, [Relationship Date (UTC)] &lt;= Misc!$N$3,TRUE), TRUE, FALSE)</f>
        <v>1</v>
      </c>
      <c r="K2666" s="16"/>
      <c r="L2666" s="72" t="s">
        <v>922</v>
      </c>
      <c r="M2666" s="75">
        <v>40523.680902777778</v>
      </c>
    </row>
    <row r="2667" spans="1:13">
      <c r="A2667" s="69" t="s">
        <v>636</v>
      </c>
      <c r="B2667" s="69" t="s">
        <v>464</v>
      </c>
      <c r="C2667" s="18"/>
      <c r="D2667" s="19"/>
      <c r="E2667" s="60"/>
      <c r="F2667" s="20"/>
      <c r="G2667" s="18"/>
      <c r="H2667" s="25"/>
      <c r="I2667" s="15">
        <v>2667</v>
      </c>
      <c r="J2667" s="15" t="b">
        <f xml:space="preserve"> IF(AND([Relationship Date (UTC)] &gt;= Misc!$M$3, [Relationship Date (UTC)] &lt;= Misc!$N$3,TRUE), TRUE, FALSE)</f>
        <v>1</v>
      </c>
      <c r="K2667" s="16"/>
      <c r="L2667" s="72" t="s">
        <v>922</v>
      </c>
      <c r="M2667" s="75">
        <v>40523.680902777778</v>
      </c>
    </row>
    <row r="2668" spans="1:13">
      <c r="A2668" s="69" t="s">
        <v>636</v>
      </c>
      <c r="B2668" s="69" t="s">
        <v>321</v>
      </c>
      <c r="C2668" s="18"/>
      <c r="D2668" s="19"/>
      <c r="E2668" s="60"/>
      <c r="F2668" s="20"/>
      <c r="G2668" s="18"/>
      <c r="H2668" s="25"/>
      <c r="I2668" s="15">
        <v>2668</v>
      </c>
      <c r="J2668" s="15" t="b">
        <f xml:space="preserve"> IF(AND([Relationship Date (UTC)] &gt;= Misc!$M$3, [Relationship Date (UTC)] &lt;= Misc!$N$3,TRUE), TRUE, FALSE)</f>
        <v>1</v>
      </c>
      <c r="K2668" s="16"/>
      <c r="L2668" s="72" t="s">
        <v>922</v>
      </c>
      <c r="M2668" s="75">
        <v>40523.680902777778</v>
      </c>
    </row>
    <row r="2669" spans="1:13">
      <c r="A2669" s="69" t="s">
        <v>636</v>
      </c>
      <c r="B2669" s="69" t="s">
        <v>730</v>
      </c>
      <c r="C2669" s="18"/>
      <c r="D2669" s="19"/>
      <c r="E2669" s="60"/>
      <c r="F2669" s="20"/>
      <c r="G2669" s="18"/>
      <c r="H2669" s="25"/>
      <c r="I2669" s="15">
        <v>2669</v>
      </c>
      <c r="J2669" s="15" t="b">
        <f xml:space="preserve"> IF(AND([Relationship Date (UTC)] &gt;= Misc!$M$3, [Relationship Date (UTC)] &lt;= Misc!$N$3,TRUE), TRUE, FALSE)</f>
        <v>1</v>
      </c>
      <c r="K2669" s="16"/>
      <c r="L2669" s="72" t="s">
        <v>922</v>
      </c>
      <c r="M2669" s="75">
        <v>40523.680902777778</v>
      </c>
    </row>
    <row r="2670" spans="1:13">
      <c r="A2670" s="69" t="s">
        <v>636</v>
      </c>
      <c r="B2670" s="69" t="s">
        <v>892</v>
      </c>
      <c r="C2670" s="18"/>
      <c r="D2670" s="19"/>
      <c r="E2670" s="60"/>
      <c r="F2670" s="20"/>
      <c r="G2670" s="18"/>
      <c r="H2670" s="25"/>
      <c r="I2670" s="15">
        <v>2670</v>
      </c>
      <c r="J2670" s="15" t="b">
        <f xml:space="preserve"> IF(AND([Relationship Date (UTC)] &gt;= Misc!$M$3, [Relationship Date (UTC)] &lt;= Misc!$N$3,TRUE), TRUE, FALSE)</f>
        <v>1</v>
      </c>
      <c r="K2670" s="16"/>
      <c r="L2670" s="72" t="s">
        <v>922</v>
      </c>
      <c r="M2670" s="75">
        <v>40523.680902777778</v>
      </c>
    </row>
    <row r="2671" spans="1:13">
      <c r="A2671" s="69" t="s">
        <v>636</v>
      </c>
      <c r="B2671" s="69" t="s">
        <v>916</v>
      </c>
      <c r="C2671" s="18"/>
      <c r="D2671" s="19"/>
      <c r="E2671" s="60"/>
      <c r="F2671" s="20"/>
      <c r="G2671" s="18"/>
      <c r="H2671" s="25"/>
      <c r="I2671" s="15">
        <v>2671</v>
      </c>
      <c r="J2671" s="15" t="b">
        <f xml:space="preserve"> IF(AND([Relationship Date (UTC)] &gt;= Misc!$M$3, [Relationship Date (UTC)] &lt;= Misc!$N$3,TRUE), TRUE, FALSE)</f>
        <v>1</v>
      </c>
      <c r="K2671" s="16"/>
      <c r="L2671" s="72" t="s">
        <v>922</v>
      </c>
      <c r="M2671" s="75">
        <v>40523.680902777778</v>
      </c>
    </row>
    <row r="2672" spans="1:13">
      <c r="A2672" s="69" t="s">
        <v>656</v>
      </c>
      <c r="B2672" s="69" t="s">
        <v>636</v>
      </c>
      <c r="C2672" s="18"/>
      <c r="D2672" s="19"/>
      <c r="E2672" s="60"/>
      <c r="F2672" s="20"/>
      <c r="G2672" s="18"/>
      <c r="H2672" s="25"/>
      <c r="I2672" s="15">
        <v>2672</v>
      </c>
      <c r="J2672" s="15" t="b">
        <f xml:space="preserve"> IF(AND([Relationship Date (UTC)] &gt;= Misc!$M$3, [Relationship Date (UTC)] &lt;= Misc!$N$3,TRUE), TRUE, FALSE)</f>
        <v>1</v>
      </c>
      <c r="K2672" s="16"/>
      <c r="L2672" s="72" t="s">
        <v>922</v>
      </c>
      <c r="M2672" s="75">
        <v>40523.680902777778</v>
      </c>
    </row>
    <row r="2673" spans="1:13">
      <c r="A2673" s="69" t="s">
        <v>845</v>
      </c>
      <c r="B2673" s="69" t="s">
        <v>636</v>
      </c>
      <c r="C2673" s="18"/>
      <c r="D2673" s="19"/>
      <c r="E2673" s="60"/>
      <c r="F2673" s="20"/>
      <c r="G2673" s="18"/>
      <c r="H2673" s="25"/>
      <c r="I2673" s="15">
        <v>2673</v>
      </c>
      <c r="J2673" s="15" t="b">
        <f xml:space="preserve"> IF(AND([Relationship Date (UTC)] &gt;= Misc!$M$3, [Relationship Date (UTC)] &lt;= Misc!$N$3,TRUE), TRUE, FALSE)</f>
        <v>1</v>
      </c>
      <c r="K2673" s="16"/>
      <c r="L2673" s="72" t="s">
        <v>922</v>
      </c>
      <c r="M2673" s="75">
        <v>40523.680902777778</v>
      </c>
    </row>
    <row r="2674" spans="1:13">
      <c r="A2674" s="69" t="s">
        <v>865</v>
      </c>
      <c r="B2674" s="69" t="s">
        <v>636</v>
      </c>
      <c r="C2674" s="18"/>
      <c r="D2674" s="19"/>
      <c r="E2674" s="60"/>
      <c r="F2674" s="20"/>
      <c r="G2674" s="18"/>
      <c r="H2674" s="25"/>
      <c r="I2674" s="15">
        <v>2674</v>
      </c>
      <c r="J2674" s="15" t="b">
        <f xml:space="preserve"> IF(AND([Relationship Date (UTC)] &gt;= Misc!$M$3, [Relationship Date (UTC)] &lt;= Misc!$N$3,TRUE), TRUE, FALSE)</f>
        <v>1</v>
      </c>
      <c r="K2674" s="16"/>
      <c r="L2674" s="72" t="s">
        <v>922</v>
      </c>
      <c r="M2674" s="75">
        <v>40523.680902777778</v>
      </c>
    </row>
    <row r="2675" spans="1:13">
      <c r="A2675" s="69" t="s">
        <v>788</v>
      </c>
      <c r="B2675" s="69" t="s">
        <v>636</v>
      </c>
      <c r="C2675" s="18"/>
      <c r="D2675" s="19"/>
      <c r="E2675" s="60"/>
      <c r="F2675" s="20"/>
      <c r="G2675" s="18"/>
      <c r="H2675" s="25"/>
      <c r="I2675" s="15">
        <v>2675</v>
      </c>
      <c r="J2675" s="15" t="b">
        <f xml:space="preserve"> IF(AND([Relationship Date (UTC)] &gt;= Misc!$M$3, [Relationship Date (UTC)] &lt;= Misc!$N$3,TRUE), TRUE, FALSE)</f>
        <v>1</v>
      </c>
      <c r="K2675" s="16"/>
      <c r="L2675" s="72" t="s">
        <v>922</v>
      </c>
      <c r="M2675" s="75">
        <v>40523.680902777778</v>
      </c>
    </row>
    <row r="2676" spans="1:13">
      <c r="A2676" s="69" t="s">
        <v>856</v>
      </c>
      <c r="B2676" s="69" t="s">
        <v>817</v>
      </c>
      <c r="C2676" s="18"/>
      <c r="D2676" s="19"/>
      <c r="E2676" s="60"/>
      <c r="F2676" s="20"/>
      <c r="G2676" s="18"/>
      <c r="H2676" s="25"/>
      <c r="I2676" s="15">
        <v>2676</v>
      </c>
      <c r="J2676" s="15" t="b">
        <f xml:space="preserve"> IF(AND([Relationship Date (UTC)] &gt;= Misc!$M$3, [Relationship Date (UTC)] &lt;= Misc!$N$3,TRUE), TRUE, FALSE)</f>
        <v>1</v>
      </c>
      <c r="K2676" s="16"/>
      <c r="L2676" s="72" t="s">
        <v>921</v>
      </c>
      <c r="M2676" s="75">
        <v>40523.677754629629</v>
      </c>
    </row>
    <row r="2677" spans="1:13">
      <c r="A2677" s="69" t="s">
        <v>817</v>
      </c>
      <c r="B2677" s="69" t="s">
        <v>696</v>
      </c>
      <c r="C2677" s="18"/>
      <c r="D2677" s="19"/>
      <c r="E2677" s="60"/>
      <c r="F2677" s="20"/>
      <c r="G2677" s="18"/>
      <c r="H2677" s="25"/>
      <c r="I2677" s="15">
        <v>2677</v>
      </c>
      <c r="J2677" s="15" t="b">
        <f xml:space="preserve"> IF(AND([Relationship Date (UTC)] &gt;= Misc!$M$3, [Relationship Date (UTC)] &lt;= Misc!$N$3,TRUE), TRUE, FALSE)</f>
        <v>1</v>
      </c>
      <c r="K2677" s="16"/>
      <c r="L2677" s="72" t="s">
        <v>921</v>
      </c>
      <c r="M2677" s="75">
        <v>40523.679502314815</v>
      </c>
    </row>
    <row r="2678" spans="1:13">
      <c r="A2678" s="69" t="s">
        <v>667</v>
      </c>
      <c r="B2678" s="69" t="s">
        <v>817</v>
      </c>
      <c r="C2678" s="18"/>
      <c r="D2678" s="19"/>
      <c r="E2678" s="60"/>
      <c r="F2678" s="20"/>
      <c r="G2678" s="18"/>
      <c r="H2678" s="25"/>
      <c r="I2678" s="15">
        <v>2678</v>
      </c>
      <c r="J2678" s="15" t="b">
        <f xml:space="preserve"> IF(AND([Relationship Date (UTC)] &gt;= Misc!$M$3, [Relationship Date (UTC)] &lt;= Misc!$N$3,TRUE), TRUE, FALSE)</f>
        <v>1</v>
      </c>
      <c r="K2678" s="16"/>
      <c r="L2678" s="72" t="s">
        <v>922</v>
      </c>
      <c r="M2678" s="75">
        <v>40523.680902777778</v>
      </c>
    </row>
    <row r="2679" spans="1:13">
      <c r="A2679" s="69" t="s">
        <v>321</v>
      </c>
      <c r="B2679" s="69" t="s">
        <v>817</v>
      </c>
      <c r="C2679" s="18"/>
      <c r="D2679" s="19"/>
      <c r="E2679" s="60"/>
      <c r="F2679" s="20"/>
      <c r="G2679" s="18"/>
      <c r="H2679" s="25"/>
      <c r="I2679" s="15">
        <v>2679</v>
      </c>
      <c r="J2679" s="15" t="b">
        <f xml:space="preserve"> IF(AND([Relationship Date (UTC)] &gt;= Misc!$M$3, [Relationship Date (UTC)] &lt;= Misc!$N$3,TRUE), TRUE, FALSE)</f>
        <v>1</v>
      </c>
      <c r="K2679" s="16"/>
      <c r="L2679" s="72" t="s">
        <v>922</v>
      </c>
      <c r="M2679" s="75">
        <v>40523.680902777778</v>
      </c>
    </row>
    <row r="2680" spans="1:13">
      <c r="A2680" s="69" t="s">
        <v>441</v>
      </c>
      <c r="B2680" s="69" t="s">
        <v>817</v>
      </c>
      <c r="C2680" s="18"/>
      <c r="D2680" s="19"/>
      <c r="E2680" s="60"/>
      <c r="F2680" s="20"/>
      <c r="G2680" s="18"/>
      <c r="H2680" s="25"/>
      <c r="I2680" s="15">
        <v>2680</v>
      </c>
      <c r="J2680" s="15" t="b">
        <f xml:space="preserve"> IF(AND([Relationship Date (UTC)] &gt;= Misc!$M$3, [Relationship Date (UTC)] &lt;= Misc!$N$3,TRUE), TRUE, FALSE)</f>
        <v>1</v>
      </c>
      <c r="K2680" s="16"/>
      <c r="L2680" s="72" t="s">
        <v>922</v>
      </c>
      <c r="M2680" s="75">
        <v>40523.680902777778</v>
      </c>
    </row>
    <row r="2681" spans="1:13">
      <c r="A2681" s="69" t="s">
        <v>505</v>
      </c>
      <c r="B2681" s="69" t="s">
        <v>817</v>
      </c>
      <c r="C2681" s="18"/>
      <c r="D2681" s="19"/>
      <c r="E2681" s="60"/>
      <c r="F2681" s="20"/>
      <c r="G2681" s="18"/>
      <c r="H2681" s="25"/>
      <c r="I2681" s="15">
        <v>2681</v>
      </c>
      <c r="J2681" s="15" t="b">
        <f xml:space="preserve"> IF(AND([Relationship Date (UTC)] &gt;= Misc!$M$3, [Relationship Date (UTC)] &lt;= Misc!$N$3,TRUE), TRUE, FALSE)</f>
        <v>1</v>
      </c>
      <c r="K2681" s="16"/>
      <c r="L2681" s="72" t="s">
        <v>922</v>
      </c>
      <c r="M2681" s="75">
        <v>40523.680902777778</v>
      </c>
    </row>
    <row r="2682" spans="1:13">
      <c r="A2682" s="69" t="s">
        <v>530</v>
      </c>
      <c r="B2682" s="69" t="s">
        <v>817</v>
      </c>
      <c r="C2682" s="18"/>
      <c r="D2682" s="19"/>
      <c r="E2682" s="60"/>
      <c r="F2682" s="20"/>
      <c r="G2682" s="18"/>
      <c r="H2682" s="25"/>
      <c r="I2682" s="15">
        <v>2682</v>
      </c>
      <c r="J2682" s="15" t="b">
        <f xml:space="preserve"> IF(AND([Relationship Date (UTC)] &gt;= Misc!$M$3, [Relationship Date (UTC)] &lt;= Misc!$N$3,TRUE), TRUE, FALSE)</f>
        <v>1</v>
      </c>
      <c r="K2682" s="16"/>
      <c r="L2682" s="72" t="s">
        <v>922</v>
      </c>
      <c r="M2682" s="75">
        <v>40523.680902777778</v>
      </c>
    </row>
    <row r="2683" spans="1:13">
      <c r="A2683" s="69" t="s">
        <v>758</v>
      </c>
      <c r="B2683" s="69" t="s">
        <v>817</v>
      </c>
      <c r="C2683" s="18"/>
      <c r="D2683" s="19"/>
      <c r="E2683" s="60"/>
      <c r="F2683" s="20"/>
      <c r="G2683" s="18"/>
      <c r="H2683" s="25"/>
      <c r="I2683" s="15">
        <v>2683</v>
      </c>
      <c r="J2683" s="15" t="b">
        <f xml:space="preserve"> IF(AND([Relationship Date (UTC)] &gt;= Misc!$M$3, [Relationship Date (UTC)] &lt;= Misc!$N$3,TRUE), TRUE, FALSE)</f>
        <v>1</v>
      </c>
      <c r="K2683" s="16"/>
      <c r="L2683" s="72" t="s">
        <v>922</v>
      </c>
      <c r="M2683" s="75">
        <v>40523.680902777778</v>
      </c>
    </row>
    <row r="2684" spans="1:13">
      <c r="A2684" s="69" t="s">
        <v>767</v>
      </c>
      <c r="B2684" s="69" t="s">
        <v>817</v>
      </c>
      <c r="C2684" s="18"/>
      <c r="D2684" s="19"/>
      <c r="E2684" s="60"/>
      <c r="F2684" s="20"/>
      <c r="G2684" s="18"/>
      <c r="H2684" s="25"/>
      <c r="I2684" s="15">
        <v>2684</v>
      </c>
      <c r="J2684" s="15" t="b">
        <f xml:space="preserve"> IF(AND([Relationship Date (UTC)] &gt;= Misc!$M$3, [Relationship Date (UTC)] &lt;= Misc!$N$3,TRUE), TRUE, FALSE)</f>
        <v>1</v>
      </c>
      <c r="K2684" s="16"/>
      <c r="L2684" s="72" t="s">
        <v>922</v>
      </c>
      <c r="M2684" s="75">
        <v>40523.680902777778</v>
      </c>
    </row>
    <row r="2685" spans="1:13">
      <c r="A2685" s="69" t="s">
        <v>817</v>
      </c>
      <c r="B2685" s="69" t="s">
        <v>818</v>
      </c>
      <c r="C2685" s="18"/>
      <c r="D2685" s="19"/>
      <c r="E2685" s="60"/>
      <c r="F2685" s="20"/>
      <c r="G2685" s="18"/>
      <c r="H2685" s="25"/>
      <c r="I2685" s="15">
        <v>2685</v>
      </c>
      <c r="J2685" s="15" t="b">
        <f xml:space="preserve"> IF(AND([Relationship Date (UTC)] &gt;= Misc!$M$3, [Relationship Date (UTC)] &lt;= Misc!$N$3,TRUE), TRUE, FALSE)</f>
        <v>1</v>
      </c>
      <c r="K2685" s="16"/>
      <c r="L2685" s="72" t="s">
        <v>922</v>
      </c>
      <c r="M2685" s="75">
        <v>40523.680902777778</v>
      </c>
    </row>
    <row r="2686" spans="1:13">
      <c r="A2686" s="69" t="s">
        <v>817</v>
      </c>
      <c r="B2686" s="69" t="s">
        <v>792</v>
      </c>
      <c r="C2686" s="18"/>
      <c r="D2686" s="19"/>
      <c r="E2686" s="60"/>
      <c r="F2686" s="20"/>
      <c r="G2686" s="18"/>
      <c r="H2686" s="25"/>
      <c r="I2686" s="15">
        <v>2686</v>
      </c>
      <c r="J2686" s="15" t="b">
        <f xml:space="preserve"> IF(AND([Relationship Date (UTC)] &gt;= Misc!$M$3, [Relationship Date (UTC)] &lt;= Misc!$N$3,TRUE), TRUE, FALSE)</f>
        <v>1</v>
      </c>
      <c r="K2686" s="16"/>
      <c r="L2686" s="72" t="s">
        <v>922</v>
      </c>
      <c r="M2686" s="75">
        <v>40523.680902777778</v>
      </c>
    </row>
    <row r="2687" spans="1:13">
      <c r="A2687" s="69" t="s">
        <v>817</v>
      </c>
      <c r="B2687" s="69" t="s">
        <v>671</v>
      </c>
      <c r="C2687" s="18"/>
      <c r="D2687" s="19"/>
      <c r="E2687" s="60"/>
      <c r="F2687" s="20"/>
      <c r="G2687" s="18"/>
      <c r="H2687" s="25"/>
      <c r="I2687" s="15">
        <v>2687</v>
      </c>
      <c r="J2687" s="15" t="b">
        <f xml:space="preserve"> IF(AND([Relationship Date (UTC)] &gt;= Misc!$M$3, [Relationship Date (UTC)] &lt;= Misc!$N$3,TRUE), TRUE, FALSE)</f>
        <v>1</v>
      </c>
      <c r="K2687" s="16"/>
      <c r="L2687" s="72" t="s">
        <v>922</v>
      </c>
      <c r="M2687" s="75">
        <v>40523.680902777778</v>
      </c>
    </row>
    <row r="2688" spans="1:13">
      <c r="A2688" s="69" t="s">
        <v>817</v>
      </c>
      <c r="B2688" s="69" t="s">
        <v>696</v>
      </c>
      <c r="C2688" s="18"/>
      <c r="D2688" s="19"/>
      <c r="E2688" s="60"/>
      <c r="F2688" s="20"/>
      <c r="G2688" s="18"/>
      <c r="H2688" s="25"/>
      <c r="I2688" s="15">
        <v>2688</v>
      </c>
      <c r="J2688" s="15" t="b">
        <f xml:space="preserve"> IF(AND([Relationship Date (UTC)] &gt;= Misc!$M$3, [Relationship Date (UTC)] &lt;= Misc!$N$3,TRUE), TRUE, FALSE)</f>
        <v>1</v>
      </c>
      <c r="K2688" s="16"/>
      <c r="L2688" s="72" t="s">
        <v>922</v>
      </c>
      <c r="M2688" s="75">
        <v>40523.680902777778</v>
      </c>
    </row>
    <row r="2689" spans="1:13">
      <c r="A2689" s="69" t="s">
        <v>817</v>
      </c>
      <c r="B2689" s="69" t="s">
        <v>850</v>
      </c>
      <c r="C2689" s="18"/>
      <c r="D2689" s="19"/>
      <c r="E2689" s="60"/>
      <c r="F2689" s="20"/>
      <c r="G2689" s="18"/>
      <c r="H2689" s="25"/>
      <c r="I2689" s="15">
        <v>2689</v>
      </c>
      <c r="J2689" s="15" t="b">
        <f xml:space="preserve"> IF(AND([Relationship Date (UTC)] &gt;= Misc!$M$3, [Relationship Date (UTC)] &lt;= Misc!$N$3,TRUE), TRUE, FALSE)</f>
        <v>1</v>
      </c>
      <c r="K2689" s="16"/>
      <c r="L2689" s="72" t="s">
        <v>922</v>
      </c>
      <c r="M2689" s="75">
        <v>40523.680902777778</v>
      </c>
    </row>
    <row r="2690" spans="1:13">
      <c r="A2690" s="69" t="s">
        <v>817</v>
      </c>
      <c r="B2690" s="69" t="s">
        <v>409</v>
      </c>
      <c r="C2690" s="18"/>
      <c r="D2690" s="19"/>
      <c r="E2690" s="60"/>
      <c r="F2690" s="20"/>
      <c r="G2690" s="18"/>
      <c r="H2690" s="25"/>
      <c r="I2690" s="15">
        <v>2690</v>
      </c>
      <c r="J2690" s="15" t="b">
        <f xml:space="preserve"> IF(AND([Relationship Date (UTC)] &gt;= Misc!$M$3, [Relationship Date (UTC)] &lt;= Misc!$N$3,TRUE), TRUE, FALSE)</f>
        <v>1</v>
      </c>
      <c r="K2690" s="16"/>
      <c r="L2690" s="72" t="s">
        <v>922</v>
      </c>
      <c r="M2690" s="75">
        <v>40523.680902777778</v>
      </c>
    </row>
    <row r="2691" spans="1:13">
      <c r="A2691" s="69" t="s">
        <v>817</v>
      </c>
      <c r="B2691" s="69" t="s">
        <v>730</v>
      </c>
      <c r="C2691" s="18"/>
      <c r="D2691" s="19"/>
      <c r="E2691" s="60"/>
      <c r="F2691" s="20"/>
      <c r="G2691" s="18"/>
      <c r="H2691" s="25"/>
      <c r="I2691" s="15">
        <v>2691</v>
      </c>
      <c r="J2691" s="15" t="b">
        <f xml:space="preserve"> IF(AND([Relationship Date (UTC)] &gt;= Misc!$M$3, [Relationship Date (UTC)] &lt;= Misc!$N$3,TRUE), TRUE, FALSE)</f>
        <v>1</v>
      </c>
      <c r="K2691" s="16"/>
      <c r="L2691" s="72" t="s">
        <v>922</v>
      </c>
      <c r="M2691" s="75">
        <v>40523.680902777778</v>
      </c>
    </row>
    <row r="2692" spans="1:13">
      <c r="A2692" s="69" t="s">
        <v>817</v>
      </c>
      <c r="B2692" s="69" t="s">
        <v>733</v>
      </c>
      <c r="C2692" s="18"/>
      <c r="D2692" s="19"/>
      <c r="E2692" s="60"/>
      <c r="F2692" s="20"/>
      <c r="G2692" s="18"/>
      <c r="H2692" s="25"/>
      <c r="I2692" s="15">
        <v>2692</v>
      </c>
      <c r="J2692" s="15" t="b">
        <f xml:space="preserve"> IF(AND([Relationship Date (UTC)] &gt;= Misc!$M$3, [Relationship Date (UTC)] &lt;= Misc!$N$3,TRUE), TRUE, FALSE)</f>
        <v>1</v>
      </c>
      <c r="K2692" s="16"/>
      <c r="L2692" s="72" t="s">
        <v>922</v>
      </c>
      <c r="M2692" s="75">
        <v>40523.680902777778</v>
      </c>
    </row>
    <row r="2693" spans="1:13">
      <c r="A2693" s="69" t="s">
        <v>817</v>
      </c>
      <c r="B2693" s="69" t="s">
        <v>659</v>
      </c>
      <c r="C2693" s="18"/>
      <c r="D2693" s="19"/>
      <c r="E2693" s="60"/>
      <c r="F2693" s="20"/>
      <c r="G2693" s="18"/>
      <c r="H2693" s="25"/>
      <c r="I2693" s="15">
        <v>2693</v>
      </c>
      <c r="J2693" s="15" t="b">
        <f xml:space="preserve"> IF(AND([Relationship Date (UTC)] &gt;= Misc!$M$3, [Relationship Date (UTC)] &lt;= Misc!$N$3,TRUE), TRUE, FALSE)</f>
        <v>1</v>
      </c>
      <c r="K2693" s="16"/>
      <c r="L2693" s="72" t="s">
        <v>922</v>
      </c>
      <c r="M2693" s="75">
        <v>40523.680902777778</v>
      </c>
    </row>
    <row r="2694" spans="1:13">
      <c r="A2694" s="69" t="s">
        <v>817</v>
      </c>
      <c r="B2694" s="69" t="s">
        <v>505</v>
      </c>
      <c r="C2694" s="18"/>
      <c r="D2694" s="19"/>
      <c r="E2694" s="60"/>
      <c r="F2694" s="20"/>
      <c r="G2694" s="18"/>
      <c r="H2694" s="25"/>
      <c r="I2694" s="15">
        <v>2694</v>
      </c>
      <c r="J2694" s="15" t="b">
        <f xml:space="preserve"> IF(AND([Relationship Date (UTC)] &gt;= Misc!$M$3, [Relationship Date (UTC)] &lt;= Misc!$N$3,TRUE), TRUE, FALSE)</f>
        <v>1</v>
      </c>
      <c r="K2694" s="16"/>
      <c r="L2694" s="72" t="s">
        <v>922</v>
      </c>
      <c r="M2694" s="75">
        <v>40523.680902777778</v>
      </c>
    </row>
    <row r="2695" spans="1:13">
      <c r="A2695" s="69" t="s">
        <v>817</v>
      </c>
      <c r="B2695" s="69" t="s">
        <v>788</v>
      </c>
      <c r="C2695" s="18"/>
      <c r="D2695" s="19"/>
      <c r="E2695" s="60"/>
      <c r="F2695" s="20"/>
      <c r="G2695" s="18"/>
      <c r="H2695" s="25"/>
      <c r="I2695" s="15">
        <v>2695</v>
      </c>
      <c r="J2695" s="15" t="b">
        <f xml:space="preserve"> IF(AND([Relationship Date (UTC)] &gt;= Misc!$M$3, [Relationship Date (UTC)] &lt;= Misc!$N$3,TRUE), TRUE, FALSE)</f>
        <v>1</v>
      </c>
      <c r="K2695" s="16"/>
      <c r="L2695" s="72" t="s">
        <v>922</v>
      </c>
      <c r="M2695" s="75">
        <v>40523.680902777778</v>
      </c>
    </row>
    <row r="2696" spans="1:13">
      <c r="A2696" s="69" t="s">
        <v>817</v>
      </c>
      <c r="B2696" s="69" t="s">
        <v>845</v>
      </c>
      <c r="C2696" s="18"/>
      <c r="D2696" s="19"/>
      <c r="E2696" s="60"/>
      <c r="F2696" s="20"/>
      <c r="G2696" s="18"/>
      <c r="H2696" s="25"/>
      <c r="I2696" s="15">
        <v>2696</v>
      </c>
      <c r="J2696" s="15" t="b">
        <f xml:space="preserve"> IF(AND([Relationship Date (UTC)] &gt;= Misc!$M$3, [Relationship Date (UTC)] &lt;= Misc!$N$3,TRUE), TRUE, FALSE)</f>
        <v>1</v>
      </c>
      <c r="K2696" s="16"/>
      <c r="L2696" s="72" t="s">
        <v>922</v>
      </c>
      <c r="M2696" s="75">
        <v>40523.680902777778</v>
      </c>
    </row>
    <row r="2697" spans="1:13">
      <c r="A2697" s="69" t="s">
        <v>817</v>
      </c>
      <c r="B2697" s="69" t="s">
        <v>413</v>
      </c>
      <c r="C2697" s="18"/>
      <c r="D2697" s="19"/>
      <c r="E2697" s="60"/>
      <c r="F2697" s="20"/>
      <c r="G2697" s="18"/>
      <c r="H2697" s="25"/>
      <c r="I2697" s="15">
        <v>2697</v>
      </c>
      <c r="J2697" s="15" t="b">
        <f xml:space="preserve"> IF(AND([Relationship Date (UTC)] &gt;= Misc!$M$3, [Relationship Date (UTC)] &lt;= Misc!$N$3,TRUE), TRUE, FALSE)</f>
        <v>1</v>
      </c>
      <c r="K2697" s="16"/>
      <c r="L2697" s="72" t="s">
        <v>922</v>
      </c>
      <c r="M2697" s="75">
        <v>40523.680902777778</v>
      </c>
    </row>
    <row r="2698" spans="1:13">
      <c r="A2698" s="69" t="s">
        <v>817</v>
      </c>
      <c r="B2698" s="69" t="s">
        <v>767</v>
      </c>
      <c r="C2698" s="18"/>
      <c r="D2698" s="19"/>
      <c r="E2698" s="60"/>
      <c r="F2698" s="20"/>
      <c r="G2698" s="18"/>
      <c r="H2698" s="25"/>
      <c r="I2698" s="15">
        <v>2698</v>
      </c>
      <c r="J2698" s="15" t="b">
        <f xml:space="preserve"> IF(AND([Relationship Date (UTC)] &gt;= Misc!$M$3, [Relationship Date (UTC)] &lt;= Misc!$N$3,TRUE), TRUE, FALSE)</f>
        <v>1</v>
      </c>
      <c r="K2698" s="16"/>
      <c r="L2698" s="72" t="s">
        <v>922</v>
      </c>
      <c r="M2698" s="75">
        <v>40523.680902777778</v>
      </c>
    </row>
    <row r="2699" spans="1:13">
      <c r="A2699" s="69" t="s">
        <v>817</v>
      </c>
      <c r="B2699" s="69" t="s">
        <v>869</v>
      </c>
      <c r="C2699" s="18"/>
      <c r="D2699" s="19"/>
      <c r="E2699" s="60"/>
      <c r="F2699" s="20"/>
      <c r="G2699" s="18"/>
      <c r="H2699" s="25"/>
      <c r="I2699" s="15">
        <v>2699</v>
      </c>
      <c r="J2699" s="15" t="b">
        <f xml:space="preserve"> IF(AND([Relationship Date (UTC)] &gt;= Misc!$M$3, [Relationship Date (UTC)] &lt;= Misc!$N$3,TRUE), TRUE, FALSE)</f>
        <v>1</v>
      </c>
      <c r="K2699" s="16"/>
      <c r="L2699" s="72" t="s">
        <v>922</v>
      </c>
      <c r="M2699" s="75">
        <v>40523.680902777778</v>
      </c>
    </row>
    <row r="2700" spans="1:13">
      <c r="A2700" s="69" t="s">
        <v>788</v>
      </c>
      <c r="B2700" s="69" t="s">
        <v>817</v>
      </c>
      <c r="C2700" s="18"/>
      <c r="D2700" s="19"/>
      <c r="E2700" s="60"/>
      <c r="F2700" s="20"/>
      <c r="G2700" s="18"/>
      <c r="H2700" s="25"/>
      <c r="I2700" s="15">
        <v>2700</v>
      </c>
      <c r="J2700" s="15" t="b">
        <f xml:space="preserve"> IF(AND([Relationship Date (UTC)] &gt;= Misc!$M$3, [Relationship Date (UTC)] &lt;= Misc!$N$3,TRUE), TRUE, FALSE)</f>
        <v>1</v>
      </c>
      <c r="K2700" s="16"/>
      <c r="L2700" s="72" t="s">
        <v>922</v>
      </c>
      <c r="M2700" s="75">
        <v>40523.680902777778</v>
      </c>
    </row>
    <row r="2701" spans="1:13">
      <c r="A2701" s="69" t="s">
        <v>667</v>
      </c>
      <c r="B2701" s="69" t="s">
        <v>670</v>
      </c>
      <c r="C2701" s="18"/>
      <c r="D2701" s="19"/>
      <c r="E2701" s="60"/>
      <c r="F2701" s="20"/>
      <c r="G2701" s="18"/>
      <c r="H2701" s="25"/>
      <c r="I2701" s="15">
        <v>2701</v>
      </c>
      <c r="J2701" s="15" t="b">
        <f xml:space="preserve"> IF(AND([Relationship Date (UTC)] &gt;= Misc!$M$3, [Relationship Date (UTC)] &lt;= Misc!$N$3,TRUE), TRUE, FALSE)</f>
        <v>1</v>
      </c>
      <c r="K2701" s="16"/>
      <c r="L2701" s="72" t="s">
        <v>922</v>
      </c>
      <c r="M2701" s="75">
        <v>40523.680902777778</v>
      </c>
    </row>
    <row r="2702" spans="1:13">
      <c r="A2702" s="69" t="s">
        <v>668</v>
      </c>
      <c r="B2702" s="69" t="s">
        <v>670</v>
      </c>
      <c r="C2702" s="18"/>
      <c r="D2702" s="19"/>
      <c r="E2702" s="60"/>
      <c r="F2702" s="20"/>
      <c r="G2702" s="18"/>
      <c r="H2702" s="25"/>
      <c r="I2702" s="15">
        <v>2702</v>
      </c>
      <c r="J2702" s="15" t="b">
        <f xml:space="preserve"> IF(AND([Relationship Date (UTC)] &gt;= Misc!$M$3, [Relationship Date (UTC)] &lt;= Misc!$N$3,TRUE), TRUE, FALSE)</f>
        <v>1</v>
      </c>
      <c r="K2702" s="16"/>
      <c r="L2702" s="72" t="s">
        <v>922</v>
      </c>
      <c r="M2702" s="75">
        <v>40523.680902777778</v>
      </c>
    </row>
    <row r="2703" spans="1:13">
      <c r="A2703" s="69" t="s">
        <v>844</v>
      </c>
      <c r="B2703" s="69" t="s">
        <v>670</v>
      </c>
      <c r="C2703" s="18"/>
      <c r="D2703" s="19"/>
      <c r="E2703" s="60"/>
      <c r="F2703" s="20"/>
      <c r="G2703" s="18"/>
      <c r="H2703" s="25"/>
      <c r="I2703" s="15">
        <v>2703</v>
      </c>
      <c r="J2703" s="15" t="b">
        <f xml:space="preserve"> IF(AND([Relationship Date (UTC)] &gt;= Misc!$M$3, [Relationship Date (UTC)] &lt;= Misc!$N$3,TRUE), TRUE, FALSE)</f>
        <v>1</v>
      </c>
      <c r="K2703" s="16"/>
      <c r="L2703" s="72" t="s">
        <v>922</v>
      </c>
      <c r="M2703" s="75">
        <v>40523.680902777778</v>
      </c>
    </row>
    <row r="2704" spans="1:13">
      <c r="A2704" s="69" t="s">
        <v>670</v>
      </c>
      <c r="B2704" s="69" t="s">
        <v>788</v>
      </c>
      <c r="C2704" s="18"/>
      <c r="D2704" s="19"/>
      <c r="E2704" s="60"/>
      <c r="F2704" s="20"/>
      <c r="G2704" s="18"/>
      <c r="H2704" s="25"/>
      <c r="I2704" s="15">
        <v>2704</v>
      </c>
      <c r="J2704" s="15" t="b">
        <f xml:space="preserve"> IF(AND([Relationship Date (UTC)] &gt;= Misc!$M$3, [Relationship Date (UTC)] &lt;= Misc!$N$3,TRUE), TRUE, FALSE)</f>
        <v>1</v>
      </c>
      <c r="K2704" s="16"/>
      <c r="L2704" s="72" t="s">
        <v>922</v>
      </c>
      <c r="M2704" s="75">
        <v>40523.680902777778</v>
      </c>
    </row>
    <row r="2705" spans="1:13">
      <c r="A2705" s="69" t="s">
        <v>670</v>
      </c>
      <c r="B2705" s="69" t="s">
        <v>671</v>
      </c>
      <c r="C2705" s="18"/>
      <c r="D2705" s="19"/>
      <c r="E2705" s="60"/>
      <c r="F2705" s="20"/>
      <c r="G2705" s="18"/>
      <c r="H2705" s="25"/>
      <c r="I2705" s="15">
        <v>2705</v>
      </c>
      <c r="J2705" s="15" t="b">
        <f xml:space="preserve"> IF(AND([Relationship Date (UTC)] &gt;= Misc!$M$3, [Relationship Date (UTC)] &lt;= Misc!$N$3,TRUE), TRUE, FALSE)</f>
        <v>1</v>
      </c>
      <c r="K2705" s="16"/>
      <c r="L2705" s="72" t="s">
        <v>922</v>
      </c>
      <c r="M2705" s="75">
        <v>40523.680902777778</v>
      </c>
    </row>
    <row r="2706" spans="1:13">
      <c r="A2706" s="69" t="s">
        <v>670</v>
      </c>
      <c r="B2706" s="69" t="s">
        <v>845</v>
      </c>
      <c r="C2706" s="18"/>
      <c r="D2706" s="19"/>
      <c r="E2706" s="60"/>
      <c r="F2706" s="20"/>
      <c r="G2706" s="18"/>
      <c r="H2706" s="25"/>
      <c r="I2706" s="15">
        <v>2706</v>
      </c>
      <c r="J2706" s="15" t="b">
        <f xml:space="preserve"> IF(AND([Relationship Date (UTC)] &gt;= Misc!$M$3, [Relationship Date (UTC)] &lt;= Misc!$N$3,TRUE), TRUE, FALSE)</f>
        <v>1</v>
      </c>
      <c r="K2706" s="16"/>
      <c r="L2706" s="72" t="s">
        <v>922</v>
      </c>
      <c r="M2706" s="75">
        <v>40523.680902777778</v>
      </c>
    </row>
    <row r="2707" spans="1:13">
      <c r="A2707" s="69" t="s">
        <v>670</v>
      </c>
      <c r="B2707" s="69" t="s">
        <v>730</v>
      </c>
      <c r="C2707" s="18"/>
      <c r="D2707" s="19"/>
      <c r="E2707" s="60"/>
      <c r="F2707" s="20"/>
      <c r="G2707" s="18"/>
      <c r="H2707" s="25"/>
      <c r="I2707" s="15">
        <v>2707</v>
      </c>
      <c r="J2707" s="15" t="b">
        <f xml:space="preserve"> IF(AND([Relationship Date (UTC)] &gt;= Misc!$M$3, [Relationship Date (UTC)] &lt;= Misc!$N$3,TRUE), TRUE, FALSE)</f>
        <v>1</v>
      </c>
      <c r="K2707" s="16"/>
      <c r="L2707" s="72" t="s">
        <v>922</v>
      </c>
      <c r="M2707" s="75">
        <v>40523.680902777778</v>
      </c>
    </row>
    <row r="2708" spans="1:13">
      <c r="A2708" s="69" t="s">
        <v>670</v>
      </c>
      <c r="B2708" s="69" t="s">
        <v>850</v>
      </c>
      <c r="C2708" s="18"/>
      <c r="D2708" s="19"/>
      <c r="E2708" s="60"/>
      <c r="F2708" s="20"/>
      <c r="G2708" s="18"/>
      <c r="H2708" s="25"/>
      <c r="I2708" s="15">
        <v>2708</v>
      </c>
      <c r="J2708" s="15" t="b">
        <f xml:space="preserve"> IF(AND([Relationship Date (UTC)] &gt;= Misc!$M$3, [Relationship Date (UTC)] &lt;= Misc!$N$3,TRUE), TRUE, FALSE)</f>
        <v>1</v>
      </c>
      <c r="K2708" s="16"/>
      <c r="L2708" s="72" t="s">
        <v>922</v>
      </c>
      <c r="M2708" s="75">
        <v>40523.680902777778</v>
      </c>
    </row>
    <row r="2709" spans="1:13">
      <c r="A2709" s="69" t="s">
        <v>670</v>
      </c>
      <c r="B2709" s="69" t="s">
        <v>871</v>
      </c>
      <c r="C2709" s="18"/>
      <c r="D2709" s="19"/>
      <c r="E2709" s="60"/>
      <c r="F2709" s="20"/>
      <c r="G2709" s="18"/>
      <c r="H2709" s="25"/>
      <c r="I2709" s="15">
        <v>2709</v>
      </c>
      <c r="J2709" s="15" t="b">
        <f xml:space="preserve"> IF(AND([Relationship Date (UTC)] &gt;= Misc!$M$3, [Relationship Date (UTC)] &lt;= Misc!$N$3,TRUE), TRUE, FALSE)</f>
        <v>1</v>
      </c>
      <c r="K2709" s="16"/>
      <c r="L2709" s="72" t="s">
        <v>922</v>
      </c>
      <c r="M2709" s="75">
        <v>40523.680902777778</v>
      </c>
    </row>
    <row r="2710" spans="1:13">
      <c r="A2710" s="69" t="s">
        <v>670</v>
      </c>
      <c r="B2710" s="69" t="s">
        <v>770</v>
      </c>
      <c r="C2710" s="18"/>
      <c r="D2710" s="19"/>
      <c r="E2710" s="60"/>
      <c r="F2710" s="20"/>
      <c r="G2710" s="18"/>
      <c r="H2710" s="25"/>
      <c r="I2710" s="15">
        <v>2710</v>
      </c>
      <c r="J2710" s="15" t="b">
        <f xml:space="preserve"> IF(AND([Relationship Date (UTC)] &gt;= Misc!$M$3, [Relationship Date (UTC)] &lt;= Misc!$N$3,TRUE), TRUE, FALSE)</f>
        <v>1</v>
      </c>
      <c r="K2710" s="16"/>
      <c r="L2710" s="72" t="s">
        <v>922</v>
      </c>
      <c r="M2710" s="75">
        <v>40523.680902777778</v>
      </c>
    </row>
    <row r="2711" spans="1:13">
      <c r="A2711" s="69" t="s">
        <v>670</v>
      </c>
      <c r="B2711" s="69" t="s">
        <v>667</v>
      </c>
      <c r="C2711" s="18"/>
      <c r="D2711" s="19"/>
      <c r="E2711" s="60"/>
      <c r="F2711" s="20"/>
      <c r="G2711" s="18"/>
      <c r="H2711" s="25"/>
      <c r="I2711" s="15">
        <v>2711</v>
      </c>
      <c r="J2711" s="15" t="b">
        <f xml:space="preserve"> IF(AND([Relationship Date (UTC)] &gt;= Misc!$M$3, [Relationship Date (UTC)] &lt;= Misc!$N$3,TRUE), TRUE, FALSE)</f>
        <v>1</v>
      </c>
      <c r="K2711" s="16"/>
      <c r="L2711" s="72" t="s">
        <v>922</v>
      </c>
      <c r="M2711" s="75">
        <v>40523.680902777778</v>
      </c>
    </row>
    <row r="2712" spans="1:13">
      <c r="A2712" s="69" t="s">
        <v>670</v>
      </c>
      <c r="B2712" s="69" t="s">
        <v>806</v>
      </c>
      <c r="C2712" s="18"/>
      <c r="D2712" s="19"/>
      <c r="E2712" s="60"/>
      <c r="F2712" s="20"/>
      <c r="G2712" s="18"/>
      <c r="H2712" s="25"/>
      <c r="I2712" s="15">
        <v>2712</v>
      </c>
      <c r="J2712" s="15" t="b">
        <f xml:space="preserve"> IF(AND([Relationship Date (UTC)] &gt;= Misc!$M$3, [Relationship Date (UTC)] &lt;= Misc!$N$3,TRUE), TRUE, FALSE)</f>
        <v>1</v>
      </c>
      <c r="K2712" s="16"/>
      <c r="L2712" s="72" t="s">
        <v>922</v>
      </c>
      <c r="M2712" s="75">
        <v>40523.680902777778</v>
      </c>
    </row>
    <row r="2713" spans="1:13">
      <c r="A2713" s="69" t="s">
        <v>670</v>
      </c>
      <c r="B2713" s="69" t="s">
        <v>479</v>
      </c>
      <c r="C2713" s="18"/>
      <c r="D2713" s="19"/>
      <c r="E2713" s="60"/>
      <c r="F2713" s="20"/>
      <c r="G2713" s="18"/>
      <c r="H2713" s="25"/>
      <c r="I2713" s="15">
        <v>2713</v>
      </c>
      <c r="J2713" s="15" t="b">
        <f xml:space="preserve"> IF(AND([Relationship Date (UTC)] &gt;= Misc!$M$3, [Relationship Date (UTC)] &lt;= Misc!$N$3,TRUE), TRUE, FALSE)</f>
        <v>1</v>
      </c>
      <c r="K2713" s="16"/>
      <c r="L2713" s="72" t="s">
        <v>922</v>
      </c>
      <c r="M2713" s="75">
        <v>40523.680902777778</v>
      </c>
    </row>
    <row r="2714" spans="1:13">
      <c r="A2714" s="69" t="s">
        <v>670</v>
      </c>
      <c r="B2714" s="69" t="s">
        <v>413</v>
      </c>
      <c r="C2714" s="18"/>
      <c r="D2714" s="19"/>
      <c r="E2714" s="60"/>
      <c r="F2714" s="20"/>
      <c r="G2714" s="18"/>
      <c r="H2714" s="25"/>
      <c r="I2714" s="15">
        <v>2714</v>
      </c>
      <c r="J2714" s="15" t="b">
        <f xml:space="preserve"> IF(AND([Relationship Date (UTC)] &gt;= Misc!$M$3, [Relationship Date (UTC)] &lt;= Misc!$N$3,TRUE), TRUE, FALSE)</f>
        <v>1</v>
      </c>
      <c r="K2714" s="16"/>
      <c r="L2714" s="72" t="s">
        <v>922</v>
      </c>
      <c r="M2714" s="75">
        <v>40523.680902777778</v>
      </c>
    </row>
    <row r="2715" spans="1:13">
      <c r="A2715" s="69" t="s">
        <v>670</v>
      </c>
      <c r="B2715" s="69" t="s">
        <v>696</v>
      </c>
      <c r="C2715" s="18"/>
      <c r="D2715" s="19"/>
      <c r="E2715" s="60"/>
      <c r="F2715" s="20"/>
      <c r="G2715" s="18"/>
      <c r="H2715" s="25"/>
      <c r="I2715" s="15">
        <v>2715</v>
      </c>
      <c r="J2715" s="15" t="b">
        <f xml:space="preserve"> IF(AND([Relationship Date (UTC)] &gt;= Misc!$M$3, [Relationship Date (UTC)] &lt;= Misc!$N$3,TRUE), TRUE, FALSE)</f>
        <v>1</v>
      </c>
      <c r="K2715" s="16"/>
      <c r="L2715" s="72" t="s">
        <v>922</v>
      </c>
      <c r="M2715" s="75">
        <v>40523.680902777778</v>
      </c>
    </row>
    <row r="2716" spans="1:13">
      <c r="A2716" s="69" t="s">
        <v>850</v>
      </c>
      <c r="B2716" s="69" t="s">
        <v>670</v>
      </c>
      <c r="C2716" s="18"/>
      <c r="D2716" s="19"/>
      <c r="E2716" s="60"/>
      <c r="F2716" s="20"/>
      <c r="G2716" s="18"/>
      <c r="H2716" s="25"/>
      <c r="I2716" s="15">
        <v>2716</v>
      </c>
      <c r="J2716" s="15" t="b">
        <f xml:space="preserve"> IF(AND([Relationship Date (UTC)] &gt;= Misc!$M$3, [Relationship Date (UTC)] &lt;= Misc!$N$3,TRUE), TRUE, FALSE)</f>
        <v>1</v>
      </c>
      <c r="K2716" s="16"/>
      <c r="L2716" s="72" t="s">
        <v>922</v>
      </c>
      <c r="M2716" s="75">
        <v>40523.680902777778</v>
      </c>
    </row>
    <row r="2717" spans="1:13">
      <c r="A2717" s="69" t="s">
        <v>845</v>
      </c>
      <c r="B2717" s="69" t="s">
        <v>670</v>
      </c>
      <c r="C2717" s="18"/>
      <c r="D2717" s="19"/>
      <c r="E2717" s="60"/>
      <c r="F2717" s="20"/>
      <c r="G2717" s="18"/>
      <c r="H2717" s="25"/>
      <c r="I2717" s="15">
        <v>2717</v>
      </c>
      <c r="J2717" s="15" t="b">
        <f xml:space="preserve"> IF(AND([Relationship Date (UTC)] &gt;= Misc!$M$3, [Relationship Date (UTC)] &lt;= Misc!$N$3,TRUE), TRUE, FALSE)</f>
        <v>1</v>
      </c>
      <c r="K2717" s="16"/>
      <c r="L2717" s="72" t="s">
        <v>922</v>
      </c>
      <c r="M2717" s="75">
        <v>40523.680902777778</v>
      </c>
    </row>
    <row r="2718" spans="1:13">
      <c r="A2718" s="69" t="s">
        <v>788</v>
      </c>
      <c r="B2718" s="69" t="s">
        <v>670</v>
      </c>
      <c r="C2718" s="18"/>
      <c r="D2718" s="19"/>
      <c r="E2718" s="60"/>
      <c r="F2718" s="20"/>
      <c r="G2718" s="18"/>
      <c r="H2718" s="25"/>
      <c r="I2718" s="15">
        <v>2718</v>
      </c>
      <c r="J2718" s="15" t="b">
        <f xml:space="preserve"> IF(AND([Relationship Date (UTC)] &gt;= Misc!$M$3, [Relationship Date (UTC)] &lt;= Misc!$N$3,TRUE), TRUE, FALSE)</f>
        <v>1</v>
      </c>
      <c r="K2718" s="16"/>
      <c r="L2718" s="72" t="s">
        <v>922</v>
      </c>
      <c r="M2718" s="75">
        <v>40523.680902777778</v>
      </c>
    </row>
    <row r="2719" spans="1:13">
      <c r="A2719" s="69" t="s">
        <v>658</v>
      </c>
      <c r="B2719" s="69" t="s">
        <v>705</v>
      </c>
      <c r="C2719" s="18"/>
      <c r="D2719" s="19"/>
      <c r="E2719" s="60"/>
      <c r="F2719" s="20"/>
      <c r="G2719" s="18"/>
      <c r="H2719" s="25"/>
      <c r="I2719" s="15">
        <v>2719</v>
      </c>
      <c r="J2719" s="15" t="b">
        <f xml:space="preserve"> IF(AND([Relationship Date (UTC)] &gt;= Misc!$M$3, [Relationship Date (UTC)] &lt;= Misc!$N$3,TRUE), TRUE, FALSE)</f>
        <v>1</v>
      </c>
      <c r="K2719" s="16"/>
      <c r="L2719" s="72" t="s">
        <v>922</v>
      </c>
      <c r="M2719" s="75">
        <v>40523.680902777778</v>
      </c>
    </row>
    <row r="2720" spans="1:13">
      <c r="A2720" s="69" t="s">
        <v>441</v>
      </c>
      <c r="B2720" s="69" t="s">
        <v>705</v>
      </c>
      <c r="C2720" s="18"/>
      <c r="D2720" s="19"/>
      <c r="E2720" s="60"/>
      <c r="F2720" s="20"/>
      <c r="G2720" s="18"/>
      <c r="H2720" s="25"/>
      <c r="I2720" s="15">
        <v>2720</v>
      </c>
      <c r="J2720" s="15" t="b">
        <f xml:space="preserve"> IF(AND([Relationship Date (UTC)] &gt;= Misc!$M$3, [Relationship Date (UTC)] &lt;= Misc!$N$3,TRUE), TRUE, FALSE)</f>
        <v>1</v>
      </c>
      <c r="K2720" s="16"/>
      <c r="L2720" s="72" t="s">
        <v>922</v>
      </c>
      <c r="M2720" s="75">
        <v>40523.680902777778</v>
      </c>
    </row>
    <row r="2721" spans="1:13">
      <c r="A2721" s="69" t="s">
        <v>659</v>
      </c>
      <c r="B2721" s="69" t="s">
        <v>705</v>
      </c>
      <c r="C2721" s="18"/>
      <c r="D2721" s="19"/>
      <c r="E2721" s="60"/>
      <c r="F2721" s="20"/>
      <c r="G2721" s="18"/>
      <c r="H2721" s="25"/>
      <c r="I2721" s="15">
        <v>2721</v>
      </c>
      <c r="J2721" s="15" t="b">
        <f xml:space="preserve"> IF(AND([Relationship Date (UTC)] &gt;= Misc!$M$3, [Relationship Date (UTC)] &lt;= Misc!$N$3,TRUE), TRUE, FALSE)</f>
        <v>1</v>
      </c>
      <c r="K2721" s="16"/>
      <c r="L2721" s="72" t="s">
        <v>922</v>
      </c>
      <c r="M2721" s="75">
        <v>40523.680902777778</v>
      </c>
    </row>
    <row r="2722" spans="1:13">
      <c r="A2722" s="69" t="s">
        <v>696</v>
      </c>
      <c r="B2722" s="69" t="s">
        <v>705</v>
      </c>
      <c r="C2722" s="18"/>
      <c r="D2722" s="19"/>
      <c r="E2722" s="60"/>
      <c r="F2722" s="20"/>
      <c r="G2722" s="18"/>
      <c r="H2722" s="25"/>
      <c r="I2722" s="15">
        <v>2722</v>
      </c>
      <c r="J2722" s="15" t="b">
        <f xml:space="preserve"> IF(AND([Relationship Date (UTC)] &gt;= Misc!$M$3, [Relationship Date (UTC)] &lt;= Misc!$N$3,TRUE), TRUE, FALSE)</f>
        <v>1</v>
      </c>
      <c r="K2722" s="16"/>
      <c r="L2722" s="72" t="s">
        <v>922</v>
      </c>
      <c r="M2722" s="75">
        <v>40523.680902777778</v>
      </c>
    </row>
    <row r="2723" spans="1:13">
      <c r="A2723" s="69" t="s">
        <v>705</v>
      </c>
      <c r="B2723" s="69" t="s">
        <v>659</v>
      </c>
      <c r="C2723" s="18"/>
      <c r="D2723" s="19"/>
      <c r="E2723" s="60"/>
      <c r="F2723" s="20"/>
      <c r="G2723" s="18"/>
      <c r="H2723" s="25"/>
      <c r="I2723" s="15">
        <v>2723</v>
      </c>
      <c r="J2723" s="15" t="b">
        <f xml:space="preserve"> IF(AND([Relationship Date (UTC)] &gt;= Misc!$M$3, [Relationship Date (UTC)] &lt;= Misc!$N$3,TRUE), TRUE, FALSE)</f>
        <v>1</v>
      </c>
      <c r="K2723" s="16"/>
      <c r="L2723" s="72" t="s">
        <v>922</v>
      </c>
      <c r="M2723" s="75">
        <v>40523.680902777778</v>
      </c>
    </row>
    <row r="2724" spans="1:13">
      <c r="A2724" s="69" t="s">
        <v>705</v>
      </c>
      <c r="B2724" s="69" t="s">
        <v>441</v>
      </c>
      <c r="C2724" s="18"/>
      <c r="D2724" s="19"/>
      <c r="E2724" s="60"/>
      <c r="F2724" s="20"/>
      <c r="G2724" s="18"/>
      <c r="H2724" s="25"/>
      <c r="I2724" s="15">
        <v>2724</v>
      </c>
      <c r="J2724" s="15" t="b">
        <f xml:space="preserve"> IF(AND([Relationship Date (UTC)] &gt;= Misc!$M$3, [Relationship Date (UTC)] &lt;= Misc!$N$3,TRUE), TRUE, FALSE)</f>
        <v>1</v>
      </c>
      <c r="K2724" s="16"/>
      <c r="L2724" s="72" t="s">
        <v>922</v>
      </c>
      <c r="M2724" s="75">
        <v>40523.680902777778</v>
      </c>
    </row>
    <row r="2725" spans="1:13">
      <c r="A2725" s="69" t="s">
        <v>705</v>
      </c>
      <c r="B2725" s="69" t="s">
        <v>758</v>
      </c>
      <c r="C2725" s="18"/>
      <c r="D2725" s="19"/>
      <c r="E2725" s="60"/>
      <c r="F2725" s="20"/>
      <c r="G2725" s="18"/>
      <c r="H2725" s="25"/>
      <c r="I2725" s="15">
        <v>2725</v>
      </c>
      <c r="J2725" s="15" t="b">
        <f xml:space="preserve"> IF(AND([Relationship Date (UTC)] &gt;= Misc!$M$3, [Relationship Date (UTC)] &lt;= Misc!$N$3,TRUE), TRUE, FALSE)</f>
        <v>1</v>
      </c>
      <c r="K2725" s="16"/>
      <c r="L2725" s="72" t="s">
        <v>922</v>
      </c>
      <c r="M2725" s="75">
        <v>40523.680902777778</v>
      </c>
    </row>
    <row r="2726" spans="1:13">
      <c r="A2726" s="69" t="s">
        <v>705</v>
      </c>
      <c r="B2726" s="69" t="s">
        <v>788</v>
      </c>
      <c r="C2726" s="18"/>
      <c r="D2726" s="19"/>
      <c r="E2726" s="60"/>
      <c r="F2726" s="20"/>
      <c r="G2726" s="18"/>
      <c r="H2726" s="25"/>
      <c r="I2726" s="15">
        <v>2726</v>
      </c>
      <c r="J2726" s="15" t="b">
        <f xml:space="preserve"> IF(AND([Relationship Date (UTC)] &gt;= Misc!$M$3, [Relationship Date (UTC)] &lt;= Misc!$N$3,TRUE), TRUE, FALSE)</f>
        <v>1</v>
      </c>
      <c r="K2726" s="16"/>
      <c r="L2726" s="72" t="s">
        <v>922</v>
      </c>
      <c r="M2726" s="75">
        <v>40523.680902777778</v>
      </c>
    </row>
    <row r="2727" spans="1:13">
      <c r="A2727" s="69" t="s">
        <v>705</v>
      </c>
      <c r="B2727" s="69" t="s">
        <v>770</v>
      </c>
      <c r="C2727" s="18"/>
      <c r="D2727" s="19"/>
      <c r="E2727" s="60"/>
      <c r="F2727" s="20"/>
      <c r="G2727" s="18"/>
      <c r="H2727" s="25"/>
      <c r="I2727" s="15">
        <v>2727</v>
      </c>
      <c r="J2727" s="15" t="b">
        <f xml:space="preserve"> IF(AND([Relationship Date (UTC)] &gt;= Misc!$M$3, [Relationship Date (UTC)] &lt;= Misc!$N$3,TRUE), TRUE, FALSE)</f>
        <v>1</v>
      </c>
      <c r="K2727" s="16"/>
      <c r="L2727" s="72" t="s">
        <v>922</v>
      </c>
      <c r="M2727" s="75">
        <v>40523.680902777778</v>
      </c>
    </row>
    <row r="2728" spans="1:13">
      <c r="A2728" s="69" t="s">
        <v>705</v>
      </c>
      <c r="B2728" s="69" t="s">
        <v>792</v>
      </c>
      <c r="C2728" s="18"/>
      <c r="D2728" s="19"/>
      <c r="E2728" s="60"/>
      <c r="F2728" s="20"/>
      <c r="G2728" s="18"/>
      <c r="H2728" s="25"/>
      <c r="I2728" s="15">
        <v>2728</v>
      </c>
      <c r="J2728" s="15" t="b">
        <f xml:space="preserve"> IF(AND([Relationship Date (UTC)] &gt;= Misc!$M$3, [Relationship Date (UTC)] &lt;= Misc!$N$3,TRUE), TRUE, FALSE)</f>
        <v>1</v>
      </c>
      <c r="K2728" s="16"/>
      <c r="L2728" s="72" t="s">
        <v>922</v>
      </c>
      <c r="M2728" s="75">
        <v>40523.680902777778</v>
      </c>
    </row>
    <row r="2729" spans="1:13">
      <c r="A2729" s="69" t="s">
        <v>705</v>
      </c>
      <c r="B2729" s="69" t="s">
        <v>916</v>
      </c>
      <c r="C2729" s="18"/>
      <c r="D2729" s="19"/>
      <c r="E2729" s="60"/>
      <c r="F2729" s="20"/>
      <c r="G2729" s="18"/>
      <c r="H2729" s="25"/>
      <c r="I2729" s="15">
        <v>2729</v>
      </c>
      <c r="J2729" s="15" t="b">
        <f xml:space="preserve"> IF(AND([Relationship Date (UTC)] &gt;= Misc!$M$3, [Relationship Date (UTC)] &lt;= Misc!$N$3,TRUE), TRUE, FALSE)</f>
        <v>1</v>
      </c>
      <c r="K2729" s="16"/>
      <c r="L2729" s="72" t="s">
        <v>922</v>
      </c>
      <c r="M2729" s="75">
        <v>40523.680902777778</v>
      </c>
    </row>
    <row r="2730" spans="1:13">
      <c r="A2730" s="69" t="s">
        <v>705</v>
      </c>
      <c r="B2730" s="69" t="s">
        <v>766</v>
      </c>
      <c r="C2730" s="18"/>
      <c r="D2730" s="19"/>
      <c r="E2730" s="60"/>
      <c r="F2730" s="20"/>
      <c r="G2730" s="18"/>
      <c r="H2730" s="25"/>
      <c r="I2730" s="15">
        <v>2730</v>
      </c>
      <c r="J2730" s="15" t="b">
        <f xml:space="preserve"> IF(AND([Relationship Date (UTC)] &gt;= Misc!$M$3, [Relationship Date (UTC)] &lt;= Misc!$N$3,TRUE), TRUE, FALSE)</f>
        <v>1</v>
      </c>
      <c r="K2730" s="16"/>
      <c r="L2730" s="72" t="s">
        <v>922</v>
      </c>
      <c r="M2730" s="75">
        <v>40523.680902777778</v>
      </c>
    </row>
    <row r="2731" spans="1:13">
      <c r="A2731" s="69" t="s">
        <v>705</v>
      </c>
      <c r="B2731" s="69" t="s">
        <v>806</v>
      </c>
      <c r="C2731" s="18"/>
      <c r="D2731" s="19"/>
      <c r="E2731" s="60"/>
      <c r="F2731" s="20"/>
      <c r="G2731" s="18"/>
      <c r="H2731" s="25"/>
      <c r="I2731" s="15">
        <v>2731</v>
      </c>
      <c r="J2731" s="15" t="b">
        <f xml:space="preserve"> IF(AND([Relationship Date (UTC)] &gt;= Misc!$M$3, [Relationship Date (UTC)] &lt;= Misc!$N$3,TRUE), TRUE, FALSE)</f>
        <v>1</v>
      </c>
      <c r="K2731" s="16"/>
      <c r="L2731" s="72" t="s">
        <v>922</v>
      </c>
      <c r="M2731" s="75">
        <v>40523.680902777778</v>
      </c>
    </row>
    <row r="2732" spans="1:13">
      <c r="A2732" s="69" t="s">
        <v>705</v>
      </c>
      <c r="B2732" s="69" t="s">
        <v>893</v>
      </c>
      <c r="C2732" s="18"/>
      <c r="D2732" s="19"/>
      <c r="E2732" s="60"/>
      <c r="F2732" s="20"/>
      <c r="G2732" s="18"/>
      <c r="H2732" s="25"/>
      <c r="I2732" s="15">
        <v>2732</v>
      </c>
      <c r="J2732" s="15" t="b">
        <f xml:space="preserve"> IF(AND([Relationship Date (UTC)] &gt;= Misc!$M$3, [Relationship Date (UTC)] &lt;= Misc!$N$3,TRUE), TRUE, FALSE)</f>
        <v>1</v>
      </c>
      <c r="K2732" s="16"/>
      <c r="L2732" s="72" t="s">
        <v>922</v>
      </c>
      <c r="M2732" s="75">
        <v>40523.680902777778</v>
      </c>
    </row>
    <row r="2733" spans="1:13">
      <c r="A2733" s="69" t="s">
        <v>705</v>
      </c>
      <c r="B2733" s="69" t="s">
        <v>892</v>
      </c>
      <c r="C2733" s="18"/>
      <c r="D2733" s="19"/>
      <c r="E2733" s="60"/>
      <c r="F2733" s="20"/>
      <c r="G2733" s="18"/>
      <c r="H2733" s="25"/>
      <c r="I2733" s="15">
        <v>2733</v>
      </c>
      <c r="J2733" s="15" t="b">
        <f xml:space="preserve"> IF(AND([Relationship Date (UTC)] &gt;= Misc!$M$3, [Relationship Date (UTC)] &lt;= Misc!$N$3,TRUE), TRUE, FALSE)</f>
        <v>1</v>
      </c>
      <c r="K2733" s="16"/>
      <c r="L2733" s="72" t="s">
        <v>922</v>
      </c>
      <c r="M2733" s="75">
        <v>40523.680902777778</v>
      </c>
    </row>
    <row r="2734" spans="1:13">
      <c r="A2734" s="69" t="s">
        <v>705</v>
      </c>
      <c r="B2734" s="69" t="s">
        <v>696</v>
      </c>
      <c r="C2734" s="18"/>
      <c r="D2734" s="19"/>
      <c r="E2734" s="60"/>
      <c r="F2734" s="20"/>
      <c r="G2734" s="18"/>
      <c r="H2734" s="25"/>
      <c r="I2734" s="15">
        <v>2734</v>
      </c>
      <c r="J2734" s="15" t="b">
        <f xml:space="preserve"> IF(AND([Relationship Date (UTC)] &gt;= Misc!$M$3, [Relationship Date (UTC)] &lt;= Misc!$N$3,TRUE), TRUE, FALSE)</f>
        <v>1</v>
      </c>
      <c r="K2734" s="16"/>
      <c r="L2734" s="72" t="s">
        <v>922</v>
      </c>
      <c r="M2734" s="75">
        <v>40523.680902777778</v>
      </c>
    </row>
    <row r="2735" spans="1:13">
      <c r="A2735" s="69" t="s">
        <v>705</v>
      </c>
      <c r="B2735" s="69" t="s">
        <v>658</v>
      </c>
      <c r="C2735" s="18"/>
      <c r="D2735" s="19"/>
      <c r="E2735" s="60"/>
      <c r="F2735" s="20"/>
      <c r="G2735" s="18"/>
      <c r="H2735" s="25"/>
      <c r="I2735" s="15">
        <v>2735</v>
      </c>
      <c r="J2735" s="15" t="b">
        <f xml:space="preserve"> IF(AND([Relationship Date (UTC)] &gt;= Misc!$M$3, [Relationship Date (UTC)] &lt;= Misc!$N$3,TRUE), TRUE, FALSE)</f>
        <v>1</v>
      </c>
      <c r="K2735" s="16"/>
      <c r="L2735" s="72" t="s">
        <v>922</v>
      </c>
      <c r="M2735" s="75">
        <v>40523.680902777778</v>
      </c>
    </row>
    <row r="2736" spans="1:13">
      <c r="A2736" s="69" t="s">
        <v>705</v>
      </c>
      <c r="B2736" s="69" t="s">
        <v>671</v>
      </c>
      <c r="C2736" s="18"/>
      <c r="D2736" s="19"/>
      <c r="E2736" s="60"/>
      <c r="F2736" s="20"/>
      <c r="G2736" s="18"/>
      <c r="H2736" s="25"/>
      <c r="I2736" s="15">
        <v>2736</v>
      </c>
      <c r="J2736" s="15" t="b">
        <f xml:space="preserve"> IF(AND([Relationship Date (UTC)] &gt;= Misc!$M$3, [Relationship Date (UTC)] &lt;= Misc!$N$3,TRUE), TRUE, FALSE)</f>
        <v>1</v>
      </c>
      <c r="K2736" s="16"/>
      <c r="L2736" s="72" t="s">
        <v>922</v>
      </c>
      <c r="M2736" s="75">
        <v>40523.680902777778</v>
      </c>
    </row>
    <row r="2737" spans="1:13">
      <c r="A2737" s="69" t="s">
        <v>705</v>
      </c>
      <c r="B2737" s="69" t="s">
        <v>413</v>
      </c>
      <c r="C2737" s="18"/>
      <c r="D2737" s="19"/>
      <c r="E2737" s="60"/>
      <c r="F2737" s="20"/>
      <c r="G2737" s="18"/>
      <c r="H2737" s="25"/>
      <c r="I2737" s="15">
        <v>2737</v>
      </c>
      <c r="J2737" s="15" t="b">
        <f xml:space="preserve"> IF(AND([Relationship Date (UTC)] &gt;= Misc!$M$3, [Relationship Date (UTC)] &lt;= Misc!$N$3,TRUE), TRUE, FALSE)</f>
        <v>1</v>
      </c>
      <c r="K2737" s="16"/>
      <c r="L2737" s="72" t="s">
        <v>922</v>
      </c>
      <c r="M2737" s="75">
        <v>40523.680902777778</v>
      </c>
    </row>
    <row r="2738" spans="1:13">
      <c r="A2738" s="69" t="s">
        <v>705</v>
      </c>
      <c r="B2738" s="69" t="s">
        <v>505</v>
      </c>
      <c r="C2738" s="18"/>
      <c r="D2738" s="19"/>
      <c r="E2738" s="60"/>
      <c r="F2738" s="20"/>
      <c r="G2738" s="18"/>
      <c r="H2738" s="25"/>
      <c r="I2738" s="15">
        <v>2738</v>
      </c>
      <c r="J2738" s="15" t="b">
        <f xml:space="preserve"> IF(AND([Relationship Date (UTC)] &gt;= Misc!$M$3, [Relationship Date (UTC)] &lt;= Misc!$N$3,TRUE), TRUE, FALSE)</f>
        <v>1</v>
      </c>
      <c r="K2738" s="16"/>
      <c r="L2738" s="72" t="s">
        <v>922</v>
      </c>
      <c r="M2738" s="75">
        <v>40523.680902777778</v>
      </c>
    </row>
    <row r="2739" spans="1:13">
      <c r="A2739" s="69" t="s">
        <v>705</v>
      </c>
      <c r="B2739" s="69" t="s">
        <v>767</v>
      </c>
      <c r="C2739" s="18"/>
      <c r="D2739" s="19"/>
      <c r="E2739" s="60"/>
      <c r="F2739" s="20"/>
      <c r="G2739" s="18"/>
      <c r="H2739" s="25"/>
      <c r="I2739" s="15">
        <v>2739</v>
      </c>
      <c r="J2739" s="15" t="b">
        <f xml:space="preserve"> IF(AND([Relationship Date (UTC)] &gt;= Misc!$M$3, [Relationship Date (UTC)] &lt;= Misc!$N$3,TRUE), TRUE, FALSE)</f>
        <v>1</v>
      </c>
      <c r="K2739" s="16"/>
      <c r="L2739" s="72" t="s">
        <v>922</v>
      </c>
      <c r="M2739" s="75">
        <v>40523.680902777778</v>
      </c>
    </row>
    <row r="2740" spans="1:13">
      <c r="A2740" s="69" t="s">
        <v>758</v>
      </c>
      <c r="B2740" s="69" t="s">
        <v>705</v>
      </c>
      <c r="C2740" s="18"/>
      <c r="D2740" s="19"/>
      <c r="E2740" s="60"/>
      <c r="F2740" s="20"/>
      <c r="G2740" s="18"/>
      <c r="H2740" s="25"/>
      <c r="I2740" s="15">
        <v>2740</v>
      </c>
      <c r="J2740" s="15" t="b">
        <f xml:space="preserve"> IF(AND([Relationship Date (UTC)] &gt;= Misc!$M$3, [Relationship Date (UTC)] &lt;= Misc!$N$3,TRUE), TRUE, FALSE)</f>
        <v>1</v>
      </c>
      <c r="K2740" s="16"/>
      <c r="L2740" s="72" t="s">
        <v>922</v>
      </c>
      <c r="M2740" s="75">
        <v>40523.680902777778</v>
      </c>
    </row>
    <row r="2741" spans="1:13">
      <c r="A2741" s="69" t="s">
        <v>770</v>
      </c>
      <c r="B2741" s="69" t="s">
        <v>705</v>
      </c>
      <c r="C2741" s="18"/>
      <c r="D2741" s="19"/>
      <c r="E2741" s="60"/>
      <c r="F2741" s="20"/>
      <c r="G2741" s="18"/>
      <c r="H2741" s="25"/>
      <c r="I2741" s="15">
        <v>2741</v>
      </c>
      <c r="J2741" s="15" t="b">
        <f xml:space="preserve"> IF(AND([Relationship Date (UTC)] &gt;= Misc!$M$3, [Relationship Date (UTC)] &lt;= Misc!$N$3,TRUE), TRUE, FALSE)</f>
        <v>1</v>
      </c>
      <c r="K2741" s="16"/>
      <c r="L2741" s="72" t="s">
        <v>922</v>
      </c>
      <c r="M2741" s="75">
        <v>40523.680902777778</v>
      </c>
    </row>
    <row r="2742" spans="1:13">
      <c r="A2742" s="69" t="s">
        <v>788</v>
      </c>
      <c r="B2742" s="69" t="s">
        <v>705</v>
      </c>
      <c r="C2742" s="18"/>
      <c r="D2742" s="19"/>
      <c r="E2742" s="60"/>
      <c r="F2742" s="20"/>
      <c r="G2742" s="18"/>
      <c r="H2742" s="25"/>
      <c r="I2742" s="15">
        <v>2742</v>
      </c>
      <c r="J2742" s="15" t="b">
        <f xml:space="preserve"> IF(AND([Relationship Date (UTC)] &gt;= Misc!$M$3, [Relationship Date (UTC)] &lt;= Misc!$N$3,TRUE), TRUE, FALSE)</f>
        <v>1</v>
      </c>
      <c r="K2742" s="16"/>
      <c r="L2742" s="72" t="s">
        <v>922</v>
      </c>
      <c r="M2742" s="75">
        <v>40523.680902777778</v>
      </c>
    </row>
    <row r="2743" spans="1:13">
      <c r="A2743" s="69" t="s">
        <v>872</v>
      </c>
      <c r="B2743" s="69" t="s">
        <v>696</v>
      </c>
      <c r="C2743" s="18"/>
      <c r="D2743" s="19"/>
      <c r="E2743" s="60"/>
      <c r="F2743" s="20"/>
      <c r="G2743" s="18"/>
      <c r="H2743" s="25"/>
      <c r="I2743" s="15">
        <v>2743</v>
      </c>
      <c r="J2743" s="15" t="b">
        <f xml:space="preserve"> IF(AND([Relationship Date (UTC)] &gt;= Misc!$M$3, [Relationship Date (UTC)] &lt;= Misc!$N$3,TRUE), TRUE, FALSE)</f>
        <v>1</v>
      </c>
      <c r="K2743" s="16"/>
      <c r="L2743" s="72" t="s">
        <v>922</v>
      </c>
      <c r="M2743" s="75">
        <v>40523.680902777778</v>
      </c>
    </row>
    <row r="2744" spans="1:13">
      <c r="A2744" s="69" t="s">
        <v>872</v>
      </c>
      <c r="B2744" s="69" t="s">
        <v>792</v>
      </c>
      <c r="C2744" s="18"/>
      <c r="D2744" s="19"/>
      <c r="E2744" s="60"/>
      <c r="F2744" s="20"/>
      <c r="G2744" s="18"/>
      <c r="H2744" s="25"/>
      <c r="I2744" s="15">
        <v>2744</v>
      </c>
      <c r="J2744" s="15" t="b">
        <f xml:space="preserve"> IF(AND([Relationship Date (UTC)] &gt;= Misc!$M$3, [Relationship Date (UTC)] &lt;= Misc!$N$3,TRUE), TRUE, FALSE)</f>
        <v>1</v>
      </c>
      <c r="K2744" s="16"/>
      <c r="L2744" s="72" t="s">
        <v>922</v>
      </c>
      <c r="M2744" s="75">
        <v>40523.680902777778</v>
      </c>
    </row>
    <row r="2745" spans="1:13">
      <c r="A2745" s="69" t="s">
        <v>872</v>
      </c>
      <c r="B2745" s="69" t="s">
        <v>788</v>
      </c>
      <c r="C2745" s="18"/>
      <c r="D2745" s="19"/>
      <c r="E2745" s="60"/>
      <c r="F2745" s="20"/>
      <c r="G2745" s="18"/>
      <c r="H2745" s="25"/>
      <c r="I2745" s="15">
        <v>2745</v>
      </c>
      <c r="J2745" s="15" t="b">
        <f xml:space="preserve"> IF(AND([Relationship Date (UTC)] &gt;= Misc!$M$3, [Relationship Date (UTC)] &lt;= Misc!$N$3,TRUE), TRUE, FALSE)</f>
        <v>1</v>
      </c>
      <c r="K2745" s="16"/>
      <c r="L2745" s="72" t="s">
        <v>922</v>
      </c>
      <c r="M2745" s="75">
        <v>40523.680902777778</v>
      </c>
    </row>
    <row r="2746" spans="1:13">
      <c r="A2746" s="69" t="s">
        <v>788</v>
      </c>
      <c r="B2746" s="69" t="s">
        <v>872</v>
      </c>
      <c r="C2746" s="18"/>
      <c r="D2746" s="19"/>
      <c r="E2746" s="60"/>
      <c r="F2746" s="20"/>
      <c r="G2746" s="18"/>
      <c r="H2746" s="25"/>
      <c r="I2746" s="15">
        <v>2746</v>
      </c>
      <c r="J2746" s="15" t="b">
        <f xml:space="preserve"> IF(AND([Relationship Date (UTC)] &gt;= Misc!$M$3, [Relationship Date (UTC)] &lt;= Misc!$N$3,TRUE), TRUE, FALSE)</f>
        <v>1</v>
      </c>
      <c r="K2746" s="16"/>
      <c r="L2746" s="72" t="s">
        <v>922</v>
      </c>
      <c r="M2746" s="75">
        <v>40523.680902777778</v>
      </c>
    </row>
    <row r="2747" spans="1:13">
      <c r="A2747" s="69" t="s">
        <v>668</v>
      </c>
      <c r="B2747" s="69" t="s">
        <v>841</v>
      </c>
      <c r="C2747" s="18"/>
      <c r="D2747" s="19"/>
      <c r="E2747" s="60"/>
      <c r="F2747" s="20"/>
      <c r="G2747" s="18"/>
      <c r="H2747" s="25"/>
      <c r="I2747" s="15">
        <v>2747</v>
      </c>
      <c r="J2747" s="15" t="b">
        <f xml:space="preserve"> IF(AND([Relationship Date (UTC)] &gt;= Misc!$M$3, [Relationship Date (UTC)] &lt;= Misc!$N$3,TRUE), TRUE, FALSE)</f>
        <v>1</v>
      </c>
      <c r="K2747" s="16"/>
      <c r="L2747" s="72" t="s">
        <v>922</v>
      </c>
      <c r="M2747" s="75">
        <v>40523.680902777778</v>
      </c>
    </row>
    <row r="2748" spans="1:13">
      <c r="A2748" s="69" t="s">
        <v>841</v>
      </c>
      <c r="B2748" s="69" t="s">
        <v>730</v>
      </c>
      <c r="C2748" s="18"/>
      <c r="D2748" s="19"/>
      <c r="E2748" s="60"/>
      <c r="F2748" s="20"/>
      <c r="G2748" s="18"/>
      <c r="H2748" s="25"/>
      <c r="I2748" s="15">
        <v>2748</v>
      </c>
      <c r="J2748" s="15" t="b">
        <f xml:space="preserve"> IF(AND([Relationship Date (UTC)] &gt;= Misc!$M$3, [Relationship Date (UTC)] &lt;= Misc!$N$3,TRUE), TRUE, FALSE)</f>
        <v>1</v>
      </c>
      <c r="K2748" s="16"/>
      <c r="L2748" s="72" t="s">
        <v>922</v>
      </c>
      <c r="M2748" s="75">
        <v>40523.680902777778</v>
      </c>
    </row>
    <row r="2749" spans="1:13">
      <c r="A2749" s="69" t="s">
        <v>841</v>
      </c>
      <c r="B2749" s="69" t="s">
        <v>788</v>
      </c>
      <c r="C2749" s="18"/>
      <c r="D2749" s="19"/>
      <c r="E2749" s="60"/>
      <c r="F2749" s="20"/>
      <c r="G2749" s="18"/>
      <c r="H2749" s="25"/>
      <c r="I2749" s="15">
        <v>2749</v>
      </c>
      <c r="J2749" s="15" t="b">
        <f xml:space="preserve"> IF(AND([Relationship Date (UTC)] &gt;= Misc!$M$3, [Relationship Date (UTC)] &lt;= Misc!$N$3,TRUE), TRUE, FALSE)</f>
        <v>1</v>
      </c>
      <c r="K2749" s="16"/>
      <c r="L2749" s="72" t="s">
        <v>922</v>
      </c>
      <c r="M2749" s="75">
        <v>40523.680902777778</v>
      </c>
    </row>
    <row r="2750" spans="1:13">
      <c r="A2750" s="69" t="s">
        <v>841</v>
      </c>
      <c r="B2750" s="69" t="s">
        <v>916</v>
      </c>
      <c r="C2750" s="18"/>
      <c r="D2750" s="19"/>
      <c r="E2750" s="60"/>
      <c r="F2750" s="20"/>
      <c r="G2750" s="18"/>
      <c r="H2750" s="25"/>
      <c r="I2750" s="15">
        <v>2750</v>
      </c>
      <c r="J2750" s="15" t="b">
        <f xml:space="preserve"> IF(AND([Relationship Date (UTC)] &gt;= Misc!$M$3, [Relationship Date (UTC)] &lt;= Misc!$N$3,TRUE), TRUE, FALSE)</f>
        <v>1</v>
      </c>
      <c r="K2750" s="16"/>
      <c r="L2750" s="72" t="s">
        <v>922</v>
      </c>
      <c r="M2750" s="75">
        <v>40523.680902777778</v>
      </c>
    </row>
    <row r="2751" spans="1:13">
      <c r="A2751" s="69" t="s">
        <v>841</v>
      </c>
      <c r="B2751" s="69" t="s">
        <v>659</v>
      </c>
      <c r="C2751" s="18"/>
      <c r="D2751" s="19"/>
      <c r="E2751" s="60"/>
      <c r="F2751" s="20"/>
      <c r="G2751" s="18"/>
      <c r="H2751" s="25"/>
      <c r="I2751" s="15">
        <v>2751</v>
      </c>
      <c r="J2751" s="15" t="b">
        <f xml:space="preserve"> IF(AND([Relationship Date (UTC)] &gt;= Misc!$M$3, [Relationship Date (UTC)] &lt;= Misc!$N$3,TRUE), TRUE, FALSE)</f>
        <v>1</v>
      </c>
      <c r="K2751" s="16"/>
      <c r="L2751" s="72" t="s">
        <v>922</v>
      </c>
      <c r="M2751" s="75">
        <v>40523.680902777778</v>
      </c>
    </row>
    <row r="2752" spans="1:13">
      <c r="A2752" s="69" t="s">
        <v>841</v>
      </c>
      <c r="B2752" s="69" t="s">
        <v>845</v>
      </c>
      <c r="C2752" s="18"/>
      <c r="D2752" s="19"/>
      <c r="E2752" s="60"/>
      <c r="F2752" s="20"/>
      <c r="G2752" s="18"/>
      <c r="H2752" s="25"/>
      <c r="I2752" s="15">
        <v>2752</v>
      </c>
      <c r="J2752" s="15" t="b">
        <f xml:space="preserve"> IF(AND([Relationship Date (UTC)] &gt;= Misc!$M$3, [Relationship Date (UTC)] &lt;= Misc!$N$3,TRUE), TRUE, FALSE)</f>
        <v>1</v>
      </c>
      <c r="K2752" s="16"/>
      <c r="L2752" s="72" t="s">
        <v>922</v>
      </c>
      <c r="M2752" s="75">
        <v>40523.680902777778</v>
      </c>
    </row>
    <row r="2753" spans="1:13">
      <c r="A2753" s="69" t="s">
        <v>841</v>
      </c>
      <c r="B2753" s="69" t="s">
        <v>413</v>
      </c>
      <c r="C2753" s="18"/>
      <c r="D2753" s="19"/>
      <c r="E2753" s="60"/>
      <c r="F2753" s="20"/>
      <c r="G2753" s="18"/>
      <c r="H2753" s="25"/>
      <c r="I2753" s="15">
        <v>2753</v>
      </c>
      <c r="J2753" s="15" t="b">
        <f xml:space="preserve"> IF(AND([Relationship Date (UTC)] &gt;= Misc!$M$3, [Relationship Date (UTC)] &lt;= Misc!$N$3,TRUE), TRUE, FALSE)</f>
        <v>1</v>
      </c>
      <c r="K2753" s="16"/>
      <c r="L2753" s="72" t="s">
        <v>922</v>
      </c>
      <c r="M2753" s="75">
        <v>40523.680902777778</v>
      </c>
    </row>
    <row r="2754" spans="1:13">
      <c r="A2754" s="69" t="s">
        <v>841</v>
      </c>
      <c r="B2754" s="69" t="s">
        <v>505</v>
      </c>
      <c r="C2754" s="18"/>
      <c r="D2754" s="19"/>
      <c r="E2754" s="60"/>
      <c r="F2754" s="20"/>
      <c r="G2754" s="18"/>
      <c r="H2754" s="25"/>
      <c r="I2754" s="15">
        <v>2754</v>
      </c>
      <c r="J2754" s="15" t="b">
        <f xml:space="preserve"> IF(AND([Relationship Date (UTC)] &gt;= Misc!$M$3, [Relationship Date (UTC)] &lt;= Misc!$N$3,TRUE), TRUE, FALSE)</f>
        <v>1</v>
      </c>
      <c r="K2754" s="16"/>
      <c r="L2754" s="72" t="s">
        <v>922</v>
      </c>
      <c r="M2754" s="75">
        <v>40523.680902777778</v>
      </c>
    </row>
    <row r="2755" spans="1:13">
      <c r="A2755" s="69" t="s">
        <v>841</v>
      </c>
      <c r="B2755" s="69" t="s">
        <v>671</v>
      </c>
      <c r="C2755" s="18"/>
      <c r="D2755" s="19"/>
      <c r="E2755" s="60"/>
      <c r="F2755" s="20"/>
      <c r="G2755" s="18"/>
      <c r="H2755" s="25"/>
      <c r="I2755" s="15">
        <v>2755</v>
      </c>
      <c r="J2755" s="15" t="b">
        <f xml:space="preserve"> IF(AND([Relationship Date (UTC)] &gt;= Misc!$M$3, [Relationship Date (UTC)] &lt;= Misc!$N$3,TRUE), TRUE, FALSE)</f>
        <v>1</v>
      </c>
      <c r="K2755" s="16"/>
      <c r="L2755" s="72" t="s">
        <v>922</v>
      </c>
      <c r="M2755" s="75">
        <v>40523.680902777778</v>
      </c>
    </row>
    <row r="2756" spans="1:13">
      <c r="A2756" s="69" t="s">
        <v>841</v>
      </c>
      <c r="B2756" s="69" t="s">
        <v>913</v>
      </c>
      <c r="C2756" s="18"/>
      <c r="D2756" s="19"/>
      <c r="E2756" s="60"/>
      <c r="F2756" s="20"/>
      <c r="G2756" s="18"/>
      <c r="H2756" s="25"/>
      <c r="I2756" s="15">
        <v>2756</v>
      </c>
      <c r="J2756" s="15" t="b">
        <f xml:space="preserve"> IF(AND([Relationship Date (UTC)] &gt;= Misc!$M$3, [Relationship Date (UTC)] &lt;= Misc!$N$3,TRUE), TRUE, FALSE)</f>
        <v>1</v>
      </c>
      <c r="K2756" s="16"/>
      <c r="L2756" s="72" t="s">
        <v>922</v>
      </c>
      <c r="M2756" s="75">
        <v>40523.680902777778</v>
      </c>
    </row>
    <row r="2757" spans="1:13">
      <c r="A2757" s="69" t="s">
        <v>841</v>
      </c>
      <c r="B2757" s="69" t="s">
        <v>673</v>
      </c>
      <c r="C2757" s="18"/>
      <c r="D2757" s="19"/>
      <c r="E2757" s="60"/>
      <c r="F2757" s="20"/>
      <c r="G2757" s="18"/>
      <c r="H2757" s="25"/>
      <c r="I2757" s="15">
        <v>2757</v>
      </c>
      <c r="J2757" s="15" t="b">
        <f xml:space="preserve"> IF(AND([Relationship Date (UTC)] &gt;= Misc!$M$3, [Relationship Date (UTC)] &lt;= Misc!$N$3,TRUE), TRUE, FALSE)</f>
        <v>1</v>
      </c>
      <c r="K2757" s="16"/>
      <c r="L2757" s="72" t="s">
        <v>922</v>
      </c>
      <c r="M2757" s="75">
        <v>40523.680902777778</v>
      </c>
    </row>
    <row r="2758" spans="1:13">
      <c r="A2758" s="69" t="s">
        <v>659</v>
      </c>
      <c r="B2758" s="69" t="s">
        <v>841</v>
      </c>
      <c r="C2758" s="18"/>
      <c r="D2758" s="19"/>
      <c r="E2758" s="60"/>
      <c r="F2758" s="20"/>
      <c r="G2758" s="18"/>
      <c r="H2758" s="25"/>
      <c r="I2758" s="15">
        <v>2758</v>
      </c>
      <c r="J2758" s="15" t="b">
        <f xml:space="preserve"> IF(AND([Relationship Date (UTC)] &gt;= Misc!$M$3, [Relationship Date (UTC)] &lt;= Misc!$N$3,TRUE), TRUE, FALSE)</f>
        <v>1</v>
      </c>
      <c r="K2758" s="16"/>
      <c r="L2758" s="72" t="s">
        <v>922</v>
      </c>
      <c r="M2758" s="75">
        <v>40523.680902777778</v>
      </c>
    </row>
    <row r="2759" spans="1:13">
      <c r="A2759" s="69" t="s">
        <v>788</v>
      </c>
      <c r="B2759" s="69" t="s">
        <v>841</v>
      </c>
      <c r="C2759" s="18"/>
      <c r="D2759" s="19"/>
      <c r="E2759" s="60"/>
      <c r="F2759" s="20"/>
      <c r="G2759" s="18"/>
      <c r="H2759" s="25"/>
      <c r="I2759" s="15">
        <v>2759</v>
      </c>
      <c r="J2759" s="15" t="b">
        <f xml:space="preserve"> IF(AND([Relationship Date (UTC)] &gt;= Misc!$M$3, [Relationship Date (UTC)] &lt;= Misc!$N$3,TRUE), TRUE, FALSE)</f>
        <v>1</v>
      </c>
      <c r="K2759" s="16"/>
      <c r="L2759" s="72" t="s">
        <v>922</v>
      </c>
      <c r="M2759" s="75">
        <v>40523.680902777778</v>
      </c>
    </row>
    <row r="2760" spans="1:13">
      <c r="A2760" s="69" t="s">
        <v>871</v>
      </c>
      <c r="B2760" s="69" t="s">
        <v>730</v>
      </c>
      <c r="C2760" s="18"/>
      <c r="D2760" s="19"/>
      <c r="E2760" s="60"/>
      <c r="F2760" s="20"/>
      <c r="G2760" s="18"/>
      <c r="H2760" s="25"/>
      <c r="I2760" s="15">
        <v>2760</v>
      </c>
      <c r="J2760" s="15" t="b">
        <f xml:space="preserve"> IF(AND([Relationship Date (UTC)] &gt;= Misc!$M$3, [Relationship Date (UTC)] &lt;= Misc!$N$3,TRUE), TRUE, FALSE)</f>
        <v>1</v>
      </c>
      <c r="K2760" s="16"/>
      <c r="L2760" s="72" t="s">
        <v>921</v>
      </c>
      <c r="M2760" s="75">
        <v>40523.663472222222</v>
      </c>
    </row>
    <row r="2761" spans="1:13">
      <c r="A2761" s="69" t="s">
        <v>871</v>
      </c>
      <c r="B2761" s="69" t="s">
        <v>788</v>
      </c>
      <c r="C2761" s="18"/>
      <c r="D2761" s="19"/>
      <c r="E2761" s="60"/>
      <c r="F2761" s="20"/>
      <c r="G2761" s="18"/>
      <c r="H2761" s="25"/>
      <c r="I2761" s="15">
        <v>2761</v>
      </c>
      <c r="J2761" s="15" t="b">
        <f xml:space="preserve"> IF(AND([Relationship Date (UTC)] &gt;= Misc!$M$3, [Relationship Date (UTC)] &lt;= Misc!$N$3,TRUE), TRUE, FALSE)</f>
        <v>1</v>
      </c>
      <c r="K2761" s="16"/>
      <c r="L2761" s="72" t="s">
        <v>922</v>
      </c>
      <c r="M2761" s="75">
        <v>40523.680902777778</v>
      </c>
    </row>
    <row r="2762" spans="1:13">
      <c r="A2762" s="69" t="s">
        <v>871</v>
      </c>
      <c r="B2762" s="69" t="s">
        <v>845</v>
      </c>
      <c r="C2762" s="18"/>
      <c r="D2762" s="19"/>
      <c r="E2762" s="60"/>
      <c r="F2762" s="20"/>
      <c r="G2762" s="18"/>
      <c r="H2762" s="25"/>
      <c r="I2762" s="15">
        <v>2762</v>
      </c>
      <c r="J2762" s="15" t="b">
        <f xml:space="preserve"> IF(AND([Relationship Date (UTC)] &gt;= Misc!$M$3, [Relationship Date (UTC)] &lt;= Misc!$N$3,TRUE), TRUE, FALSE)</f>
        <v>1</v>
      </c>
      <c r="K2762" s="16"/>
      <c r="L2762" s="72" t="s">
        <v>922</v>
      </c>
      <c r="M2762" s="75">
        <v>40523.680902777778</v>
      </c>
    </row>
    <row r="2763" spans="1:13">
      <c r="A2763" s="69" t="s">
        <v>871</v>
      </c>
      <c r="B2763" s="69" t="s">
        <v>667</v>
      </c>
      <c r="C2763" s="18"/>
      <c r="D2763" s="19"/>
      <c r="E2763" s="60"/>
      <c r="F2763" s="20"/>
      <c r="G2763" s="18"/>
      <c r="H2763" s="25"/>
      <c r="I2763" s="15">
        <v>2763</v>
      </c>
      <c r="J2763" s="15" t="b">
        <f xml:space="preserve"> IF(AND([Relationship Date (UTC)] &gt;= Misc!$M$3, [Relationship Date (UTC)] &lt;= Misc!$N$3,TRUE), TRUE, FALSE)</f>
        <v>1</v>
      </c>
      <c r="K2763" s="16"/>
      <c r="L2763" s="72" t="s">
        <v>922</v>
      </c>
      <c r="M2763" s="75">
        <v>40523.680902777778</v>
      </c>
    </row>
    <row r="2764" spans="1:13">
      <c r="A2764" s="69" t="s">
        <v>845</v>
      </c>
      <c r="B2764" s="69" t="s">
        <v>871</v>
      </c>
      <c r="C2764" s="18"/>
      <c r="D2764" s="19"/>
      <c r="E2764" s="60"/>
      <c r="F2764" s="20"/>
      <c r="G2764" s="18"/>
      <c r="H2764" s="25"/>
      <c r="I2764" s="15">
        <v>2764</v>
      </c>
      <c r="J2764" s="15" t="b">
        <f xml:space="preserve"> IF(AND([Relationship Date (UTC)] &gt;= Misc!$M$3, [Relationship Date (UTC)] &lt;= Misc!$N$3,TRUE), TRUE, FALSE)</f>
        <v>1</v>
      </c>
      <c r="K2764" s="16"/>
      <c r="L2764" s="72" t="s">
        <v>922</v>
      </c>
      <c r="M2764" s="75">
        <v>40523.680902777778</v>
      </c>
    </row>
    <row r="2765" spans="1:13">
      <c r="A2765" s="69" t="s">
        <v>788</v>
      </c>
      <c r="B2765" s="69" t="s">
        <v>871</v>
      </c>
      <c r="C2765" s="18"/>
      <c r="D2765" s="19"/>
      <c r="E2765" s="60"/>
      <c r="F2765" s="20"/>
      <c r="G2765" s="18"/>
      <c r="H2765" s="25"/>
      <c r="I2765" s="15">
        <v>2765</v>
      </c>
      <c r="J2765" s="15" t="b">
        <f xml:space="preserve"> IF(AND([Relationship Date (UTC)] &gt;= Misc!$M$3, [Relationship Date (UTC)] &lt;= Misc!$N$3,TRUE), TRUE, FALSE)</f>
        <v>1</v>
      </c>
      <c r="K2765" s="16"/>
      <c r="L2765" s="72" t="s">
        <v>922</v>
      </c>
      <c r="M2765" s="75">
        <v>40523.680902777778</v>
      </c>
    </row>
    <row r="2766" spans="1:13">
      <c r="A2766" s="69" t="s">
        <v>667</v>
      </c>
      <c r="B2766" s="69" t="s">
        <v>894</v>
      </c>
      <c r="C2766" s="18"/>
      <c r="D2766" s="19"/>
      <c r="E2766" s="60"/>
      <c r="F2766" s="20"/>
      <c r="G2766" s="18"/>
      <c r="H2766" s="25"/>
      <c r="I2766" s="15">
        <v>2766</v>
      </c>
      <c r="J2766" s="15" t="b">
        <f xml:space="preserve"> IF(AND([Relationship Date (UTC)] &gt;= Misc!$M$3, [Relationship Date (UTC)] &lt;= Misc!$N$3,TRUE), TRUE, FALSE)</f>
        <v>1</v>
      </c>
      <c r="K2766" s="16"/>
      <c r="L2766" s="72" t="s">
        <v>921</v>
      </c>
      <c r="M2766" s="75">
        <v>40523.655972222223</v>
      </c>
    </row>
    <row r="2767" spans="1:13">
      <c r="A2767" s="69" t="s">
        <v>667</v>
      </c>
      <c r="B2767" s="69" t="s">
        <v>845</v>
      </c>
      <c r="C2767" s="18"/>
      <c r="D2767" s="19"/>
      <c r="E2767" s="60"/>
      <c r="F2767" s="20"/>
      <c r="G2767" s="18"/>
      <c r="H2767" s="25"/>
      <c r="I2767" s="15">
        <v>2767</v>
      </c>
      <c r="J2767" s="15" t="b">
        <f xml:space="preserve"> IF(AND([Relationship Date (UTC)] &gt;= Misc!$M$3, [Relationship Date (UTC)] &lt;= Misc!$N$3,TRUE), TRUE, FALSE)</f>
        <v>1</v>
      </c>
      <c r="K2767" s="16"/>
      <c r="L2767" s="72" t="s">
        <v>921</v>
      </c>
      <c r="M2767" s="75">
        <v>40523.655972222223</v>
      </c>
    </row>
    <row r="2768" spans="1:13">
      <c r="A2768" s="69" t="s">
        <v>667</v>
      </c>
      <c r="B2768" s="69" t="s">
        <v>788</v>
      </c>
      <c r="C2768" s="18"/>
      <c r="D2768" s="19"/>
      <c r="E2768" s="60"/>
      <c r="F2768" s="20"/>
      <c r="G2768" s="18"/>
      <c r="H2768" s="25"/>
      <c r="I2768" s="15">
        <v>2768</v>
      </c>
      <c r="J2768" s="15" t="b">
        <f xml:space="preserve"> IF(AND([Relationship Date (UTC)] &gt;= Misc!$M$3, [Relationship Date (UTC)] &lt;= Misc!$N$3,TRUE), TRUE, FALSE)</f>
        <v>1</v>
      </c>
      <c r="K2768" s="16"/>
      <c r="L2768" s="72" t="s">
        <v>922</v>
      </c>
      <c r="M2768" s="75">
        <v>40523.680902777778</v>
      </c>
    </row>
    <row r="2769" spans="1:13">
      <c r="A2769" s="69" t="s">
        <v>667</v>
      </c>
      <c r="B2769" s="69" t="s">
        <v>770</v>
      </c>
      <c r="C2769" s="18"/>
      <c r="D2769" s="19"/>
      <c r="E2769" s="60"/>
      <c r="F2769" s="20"/>
      <c r="G2769" s="18"/>
      <c r="H2769" s="25"/>
      <c r="I2769" s="15">
        <v>2769</v>
      </c>
      <c r="J2769" s="15" t="b">
        <f xml:space="preserve"> IF(AND([Relationship Date (UTC)] &gt;= Misc!$M$3, [Relationship Date (UTC)] &lt;= Misc!$N$3,TRUE), TRUE, FALSE)</f>
        <v>1</v>
      </c>
      <c r="K2769" s="16"/>
      <c r="L2769" s="72" t="s">
        <v>922</v>
      </c>
      <c r="M2769" s="75">
        <v>40523.680902777778</v>
      </c>
    </row>
    <row r="2770" spans="1:13">
      <c r="A2770" s="69" t="s">
        <v>667</v>
      </c>
      <c r="B2770" s="69" t="s">
        <v>668</v>
      </c>
      <c r="C2770" s="18"/>
      <c r="D2770" s="19"/>
      <c r="E2770" s="60"/>
      <c r="F2770" s="20"/>
      <c r="G2770" s="18"/>
      <c r="H2770" s="25"/>
      <c r="I2770" s="15">
        <v>2770</v>
      </c>
      <c r="J2770" s="15" t="b">
        <f xml:space="preserve"> IF(AND([Relationship Date (UTC)] &gt;= Misc!$M$3, [Relationship Date (UTC)] &lt;= Misc!$N$3,TRUE), TRUE, FALSE)</f>
        <v>1</v>
      </c>
      <c r="K2770" s="16"/>
      <c r="L2770" s="72" t="s">
        <v>922</v>
      </c>
      <c r="M2770" s="75">
        <v>40523.680902777778</v>
      </c>
    </row>
    <row r="2771" spans="1:13">
      <c r="A2771" s="69" t="s">
        <v>667</v>
      </c>
      <c r="B2771" s="69" t="s">
        <v>844</v>
      </c>
      <c r="C2771" s="18"/>
      <c r="D2771" s="19"/>
      <c r="E2771" s="60"/>
      <c r="F2771" s="20"/>
      <c r="G2771" s="18"/>
      <c r="H2771" s="25"/>
      <c r="I2771" s="15">
        <v>2771</v>
      </c>
      <c r="J2771" s="15" t="b">
        <f xml:space="preserve"> IF(AND([Relationship Date (UTC)] &gt;= Misc!$M$3, [Relationship Date (UTC)] &lt;= Misc!$N$3,TRUE), TRUE, FALSE)</f>
        <v>1</v>
      </c>
      <c r="K2771" s="16"/>
      <c r="L2771" s="72" t="s">
        <v>922</v>
      </c>
      <c r="M2771" s="75">
        <v>40523.680902777778</v>
      </c>
    </row>
    <row r="2772" spans="1:13">
      <c r="A2772" s="69" t="s">
        <v>667</v>
      </c>
      <c r="B2772" s="69" t="s">
        <v>845</v>
      </c>
      <c r="C2772" s="18"/>
      <c r="D2772" s="19"/>
      <c r="E2772" s="60"/>
      <c r="F2772" s="20"/>
      <c r="G2772" s="18"/>
      <c r="H2772" s="25"/>
      <c r="I2772" s="15">
        <v>2772</v>
      </c>
      <c r="J2772" s="15" t="b">
        <f xml:space="preserve"> IF(AND([Relationship Date (UTC)] &gt;= Misc!$M$3, [Relationship Date (UTC)] &lt;= Misc!$N$3,TRUE), TRUE, FALSE)</f>
        <v>1</v>
      </c>
      <c r="K2772" s="16"/>
      <c r="L2772" s="72" t="s">
        <v>922</v>
      </c>
      <c r="M2772" s="75">
        <v>40523.680902777778</v>
      </c>
    </row>
    <row r="2773" spans="1:13">
      <c r="A2773" s="69" t="s">
        <v>667</v>
      </c>
      <c r="B2773" s="69" t="s">
        <v>669</v>
      </c>
      <c r="C2773" s="18"/>
      <c r="D2773" s="19"/>
      <c r="E2773" s="60"/>
      <c r="F2773" s="20"/>
      <c r="G2773" s="18"/>
      <c r="H2773" s="25"/>
      <c r="I2773" s="15">
        <v>2773</v>
      </c>
      <c r="J2773" s="15" t="b">
        <f xml:space="preserve"> IF(AND([Relationship Date (UTC)] &gt;= Misc!$M$3, [Relationship Date (UTC)] &lt;= Misc!$N$3,TRUE), TRUE, FALSE)</f>
        <v>1</v>
      </c>
      <c r="K2773" s="16"/>
      <c r="L2773" s="72" t="s">
        <v>922</v>
      </c>
      <c r="M2773" s="75">
        <v>40523.680902777778</v>
      </c>
    </row>
    <row r="2774" spans="1:13">
      <c r="A2774" s="69" t="s">
        <v>667</v>
      </c>
      <c r="B2774" s="69" t="s">
        <v>730</v>
      </c>
      <c r="C2774" s="18"/>
      <c r="D2774" s="19"/>
      <c r="E2774" s="60"/>
      <c r="F2774" s="20"/>
      <c r="G2774" s="18"/>
      <c r="H2774" s="25"/>
      <c r="I2774" s="15">
        <v>2774</v>
      </c>
      <c r="J2774" s="15" t="b">
        <f xml:space="preserve"> IF(AND([Relationship Date (UTC)] &gt;= Misc!$M$3, [Relationship Date (UTC)] &lt;= Misc!$N$3,TRUE), TRUE, FALSE)</f>
        <v>1</v>
      </c>
      <c r="K2774" s="16"/>
      <c r="L2774" s="72" t="s">
        <v>922</v>
      </c>
      <c r="M2774" s="75">
        <v>40523.680902777778</v>
      </c>
    </row>
    <row r="2775" spans="1:13">
      <c r="A2775" s="69" t="s">
        <v>667</v>
      </c>
      <c r="B2775" s="69" t="s">
        <v>765</v>
      </c>
      <c r="C2775" s="18"/>
      <c r="D2775" s="19"/>
      <c r="E2775" s="60"/>
      <c r="F2775" s="20"/>
      <c r="G2775" s="18"/>
      <c r="H2775" s="25"/>
      <c r="I2775" s="15">
        <v>2775</v>
      </c>
      <c r="J2775" s="15" t="b">
        <f xml:space="preserve"> IF(AND([Relationship Date (UTC)] &gt;= Misc!$M$3, [Relationship Date (UTC)] &lt;= Misc!$N$3,TRUE), TRUE, FALSE)</f>
        <v>1</v>
      </c>
      <c r="K2775" s="16"/>
      <c r="L2775" s="72" t="s">
        <v>922</v>
      </c>
      <c r="M2775" s="75">
        <v>40523.680902777778</v>
      </c>
    </row>
    <row r="2776" spans="1:13">
      <c r="A2776" s="69" t="s">
        <v>667</v>
      </c>
      <c r="B2776" s="69" t="s">
        <v>806</v>
      </c>
      <c r="C2776" s="18"/>
      <c r="D2776" s="19"/>
      <c r="E2776" s="60"/>
      <c r="F2776" s="20"/>
      <c r="G2776" s="18"/>
      <c r="H2776" s="25"/>
      <c r="I2776" s="15">
        <v>2776</v>
      </c>
      <c r="J2776" s="15" t="b">
        <f xml:space="preserve"> IF(AND([Relationship Date (UTC)] &gt;= Misc!$M$3, [Relationship Date (UTC)] &lt;= Misc!$N$3,TRUE), TRUE, FALSE)</f>
        <v>1</v>
      </c>
      <c r="K2776" s="16"/>
      <c r="L2776" s="72" t="s">
        <v>922</v>
      </c>
      <c r="M2776" s="75">
        <v>40523.680902777778</v>
      </c>
    </row>
    <row r="2777" spans="1:13">
      <c r="A2777" s="69" t="s">
        <v>667</v>
      </c>
      <c r="B2777" s="69" t="s">
        <v>850</v>
      </c>
      <c r="C2777" s="18"/>
      <c r="D2777" s="19"/>
      <c r="E2777" s="60"/>
      <c r="F2777" s="20"/>
      <c r="G2777" s="18"/>
      <c r="H2777" s="25"/>
      <c r="I2777" s="15">
        <v>2777</v>
      </c>
      <c r="J2777" s="15" t="b">
        <f xml:space="preserve"> IF(AND([Relationship Date (UTC)] &gt;= Misc!$M$3, [Relationship Date (UTC)] &lt;= Misc!$N$3,TRUE), TRUE, FALSE)</f>
        <v>1</v>
      </c>
      <c r="K2777" s="16"/>
      <c r="L2777" s="72" t="s">
        <v>922</v>
      </c>
      <c r="M2777" s="75">
        <v>40523.680902777778</v>
      </c>
    </row>
    <row r="2778" spans="1:13">
      <c r="A2778" s="69" t="s">
        <v>667</v>
      </c>
      <c r="B2778" s="69" t="s">
        <v>659</v>
      </c>
      <c r="C2778" s="18"/>
      <c r="D2778" s="19"/>
      <c r="E2778" s="60"/>
      <c r="F2778" s="20"/>
      <c r="G2778" s="18"/>
      <c r="H2778" s="25"/>
      <c r="I2778" s="15">
        <v>2778</v>
      </c>
      <c r="J2778" s="15" t="b">
        <f xml:space="preserve"> IF(AND([Relationship Date (UTC)] &gt;= Misc!$M$3, [Relationship Date (UTC)] &lt;= Misc!$N$3,TRUE), TRUE, FALSE)</f>
        <v>1</v>
      </c>
      <c r="K2778" s="16"/>
      <c r="L2778" s="72" t="s">
        <v>922</v>
      </c>
      <c r="M2778" s="75">
        <v>40523.680902777778</v>
      </c>
    </row>
    <row r="2779" spans="1:13">
      <c r="A2779" s="69" t="s">
        <v>667</v>
      </c>
      <c r="B2779" s="69" t="s">
        <v>671</v>
      </c>
      <c r="C2779" s="18"/>
      <c r="D2779" s="19"/>
      <c r="E2779" s="60"/>
      <c r="F2779" s="20"/>
      <c r="G2779" s="18"/>
      <c r="H2779" s="25"/>
      <c r="I2779" s="15">
        <v>2779</v>
      </c>
      <c r="J2779" s="15" t="b">
        <f xml:space="preserve"> IF(AND([Relationship Date (UTC)] &gt;= Misc!$M$3, [Relationship Date (UTC)] &lt;= Misc!$N$3,TRUE), TRUE, FALSE)</f>
        <v>1</v>
      </c>
      <c r="K2779" s="16"/>
      <c r="L2779" s="72" t="s">
        <v>922</v>
      </c>
      <c r="M2779" s="75">
        <v>40523.680902777778</v>
      </c>
    </row>
    <row r="2780" spans="1:13">
      <c r="A2780" s="69" t="s">
        <v>667</v>
      </c>
      <c r="B2780" s="69" t="s">
        <v>766</v>
      </c>
      <c r="C2780" s="18"/>
      <c r="D2780" s="19"/>
      <c r="E2780" s="60"/>
      <c r="F2780" s="20"/>
      <c r="G2780" s="18"/>
      <c r="H2780" s="25"/>
      <c r="I2780" s="15">
        <v>2780</v>
      </c>
      <c r="J2780" s="15" t="b">
        <f xml:space="preserve"> IF(AND([Relationship Date (UTC)] &gt;= Misc!$M$3, [Relationship Date (UTC)] &lt;= Misc!$N$3,TRUE), TRUE, FALSE)</f>
        <v>1</v>
      </c>
      <c r="K2780" s="16"/>
      <c r="L2780" s="72" t="s">
        <v>922</v>
      </c>
      <c r="M2780" s="75">
        <v>40523.680902777778</v>
      </c>
    </row>
    <row r="2781" spans="1:13">
      <c r="A2781" s="69" t="s">
        <v>667</v>
      </c>
      <c r="B2781" s="69" t="s">
        <v>696</v>
      </c>
      <c r="C2781" s="18"/>
      <c r="D2781" s="19"/>
      <c r="E2781" s="60"/>
      <c r="F2781" s="20"/>
      <c r="G2781" s="18"/>
      <c r="H2781" s="25"/>
      <c r="I2781" s="15">
        <v>2781</v>
      </c>
      <c r="J2781" s="15" t="b">
        <f xml:space="preserve"> IF(AND([Relationship Date (UTC)] &gt;= Misc!$M$3, [Relationship Date (UTC)] &lt;= Misc!$N$3,TRUE), TRUE, FALSE)</f>
        <v>1</v>
      </c>
      <c r="K2781" s="16"/>
      <c r="L2781" s="72" t="s">
        <v>922</v>
      </c>
      <c r="M2781" s="75">
        <v>40523.680902777778</v>
      </c>
    </row>
    <row r="2782" spans="1:13">
      <c r="A2782" s="69" t="s">
        <v>667</v>
      </c>
      <c r="B2782" s="69" t="s">
        <v>409</v>
      </c>
      <c r="C2782" s="18"/>
      <c r="D2782" s="19"/>
      <c r="E2782" s="60"/>
      <c r="F2782" s="20"/>
      <c r="G2782" s="18"/>
      <c r="H2782" s="25"/>
      <c r="I2782" s="15">
        <v>2782</v>
      </c>
      <c r="J2782" s="15" t="b">
        <f xml:space="preserve"> IF(AND([Relationship Date (UTC)] &gt;= Misc!$M$3, [Relationship Date (UTC)] &lt;= Misc!$N$3,TRUE), TRUE, FALSE)</f>
        <v>1</v>
      </c>
      <c r="K2782" s="16"/>
      <c r="L2782" s="72" t="s">
        <v>922</v>
      </c>
      <c r="M2782" s="75">
        <v>40523.680902777778</v>
      </c>
    </row>
    <row r="2783" spans="1:13">
      <c r="A2783" s="69" t="s">
        <v>667</v>
      </c>
      <c r="B2783" s="69" t="s">
        <v>656</v>
      </c>
      <c r="C2783" s="18"/>
      <c r="D2783" s="19"/>
      <c r="E2783" s="60"/>
      <c r="F2783" s="20"/>
      <c r="G2783" s="18"/>
      <c r="H2783" s="25"/>
      <c r="I2783" s="15">
        <v>2783</v>
      </c>
      <c r="J2783" s="15" t="b">
        <f xml:space="preserve"> IF(AND([Relationship Date (UTC)] &gt;= Misc!$M$3, [Relationship Date (UTC)] &lt;= Misc!$N$3,TRUE), TRUE, FALSE)</f>
        <v>1</v>
      </c>
      <c r="K2783" s="16"/>
      <c r="L2783" s="72" t="s">
        <v>922</v>
      </c>
      <c r="M2783" s="75">
        <v>40523.680902777778</v>
      </c>
    </row>
    <row r="2784" spans="1:13">
      <c r="A2784" s="69" t="s">
        <v>667</v>
      </c>
      <c r="B2784" s="69" t="s">
        <v>787</v>
      </c>
      <c r="C2784" s="18"/>
      <c r="D2784" s="19"/>
      <c r="E2784" s="60"/>
      <c r="F2784" s="20"/>
      <c r="G2784" s="18"/>
      <c r="H2784" s="25"/>
      <c r="I2784" s="15">
        <v>2784</v>
      </c>
      <c r="J2784" s="15" t="b">
        <f xml:space="preserve"> IF(AND([Relationship Date (UTC)] &gt;= Misc!$M$3, [Relationship Date (UTC)] &lt;= Misc!$N$3,TRUE), TRUE, FALSE)</f>
        <v>1</v>
      </c>
      <c r="K2784" s="16"/>
      <c r="L2784" s="72" t="s">
        <v>922</v>
      </c>
      <c r="M2784" s="75">
        <v>40523.680902777778</v>
      </c>
    </row>
    <row r="2785" spans="1:13">
      <c r="A2785" s="69" t="s">
        <v>844</v>
      </c>
      <c r="B2785" s="69" t="s">
        <v>667</v>
      </c>
      <c r="C2785" s="18"/>
      <c r="D2785" s="19"/>
      <c r="E2785" s="60"/>
      <c r="F2785" s="20"/>
      <c r="G2785" s="18"/>
      <c r="H2785" s="25"/>
      <c r="I2785" s="15">
        <v>2785</v>
      </c>
      <c r="J2785" s="15" t="b">
        <f xml:space="preserve"> IF(AND([Relationship Date (UTC)] &gt;= Misc!$M$3, [Relationship Date (UTC)] &lt;= Misc!$N$3,TRUE), TRUE, FALSE)</f>
        <v>1</v>
      </c>
      <c r="K2785" s="16"/>
      <c r="L2785" s="72" t="s">
        <v>922</v>
      </c>
      <c r="M2785" s="75">
        <v>40523.680902777778</v>
      </c>
    </row>
    <row r="2786" spans="1:13">
      <c r="A2786" s="69" t="s">
        <v>656</v>
      </c>
      <c r="B2786" s="69" t="s">
        <v>667</v>
      </c>
      <c r="C2786" s="18"/>
      <c r="D2786" s="19"/>
      <c r="E2786" s="60"/>
      <c r="F2786" s="20"/>
      <c r="G2786" s="18"/>
      <c r="H2786" s="25"/>
      <c r="I2786" s="15">
        <v>2786</v>
      </c>
      <c r="J2786" s="15" t="b">
        <f xml:space="preserve"> IF(AND([Relationship Date (UTC)] &gt;= Misc!$M$3, [Relationship Date (UTC)] &lt;= Misc!$N$3,TRUE), TRUE, FALSE)</f>
        <v>1</v>
      </c>
      <c r="K2786" s="16"/>
      <c r="L2786" s="72" t="s">
        <v>922</v>
      </c>
      <c r="M2786" s="75">
        <v>40523.680902777778</v>
      </c>
    </row>
    <row r="2787" spans="1:13">
      <c r="A2787" s="69" t="s">
        <v>787</v>
      </c>
      <c r="B2787" s="69" t="s">
        <v>667</v>
      </c>
      <c r="C2787" s="18"/>
      <c r="D2787" s="19"/>
      <c r="E2787" s="60"/>
      <c r="F2787" s="20"/>
      <c r="G2787" s="18"/>
      <c r="H2787" s="25"/>
      <c r="I2787" s="15">
        <v>2787</v>
      </c>
      <c r="J2787" s="15" t="b">
        <f xml:space="preserve"> IF(AND([Relationship Date (UTC)] &gt;= Misc!$M$3, [Relationship Date (UTC)] &lt;= Misc!$N$3,TRUE), TRUE, FALSE)</f>
        <v>1</v>
      </c>
      <c r="K2787" s="16"/>
      <c r="L2787" s="72" t="s">
        <v>922</v>
      </c>
      <c r="M2787" s="75">
        <v>40523.680902777778</v>
      </c>
    </row>
    <row r="2788" spans="1:13">
      <c r="A2788" s="69" t="s">
        <v>788</v>
      </c>
      <c r="B2788" s="69" t="s">
        <v>667</v>
      </c>
      <c r="C2788" s="18"/>
      <c r="D2788" s="19"/>
      <c r="E2788" s="60"/>
      <c r="F2788" s="20"/>
      <c r="G2788" s="18"/>
      <c r="H2788" s="25"/>
      <c r="I2788" s="15">
        <v>2788</v>
      </c>
      <c r="J2788" s="15" t="b">
        <f xml:space="preserve"> IF(AND([Relationship Date (UTC)] &gt;= Misc!$M$3, [Relationship Date (UTC)] &lt;= Misc!$N$3,TRUE), TRUE, FALSE)</f>
        <v>1</v>
      </c>
      <c r="K2788" s="16"/>
      <c r="L2788" s="72" t="s">
        <v>922</v>
      </c>
      <c r="M2788" s="75">
        <v>40523.680902777778</v>
      </c>
    </row>
    <row r="2789" spans="1:13">
      <c r="A2789" s="69" t="s">
        <v>668</v>
      </c>
      <c r="B2789" s="69" t="s">
        <v>845</v>
      </c>
      <c r="C2789" s="18"/>
      <c r="D2789" s="19"/>
      <c r="E2789" s="60"/>
      <c r="F2789" s="20"/>
      <c r="G2789" s="18"/>
      <c r="H2789" s="25"/>
      <c r="I2789" s="15">
        <v>2789</v>
      </c>
      <c r="J2789" s="15" t="b">
        <f xml:space="preserve"> IF(AND([Relationship Date (UTC)] &gt;= Misc!$M$3, [Relationship Date (UTC)] &lt;= Misc!$N$3,TRUE), TRUE, FALSE)</f>
        <v>1</v>
      </c>
      <c r="K2789" s="16"/>
      <c r="L2789" s="72" t="s">
        <v>921</v>
      </c>
      <c r="M2789" s="75">
        <v>40523.660428240742</v>
      </c>
    </row>
    <row r="2790" spans="1:13">
      <c r="A2790" s="69" t="s">
        <v>668</v>
      </c>
      <c r="B2790" s="69" t="s">
        <v>844</v>
      </c>
      <c r="C2790" s="18"/>
      <c r="D2790" s="19"/>
      <c r="E2790" s="60"/>
      <c r="F2790" s="20"/>
      <c r="G2790" s="18"/>
      <c r="H2790" s="25"/>
      <c r="I2790" s="15">
        <v>2790</v>
      </c>
      <c r="J2790" s="15" t="b">
        <f xml:space="preserve"> IF(AND([Relationship Date (UTC)] &gt;= Misc!$M$3, [Relationship Date (UTC)] &lt;= Misc!$N$3,TRUE), TRUE, FALSE)</f>
        <v>1</v>
      </c>
      <c r="K2790" s="16"/>
      <c r="L2790" s="72" t="s">
        <v>922</v>
      </c>
      <c r="M2790" s="75">
        <v>40523.680902777778</v>
      </c>
    </row>
    <row r="2791" spans="1:13">
      <c r="A2791" s="69" t="s">
        <v>668</v>
      </c>
      <c r="B2791" s="69" t="s">
        <v>845</v>
      </c>
      <c r="C2791" s="18"/>
      <c r="D2791" s="19"/>
      <c r="E2791" s="60"/>
      <c r="F2791" s="20"/>
      <c r="G2791" s="18"/>
      <c r="H2791" s="25"/>
      <c r="I2791" s="15">
        <v>2791</v>
      </c>
      <c r="J2791" s="15" t="b">
        <f xml:space="preserve"> IF(AND([Relationship Date (UTC)] &gt;= Misc!$M$3, [Relationship Date (UTC)] &lt;= Misc!$N$3,TRUE), TRUE, FALSE)</f>
        <v>1</v>
      </c>
      <c r="K2791" s="16"/>
      <c r="L2791" s="72" t="s">
        <v>922</v>
      </c>
      <c r="M2791" s="75">
        <v>40523.680902777778</v>
      </c>
    </row>
    <row r="2792" spans="1:13">
      <c r="A2792" s="69" t="s">
        <v>668</v>
      </c>
      <c r="B2792" s="69" t="s">
        <v>788</v>
      </c>
      <c r="C2792" s="18"/>
      <c r="D2792" s="19"/>
      <c r="E2792" s="60"/>
      <c r="F2792" s="20"/>
      <c r="G2792" s="18"/>
      <c r="H2792" s="25"/>
      <c r="I2792" s="15">
        <v>2792</v>
      </c>
      <c r="J2792" s="15" t="b">
        <f xml:space="preserve"> IF(AND([Relationship Date (UTC)] &gt;= Misc!$M$3, [Relationship Date (UTC)] &lt;= Misc!$N$3,TRUE), TRUE, FALSE)</f>
        <v>1</v>
      </c>
      <c r="K2792" s="16"/>
      <c r="L2792" s="72" t="s">
        <v>922</v>
      </c>
      <c r="M2792" s="75">
        <v>40523.680902777778</v>
      </c>
    </row>
    <row r="2793" spans="1:13">
      <c r="A2793" s="69" t="s">
        <v>788</v>
      </c>
      <c r="B2793" s="69" t="s">
        <v>668</v>
      </c>
      <c r="C2793" s="18"/>
      <c r="D2793" s="19"/>
      <c r="E2793" s="60"/>
      <c r="F2793" s="20"/>
      <c r="G2793" s="18"/>
      <c r="H2793" s="25"/>
      <c r="I2793" s="15">
        <v>2793</v>
      </c>
      <c r="J2793" s="15" t="b">
        <f xml:space="preserve"> IF(AND([Relationship Date (UTC)] &gt;= Misc!$M$3, [Relationship Date (UTC)] &lt;= Misc!$N$3,TRUE), TRUE, FALSE)</f>
        <v>1</v>
      </c>
      <c r="K2793" s="16"/>
      <c r="L2793" s="72" t="s">
        <v>922</v>
      </c>
      <c r="M2793" s="75">
        <v>40523.680902777778</v>
      </c>
    </row>
    <row r="2794" spans="1:13">
      <c r="A2794" s="69" t="s">
        <v>464</v>
      </c>
      <c r="B2794" s="69" t="s">
        <v>656</v>
      </c>
      <c r="C2794" s="18"/>
      <c r="D2794" s="19"/>
      <c r="E2794" s="60"/>
      <c r="F2794" s="20"/>
      <c r="G2794" s="18"/>
      <c r="H2794" s="25"/>
      <c r="I2794" s="15">
        <v>2794</v>
      </c>
      <c r="J2794" s="15" t="b">
        <f xml:space="preserve"> IF(AND([Relationship Date (UTC)] &gt;= Misc!$M$3, [Relationship Date (UTC)] &lt;= Misc!$N$3,TRUE), TRUE, FALSE)</f>
        <v>1</v>
      </c>
      <c r="K2794" s="16"/>
      <c r="L2794" s="72" t="s">
        <v>922</v>
      </c>
      <c r="M2794" s="75">
        <v>40523.680902777778</v>
      </c>
    </row>
    <row r="2795" spans="1:13">
      <c r="A2795" s="69" t="s">
        <v>844</v>
      </c>
      <c r="B2795" s="69" t="s">
        <v>656</v>
      </c>
      <c r="C2795" s="18"/>
      <c r="D2795" s="19"/>
      <c r="E2795" s="60"/>
      <c r="F2795" s="20"/>
      <c r="G2795" s="18"/>
      <c r="H2795" s="25"/>
      <c r="I2795" s="15">
        <v>2795</v>
      </c>
      <c r="J2795" s="15" t="b">
        <f xml:space="preserve"> IF(AND([Relationship Date (UTC)] &gt;= Misc!$M$3, [Relationship Date (UTC)] &lt;= Misc!$N$3,TRUE), TRUE, FALSE)</f>
        <v>1</v>
      </c>
      <c r="K2795" s="16"/>
      <c r="L2795" s="72" t="s">
        <v>922</v>
      </c>
      <c r="M2795" s="75">
        <v>40523.680902777778</v>
      </c>
    </row>
    <row r="2796" spans="1:13">
      <c r="A2796" s="69" t="s">
        <v>656</v>
      </c>
      <c r="B2796" s="69" t="s">
        <v>464</v>
      </c>
      <c r="C2796" s="18"/>
      <c r="D2796" s="19"/>
      <c r="E2796" s="60"/>
      <c r="F2796" s="20"/>
      <c r="G2796" s="18"/>
      <c r="H2796" s="25"/>
      <c r="I2796" s="15">
        <v>2796</v>
      </c>
      <c r="J2796" s="15" t="b">
        <f xml:space="preserve"> IF(AND([Relationship Date (UTC)] &gt;= Misc!$M$3, [Relationship Date (UTC)] &lt;= Misc!$N$3,TRUE), TRUE, FALSE)</f>
        <v>1</v>
      </c>
      <c r="K2796" s="16"/>
      <c r="L2796" s="72" t="s">
        <v>922</v>
      </c>
      <c r="M2796" s="75">
        <v>40523.680902777778</v>
      </c>
    </row>
    <row r="2797" spans="1:13">
      <c r="A2797" s="69" t="s">
        <v>656</v>
      </c>
      <c r="B2797" s="69" t="s">
        <v>844</v>
      </c>
      <c r="C2797" s="18"/>
      <c r="D2797" s="19"/>
      <c r="E2797" s="60"/>
      <c r="F2797" s="20"/>
      <c r="G2797" s="18"/>
      <c r="H2797" s="25"/>
      <c r="I2797" s="15">
        <v>2797</v>
      </c>
      <c r="J2797" s="15" t="b">
        <f xml:space="preserve"> IF(AND([Relationship Date (UTC)] &gt;= Misc!$M$3, [Relationship Date (UTC)] &lt;= Misc!$N$3,TRUE), TRUE, FALSE)</f>
        <v>1</v>
      </c>
      <c r="K2797" s="16"/>
      <c r="L2797" s="72" t="s">
        <v>922</v>
      </c>
      <c r="M2797" s="75">
        <v>40523.680902777778</v>
      </c>
    </row>
    <row r="2798" spans="1:13">
      <c r="A2798" s="69" t="s">
        <v>656</v>
      </c>
      <c r="B2798" s="69" t="s">
        <v>916</v>
      </c>
      <c r="C2798" s="18"/>
      <c r="D2798" s="19"/>
      <c r="E2798" s="60"/>
      <c r="F2798" s="20"/>
      <c r="G2798" s="18"/>
      <c r="H2798" s="25"/>
      <c r="I2798" s="15">
        <v>2798</v>
      </c>
      <c r="J2798" s="15" t="b">
        <f xml:space="preserve"> IF(AND([Relationship Date (UTC)] &gt;= Misc!$M$3, [Relationship Date (UTC)] &lt;= Misc!$N$3,TRUE), TRUE, FALSE)</f>
        <v>1</v>
      </c>
      <c r="K2798" s="16"/>
      <c r="L2798" s="72" t="s">
        <v>922</v>
      </c>
      <c r="M2798" s="75">
        <v>40523.680902777778</v>
      </c>
    </row>
    <row r="2799" spans="1:13">
      <c r="A2799" s="69" t="s">
        <v>656</v>
      </c>
      <c r="B2799" s="69" t="s">
        <v>788</v>
      </c>
      <c r="C2799" s="18"/>
      <c r="D2799" s="19"/>
      <c r="E2799" s="60"/>
      <c r="F2799" s="20"/>
      <c r="G2799" s="18"/>
      <c r="H2799" s="25"/>
      <c r="I2799" s="15">
        <v>2799</v>
      </c>
      <c r="J2799" s="15" t="b">
        <f xml:space="preserve"> IF(AND([Relationship Date (UTC)] &gt;= Misc!$M$3, [Relationship Date (UTC)] &lt;= Misc!$N$3,TRUE), TRUE, FALSE)</f>
        <v>1</v>
      </c>
      <c r="K2799" s="16"/>
      <c r="L2799" s="72" t="s">
        <v>922</v>
      </c>
      <c r="M2799" s="75">
        <v>40523.680902777778</v>
      </c>
    </row>
    <row r="2800" spans="1:13">
      <c r="A2800" s="69" t="s">
        <v>656</v>
      </c>
      <c r="B2800" s="69" t="s">
        <v>767</v>
      </c>
      <c r="C2800" s="18"/>
      <c r="D2800" s="19"/>
      <c r="E2800" s="60"/>
      <c r="F2800" s="20"/>
      <c r="G2800" s="18"/>
      <c r="H2800" s="25"/>
      <c r="I2800" s="15">
        <v>2800</v>
      </c>
      <c r="J2800" s="15" t="b">
        <f xml:space="preserve"> IF(AND([Relationship Date (UTC)] &gt;= Misc!$M$3, [Relationship Date (UTC)] &lt;= Misc!$N$3,TRUE), TRUE, FALSE)</f>
        <v>1</v>
      </c>
      <c r="K2800" s="16"/>
      <c r="L2800" s="72" t="s">
        <v>922</v>
      </c>
      <c r="M2800" s="75">
        <v>40523.680902777778</v>
      </c>
    </row>
    <row r="2801" spans="1:13">
      <c r="A2801" s="69" t="s">
        <v>788</v>
      </c>
      <c r="B2801" s="69" t="s">
        <v>656</v>
      </c>
      <c r="C2801" s="18"/>
      <c r="D2801" s="19"/>
      <c r="E2801" s="60"/>
      <c r="F2801" s="20"/>
      <c r="G2801" s="18"/>
      <c r="H2801" s="25"/>
      <c r="I2801" s="15">
        <v>2801</v>
      </c>
      <c r="J2801" s="15" t="b">
        <f xml:space="preserve"> IF(AND([Relationship Date (UTC)] &gt;= Misc!$M$3, [Relationship Date (UTC)] &lt;= Misc!$N$3,TRUE), TRUE, FALSE)</f>
        <v>1</v>
      </c>
      <c r="K2801" s="16"/>
      <c r="L2801" s="72" t="s">
        <v>922</v>
      </c>
      <c r="M2801" s="75">
        <v>40523.680902777778</v>
      </c>
    </row>
    <row r="2802" spans="1:13">
      <c r="A2802" s="69" t="s">
        <v>409</v>
      </c>
      <c r="B2802" s="69" t="s">
        <v>596</v>
      </c>
      <c r="C2802" s="18"/>
      <c r="D2802" s="19"/>
      <c r="E2802" s="60"/>
      <c r="F2802" s="20"/>
      <c r="G2802" s="18"/>
      <c r="H2802" s="25"/>
      <c r="I2802" s="15">
        <v>2802</v>
      </c>
      <c r="J2802" s="15" t="b">
        <f xml:space="preserve"> IF(AND([Relationship Date (UTC)] &gt;= Misc!$M$3, [Relationship Date (UTC)] &lt;= Misc!$N$3,TRUE), TRUE, FALSE)</f>
        <v>1</v>
      </c>
      <c r="K2802" s="16"/>
      <c r="L2802" s="72" t="s">
        <v>922</v>
      </c>
      <c r="M2802" s="75">
        <v>40523.680902777778</v>
      </c>
    </row>
    <row r="2803" spans="1:13">
      <c r="A2803" s="69" t="s">
        <v>596</v>
      </c>
      <c r="B2803" s="69" t="s">
        <v>409</v>
      </c>
      <c r="C2803" s="18"/>
      <c r="D2803" s="19"/>
      <c r="E2803" s="60"/>
      <c r="F2803" s="20"/>
      <c r="G2803" s="18"/>
      <c r="H2803" s="25"/>
      <c r="I2803" s="15">
        <v>2803</v>
      </c>
      <c r="J2803" s="15" t="b">
        <f xml:space="preserve"> IF(AND([Relationship Date (UTC)] &gt;= Misc!$M$3, [Relationship Date (UTC)] &lt;= Misc!$N$3,TRUE), TRUE, FALSE)</f>
        <v>1</v>
      </c>
      <c r="K2803" s="16"/>
      <c r="L2803" s="72" t="s">
        <v>922</v>
      </c>
      <c r="M2803" s="75">
        <v>40523.680902777778</v>
      </c>
    </row>
    <row r="2804" spans="1:13">
      <c r="A2804" s="69" t="s">
        <v>596</v>
      </c>
      <c r="B2804" s="69" t="s">
        <v>675</v>
      </c>
      <c r="C2804" s="18"/>
      <c r="D2804" s="19"/>
      <c r="E2804" s="60"/>
      <c r="F2804" s="20"/>
      <c r="G2804" s="18"/>
      <c r="H2804" s="25"/>
      <c r="I2804" s="15">
        <v>2804</v>
      </c>
      <c r="J2804" s="15" t="b">
        <f xml:space="preserve"> IF(AND([Relationship Date (UTC)] &gt;= Misc!$M$3, [Relationship Date (UTC)] &lt;= Misc!$N$3,TRUE), TRUE, FALSE)</f>
        <v>1</v>
      </c>
      <c r="K2804" s="16"/>
      <c r="L2804" s="72" t="s">
        <v>922</v>
      </c>
      <c r="M2804" s="75">
        <v>40523.680902777778</v>
      </c>
    </row>
    <row r="2805" spans="1:13">
      <c r="A2805" s="69" t="s">
        <v>596</v>
      </c>
      <c r="B2805" s="69" t="s">
        <v>659</v>
      </c>
      <c r="C2805" s="18"/>
      <c r="D2805" s="19"/>
      <c r="E2805" s="60"/>
      <c r="F2805" s="20"/>
      <c r="G2805" s="18"/>
      <c r="H2805" s="25"/>
      <c r="I2805" s="15">
        <v>2805</v>
      </c>
      <c r="J2805" s="15" t="b">
        <f xml:space="preserve"> IF(AND([Relationship Date (UTC)] &gt;= Misc!$M$3, [Relationship Date (UTC)] &lt;= Misc!$N$3,TRUE), TRUE, FALSE)</f>
        <v>1</v>
      </c>
      <c r="K2805" s="16"/>
      <c r="L2805" s="72" t="s">
        <v>922</v>
      </c>
      <c r="M2805" s="75">
        <v>40523.680902777778</v>
      </c>
    </row>
    <row r="2806" spans="1:13">
      <c r="A2806" s="69" t="s">
        <v>596</v>
      </c>
      <c r="B2806" s="69" t="s">
        <v>505</v>
      </c>
      <c r="C2806" s="18"/>
      <c r="D2806" s="19"/>
      <c r="E2806" s="60"/>
      <c r="F2806" s="20"/>
      <c r="G2806" s="18"/>
      <c r="H2806" s="25"/>
      <c r="I2806" s="15">
        <v>2806</v>
      </c>
      <c r="J2806" s="15" t="b">
        <f xml:space="preserve"> IF(AND([Relationship Date (UTC)] &gt;= Misc!$M$3, [Relationship Date (UTC)] &lt;= Misc!$N$3,TRUE), TRUE, FALSE)</f>
        <v>1</v>
      </c>
      <c r="K2806" s="16"/>
      <c r="L2806" s="72" t="s">
        <v>922</v>
      </c>
      <c r="M2806" s="75">
        <v>40523.680902777778</v>
      </c>
    </row>
    <row r="2807" spans="1:13">
      <c r="A2807" s="69" t="s">
        <v>675</v>
      </c>
      <c r="B2807" s="69" t="s">
        <v>596</v>
      </c>
      <c r="C2807" s="18"/>
      <c r="D2807" s="19"/>
      <c r="E2807" s="60"/>
      <c r="F2807" s="20"/>
      <c r="G2807" s="18"/>
      <c r="H2807" s="25"/>
      <c r="I2807" s="15">
        <v>2807</v>
      </c>
      <c r="J2807" s="15" t="b">
        <f xml:space="preserve"> IF(AND([Relationship Date (UTC)] &gt;= Misc!$M$3, [Relationship Date (UTC)] &lt;= Misc!$N$3,TRUE), TRUE, FALSE)</f>
        <v>1</v>
      </c>
      <c r="K2807" s="16"/>
      <c r="L2807" s="72" t="s">
        <v>922</v>
      </c>
      <c r="M2807" s="75">
        <v>40523.680902777778</v>
      </c>
    </row>
    <row r="2808" spans="1:13">
      <c r="A2808" s="69" t="s">
        <v>873</v>
      </c>
      <c r="B2808" s="69" t="s">
        <v>596</v>
      </c>
      <c r="C2808" s="18"/>
      <c r="D2808" s="19"/>
      <c r="E2808" s="60"/>
      <c r="F2808" s="20"/>
      <c r="G2808" s="18"/>
      <c r="H2808" s="25"/>
      <c r="I2808" s="15">
        <v>2808</v>
      </c>
      <c r="J2808" s="15" t="b">
        <f xml:space="preserve"> IF(AND([Relationship Date (UTC)] &gt;= Misc!$M$3, [Relationship Date (UTC)] &lt;= Misc!$N$3,TRUE), TRUE, FALSE)</f>
        <v>1</v>
      </c>
      <c r="K2808" s="16"/>
      <c r="L2808" s="72" t="s">
        <v>922</v>
      </c>
      <c r="M2808" s="75">
        <v>40523.680902777778</v>
      </c>
    </row>
    <row r="2809" spans="1:13">
      <c r="A2809" s="69" t="s">
        <v>874</v>
      </c>
      <c r="B2809" s="69" t="s">
        <v>916</v>
      </c>
      <c r="C2809" s="18"/>
      <c r="D2809" s="19"/>
      <c r="E2809" s="60"/>
      <c r="F2809" s="20"/>
      <c r="G2809" s="18"/>
      <c r="H2809" s="25"/>
      <c r="I2809" s="15">
        <v>2809</v>
      </c>
      <c r="J2809" s="15" t="b">
        <f xml:space="preserve"> IF(AND([Relationship Date (UTC)] &gt;= Misc!$M$3, [Relationship Date (UTC)] &lt;= Misc!$N$3,TRUE), TRUE, FALSE)</f>
        <v>1</v>
      </c>
      <c r="K2809" s="16"/>
      <c r="L2809" s="72" t="s">
        <v>921</v>
      </c>
      <c r="M2809" s="75">
        <v>40523.679039351853</v>
      </c>
    </row>
    <row r="2810" spans="1:13">
      <c r="A2810" s="69" t="s">
        <v>874</v>
      </c>
      <c r="B2810" s="69" t="s">
        <v>873</v>
      </c>
      <c r="C2810" s="18"/>
      <c r="D2810" s="19"/>
      <c r="E2810" s="60"/>
      <c r="F2810" s="20"/>
      <c r="G2810" s="18"/>
      <c r="H2810" s="25"/>
      <c r="I2810" s="15">
        <v>2810</v>
      </c>
      <c r="J2810" s="15" t="b">
        <f xml:space="preserve"> IF(AND([Relationship Date (UTC)] &gt;= Misc!$M$3, [Relationship Date (UTC)] &lt;= Misc!$N$3,TRUE), TRUE, FALSE)</f>
        <v>1</v>
      </c>
      <c r="K2810" s="16"/>
      <c r="L2810" s="72" t="s">
        <v>922</v>
      </c>
      <c r="M2810" s="75">
        <v>40523.680902777778</v>
      </c>
    </row>
    <row r="2811" spans="1:13">
      <c r="A2811" s="69" t="s">
        <v>874</v>
      </c>
      <c r="B2811" s="69" t="s">
        <v>916</v>
      </c>
      <c r="C2811" s="18"/>
      <c r="D2811" s="19"/>
      <c r="E2811" s="60"/>
      <c r="F2811" s="20"/>
      <c r="G2811" s="18"/>
      <c r="H2811" s="25"/>
      <c r="I2811" s="15">
        <v>2811</v>
      </c>
      <c r="J2811" s="15" t="b">
        <f xml:space="preserve"> IF(AND([Relationship Date (UTC)] &gt;= Misc!$M$3, [Relationship Date (UTC)] &lt;= Misc!$N$3,TRUE), TRUE, FALSE)</f>
        <v>1</v>
      </c>
      <c r="K2811" s="16"/>
      <c r="L2811" s="72" t="s">
        <v>922</v>
      </c>
      <c r="M2811" s="75">
        <v>40523.680902777778</v>
      </c>
    </row>
    <row r="2812" spans="1:13">
      <c r="A2812" s="69" t="s">
        <v>873</v>
      </c>
      <c r="B2812" s="69" t="s">
        <v>874</v>
      </c>
      <c r="C2812" s="18"/>
      <c r="D2812" s="19"/>
      <c r="E2812" s="60"/>
      <c r="F2812" s="20"/>
      <c r="G2812" s="18"/>
      <c r="H2812" s="25"/>
      <c r="I2812" s="15">
        <v>2812</v>
      </c>
      <c r="J2812" s="15" t="b">
        <f xml:space="preserve"> IF(AND([Relationship Date (UTC)] &gt;= Misc!$M$3, [Relationship Date (UTC)] &lt;= Misc!$N$3,TRUE), TRUE, FALSE)</f>
        <v>1</v>
      </c>
      <c r="K2812" s="16"/>
      <c r="L2812" s="72" t="s">
        <v>922</v>
      </c>
      <c r="M2812" s="75">
        <v>40523.680902777778</v>
      </c>
    </row>
    <row r="2813" spans="1:13">
      <c r="A2813" s="69" t="s">
        <v>873</v>
      </c>
      <c r="B2813" s="69" t="s">
        <v>916</v>
      </c>
      <c r="C2813" s="18"/>
      <c r="D2813" s="19"/>
      <c r="E2813" s="60"/>
      <c r="F2813" s="20"/>
      <c r="G2813" s="18"/>
      <c r="H2813" s="25"/>
      <c r="I2813" s="15">
        <v>2813</v>
      </c>
      <c r="J2813" s="15" t="b">
        <f xml:space="preserve"> IF(AND([Relationship Date (UTC)] &gt;= Misc!$M$3, [Relationship Date (UTC)] &lt;= Misc!$N$3,TRUE), TRUE, FALSE)</f>
        <v>1</v>
      </c>
      <c r="K2813" s="16"/>
      <c r="L2813" s="72" t="s">
        <v>922</v>
      </c>
      <c r="M2813" s="75">
        <v>40523.680902777778</v>
      </c>
    </row>
    <row r="2814" spans="1:13">
      <c r="A2814" s="69" t="s">
        <v>875</v>
      </c>
      <c r="B2814" s="69" t="s">
        <v>916</v>
      </c>
      <c r="C2814" s="18"/>
      <c r="D2814" s="19"/>
      <c r="E2814" s="60"/>
      <c r="F2814" s="20"/>
      <c r="G2814" s="18"/>
      <c r="H2814" s="25"/>
      <c r="I2814" s="15">
        <v>2814</v>
      </c>
      <c r="J2814" s="15" t="b">
        <f xml:space="preserve"> IF(AND([Relationship Date (UTC)] &gt;= Misc!$M$3, [Relationship Date (UTC)] &lt;= Misc!$N$3,TRUE), TRUE, FALSE)</f>
        <v>1</v>
      </c>
      <c r="K2814" s="16"/>
      <c r="L2814" s="72" t="s">
        <v>922</v>
      </c>
      <c r="M2814" s="75">
        <v>40523.680902777778</v>
      </c>
    </row>
    <row r="2815" spans="1:13">
      <c r="A2815" s="69" t="s">
        <v>464</v>
      </c>
      <c r="B2815" s="69" t="s">
        <v>788</v>
      </c>
      <c r="C2815" s="18"/>
      <c r="D2815" s="19"/>
      <c r="E2815" s="60"/>
      <c r="F2815" s="20"/>
      <c r="G2815" s="18"/>
      <c r="H2815" s="25"/>
      <c r="I2815" s="15">
        <v>2815</v>
      </c>
      <c r="J2815" s="15" t="b">
        <f xml:space="preserve"> IF(AND([Relationship Date (UTC)] &gt;= Misc!$M$3, [Relationship Date (UTC)] &lt;= Misc!$N$3,TRUE), TRUE, FALSE)</f>
        <v>1</v>
      </c>
      <c r="K2815" s="16"/>
      <c r="L2815" s="72" t="s">
        <v>922</v>
      </c>
      <c r="M2815" s="75">
        <v>40523.680902777778</v>
      </c>
    </row>
    <row r="2816" spans="1:13">
      <c r="A2816" s="69" t="s">
        <v>464</v>
      </c>
      <c r="B2816" s="69" t="s">
        <v>673</v>
      </c>
      <c r="C2816" s="18"/>
      <c r="D2816" s="19"/>
      <c r="E2816" s="60"/>
      <c r="F2816" s="20"/>
      <c r="G2816" s="18"/>
      <c r="H2816" s="25"/>
      <c r="I2816" s="15">
        <v>2816</v>
      </c>
      <c r="J2816" s="15" t="b">
        <f xml:space="preserve"> IF(AND([Relationship Date (UTC)] &gt;= Misc!$M$3, [Relationship Date (UTC)] &lt;= Misc!$N$3,TRUE), TRUE, FALSE)</f>
        <v>1</v>
      </c>
      <c r="K2816" s="16"/>
      <c r="L2816" s="72" t="s">
        <v>922</v>
      </c>
      <c r="M2816" s="75">
        <v>40523.680902777778</v>
      </c>
    </row>
    <row r="2817" spans="1:13">
      <c r="A2817" s="69" t="s">
        <v>464</v>
      </c>
      <c r="B2817" s="69" t="s">
        <v>789</v>
      </c>
      <c r="C2817" s="18"/>
      <c r="D2817" s="19"/>
      <c r="E2817" s="60"/>
      <c r="F2817" s="20"/>
      <c r="G2817" s="18"/>
      <c r="H2817" s="25"/>
      <c r="I2817" s="15">
        <v>2817</v>
      </c>
      <c r="J2817" s="15" t="b">
        <f xml:space="preserve"> IF(AND([Relationship Date (UTC)] &gt;= Misc!$M$3, [Relationship Date (UTC)] &lt;= Misc!$N$3,TRUE), TRUE, FALSE)</f>
        <v>1</v>
      </c>
      <c r="K2817" s="16"/>
      <c r="L2817" s="72" t="s">
        <v>922</v>
      </c>
      <c r="M2817" s="75">
        <v>40523.680902777778</v>
      </c>
    </row>
    <row r="2818" spans="1:13">
      <c r="A2818" s="69" t="s">
        <v>464</v>
      </c>
      <c r="B2818" s="69" t="s">
        <v>844</v>
      </c>
      <c r="C2818" s="18"/>
      <c r="D2818" s="19"/>
      <c r="E2818" s="60"/>
      <c r="F2818" s="20"/>
      <c r="G2818" s="18"/>
      <c r="H2818" s="25"/>
      <c r="I2818" s="15">
        <v>2818</v>
      </c>
      <c r="J2818" s="15" t="b">
        <f xml:space="preserve"> IF(AND([Relationship Date (UTC)] &gt;= Misc!$M$3, [Relationship Date (UTC)] &lt;= Misc!$N$3,TRUE), TRUE, FALSE)</f>
        <v>1</v>
      </c>
      <c r="K2818" s="16"/>
      <c r="L2818" s="72" t="s">
        <v>922</v>
      </c>
      <c r="M2818" s="75">
        <v>40523.680902777778</v>
      </c>
    </row>
    <row r="2819" spans="1:13">
      <c r="A2819" s="69" t="s">
        <v>844</v>
      </c>
      <c r="B2819" s="69" t="s">
        <v>464</v>
      </c>
      <c r="C2819" s="18"/>
      <c r="D2819" s="19"/>
      <c r="E2819" s="60"/>
      <c r="F2819" s="20"/>
      <c r="G2819" s="18"/>
      <c r="H2819" s="25"/>
      <c r="I2819" s="15">
        <v>2819</v>
      </c>
      <c r="J2819" s="15" t="b">
        <f xml:space="preserve"> IF(AND([Relationship Date (UTC)] &gt;= Misc!$M$3, [Relationship Date (UTC)] &lt;= Misc!$N$3,TRUE), TRUE, FALSE)</f>
        <v>1</v>
      </c>
      <c r="K2819" s="16"/>
      <c r="L2819" s="72" t="s">
        <v>922</v>
      </c>
      <c r="M2819" s="75">
        <v>40523.680902777778</v>
      </c>
    </row>
    <row r="2820" spans="1:13">
      <c r="A2820" s="69" t="s">
        <v>787</v>
      </c>
      <c r="B2820" s="69" t="s">
        <v>464</v>
      </c>
      <c r="C2820" s="18"/>
      <c r="D2820" s="19"/>
      <c r="E2820" s="60"/>
      <c r="F2820" s="20"/>
      <c r="G2820" s="18"/>
      <c r="H2820" s="25"/>
      <c r="I2820" s="15">
        <v>2820</v>
      </c>
      <c r="J2820" s="15" t="b">
        <f xml:space="preserve"> IF(AND([Relationship Date (UTC)] &gt;= Misc!$M$3, [Relationship Date (UTC)] &lt;= Misc!$N$3,TRUE), TRUE, FALSE)</f>
        <v>1</v>
      </c>
      <c r="K2820" s="16"/>
      <c r="L2820" s="72" t="s">
        <v>922</v>
      </c>
      <c r="M2820" s="75">
        <v>40523.680902777778</v>
      </c>
    </row>
    <row r="2821" spans="1:13">
      <c r="A2821" s="69" t="s">
        <v>788</v>
      </c>
      <c r="B2821" s="69" t="s">
        <v>464</v>
      </c>
      <c r="C2821" s="18"/>
      <c r="D2821" s="19"/>
      <c r="E2821" s="60"/>
      <c r="F2821" s="20"/>
      <c r="G2821" s="18"/>
      <c r="H2821" s="25"/>
      <c r="I2821" s="15">
        <v>2821</v>
      </c>
      <c r="J2821" s="15" t="b">
        <f xml:space="preserve"> IF(AND([Relationship Date (UTC)] &gt;= Misc!$M$3, [Relationship Date (UTC)] &lt;= Misc!$N$3,TRUE), TRUE, FALSE)</f>
        <v>1</v>
      </c>
      <c r="K2821" s="16"/>
      <c r="L2821" s="72" t="s">
        <v>922</v>
      </c>
      <c r="M2821" s="75">
        <v>40523.680902777778</v>
      </c>
    </row>
    <row r="2822" spans="1:13">
      <c r="A2822" s="69" t="s">
        <v>789</v>
      </c>
      <c r="B2822" s="69" t="s">
        <v>464</v>
      </c>
      <c r="C2822" s="18"/>
      <c r="D2822" s="19"/>
      <c r="E2822" s="60"/>
      <c r="F2822" s="20"/>
      <c r="G2822" s="18"/>
      <c r="H2822" s="25"/>
      <c r="I2822" s="15">
        <v>2822</v>
      </c>
      <c r="J2822" s="15" t="b">
        <f xml:space="preserve"> IF(AND([Relationship Date (UTC)] &gt;= Misc!$M$3, [Relationship Date (UTC)] &lt;= Misc!$N$3,TRUE), TRUE, FALSE)</f>
        <v>1</v>
      </c>
      <c r="K2822" s="16"/>
      <c r="L2822" s="72" t="s">
        <v>922</v>
      </c>
      <c r="M2822" s="75">
        <v>40523.680902777778</v>
      </c>
    </row>
    <row r="2823" spans="1:13">
      <c r="A2823" s="69" t="s">
        <v>789</v>
      </c>
      <c r="B2823" s="69" t="s">
        <v>787</v>
      </c>
      <c r="C2823" s="18"/>
      <c r="D2823" s="19"/>
      <c r="E2823" s="60"/>
      <c r="F2823" s="20"/>
      <c r="G2823" s="18"/>
      <c r="H2823" s="25"/>
      <c r="I2823" s="15">
        <v>2823</v>
      </c>
      <c r="J2823" s="15" t="b">
        <f xml:space="preserve"> IF(AND([Relationship Date (UTC)] &gt;= Misc!$M$3, [Relationship Date (UTC)] &lt;= Misc!$N$3,TRUE), TRUE, FALSE)</f>
        <v>1</v>
      </c>
      <c r="K2823" s="16"/>
      <c r="L2823" s="72" t="s">
        <v>921</v>
      </c>
      <c r="M2823" s="75">
        <v>40523.680254629631</v>
      </c>
    </row>
    <row r="2824" spans="1:13">
      <c r="A2824" s="69" t="s">
        <v>787</v>
      </c>
      <c r="B2824" s="69" t="s">
        <v>789</v>
      </c>
      <c r="C2824" s="18"/>
      <c r="D2824" s="19"/>
      <c r="E2824" s="60"/>
      <c r="F2824" s="20"/>
      <c r="G2824" s="18"/>
      <c r="H2824" s="25"/>
      <c r="I2824" s="15">
        <v>2824</v>
      </c>
      <c r="J2824" s="15" t="b">
        <f xml:space="preserve"> IF(AND([Relationship Date (UTC)] &gt;= Misc!$M$3, [Relationship Date (UTC)] &lt;= Misc!$N$3,TRUE), TRUE, FALSE)</f>
        <v>1</v>
      </c>
      <c r="K2824" s="16"/>
      <c r="L2824" s="72" t="s">
        <v>922</v>
      </c>
      <c r="M2824" s="75">
        <v>40523.680902777778</v>
      </c>
    </row>
    <row r="2825" spans="1:13">
      <c r="A2825" s="69" t="s">
        <v>789</v>
      </c>
      <c r="B2825" s="69" t="s">
        <v>916</v>
      </c>
      <c r="C2825" s="18"/>
      <c r="D2825" s="19"/>
      <c r="E2825" s="60"/>
      <c r="F2825" s="20"/>
      <c r="G2825" s="18"/>
      <c r="H2825" s="25"/>
      <c r="I2825" s="15">
        <v>2825</v>
      </c>
      <c r="J2825" s="15" t="b">
        <f xml:space="preserve"> IF(AND([Relationship Date (UTC)] &gt;= Misc!$M$3, [Relationship Date (UTC)] &lt;= Misc!$N$3,TRUE), TRUE, FALSE)</f>
        <v>1</v>
      </c>
      <c r="K2825" s="16"/>
      <c r="L2825" s="72" t="s">
        <v>922</v>
      </c>
      <c r="M2825" s="75">
        <v>40523.680902777778</v>
      </c>
    </row>
    <row r="2826" spans="1:13">
      <c r="A2826" s="69" t="s">
        <v>789</v>
      </c>
      <c r="B2826" s="69" t="s">
        <v>844</v>
      </c>
      <c r="C2826" s="18"/>
      <c r="D2826" s="19"/>
      <c r="E2826" s="60"/>
      <c r="F2826" s="20"/>
      <c r="G2826" s="18"/>
      <c r="H2826" s="25"/>
      <c r="I2826" s="15">
        <v>2826</v>
      </c>
      <c r="J2826" s="15" t="b">
        <f xml:space="preserve"> IF(AND([Relationship Date (UTC)] &gt;= Misc!$M$3, [Relationship Date (UTC)] &lt;= Misc!$N$3,TRUE), TRUE, FALSE)</f>
        <v>1</v>
      </c>
      <c r="K2826" s="16"/>
      <c r="L2826" s="72" t="s">
        <v>922</v>
      </c>
      <c r="M2826" s="75">
        <v>40523.680902777778</v>
      </c>
    </row>
    <row r="2827" spans="1:13">
      <c r="A2827" s="69" t="s">
        <v>789</v>
      </c>
      <c r="B2827" s="69" t="s">
        <v>787</v>
      </c>
      <c r="C2827" s="18"/>
      <c r="D2827" s="19"/>
      <c r="E2827" s="60"/>
      <c r="F2827" s="20"/>
      <c r="G2827" s="18"/>
      <c r="H2827" s="25"/>
      <c r="I2827" s="15">
        <v>2827</v>
      </c>
      <c r="J2827" s="15" t="b">
        <f xml:space="preserve"> IF(AND([Relationship Date (UTC)] &gt;= Misc!$M$3, [Relationship Date (UTC)] &lt;= Misc!$N$3,TRUE), TRUE, FALSE)</f>
        <v>1</v>
      </c>
      <c r="K2827" s="16"/>
      <c r="L2827" s="72" t="s">
        <v>922</v>
      </c>
      <c r="M2827" s="75">
        <v>40523.680902777778</v>
      </c>
    </row>
    <row r="2828" spans="1:13">
      <c r="A2828" s="69" t="s">
        <v>788</v>
      </c>
      <c r="B2828" s="69" t="s">
        <v>787</v>
      </c>
      <c r="C2828" s="18"/>
      <c r="D2828" s="19"/>
      <c r="E2828" s="60"/>
      <c r="F2828" s="20"/>
      <c r="G2828" s="18"/>
      <c r="H2828" s="25"/>
      <c r="I2828" s="15">
        <v>2828</v>
      </c>
      <c r="J2828" s="15" t="b">
        <f xml:space="preserve"> IF(AND([Relationship Date (UTC)] &gt;= Misc!$M$3, [Relationship Date (UTC)] &lt;= Misc!$N$3,TRUE), TRUE, FALSE)</f>
        <v>1</v>
      </c>
      <c r="K2828" s="16"/>
      <c r="L2828" s="72" t="s">
        <v>921</v>
      </c>
      <c r="M2828" s="75">
        <v>40523.680127314816</v>
      </c>
    </row>
    <row r="2829" spans="1:13">
      <c r="A2829" s="69" t="s">
        <v>790</v>
      </c>
      <c r="B2829" s="69" t="s">
        <v>787</v>
      </c>
      <c r="C2829" s="18"/>
      <c r="D2829" s="19"/>
      <c r="E2829" s="60"/>
      <c r="F2829" s="20"/>
      <c r="G2829" s="18"/>
      <c r="H2829" s="25"/>
      <c r="I2829" s="15">
        <v>2829</v>
      </c>
      <c r="J2829" s="15" t="b">
        <f xml:space="preserve"> IF(AND([Relationship Date (UTC)] &gt;= Misc!$M$3, [Relationship Date (UTC)] &lt;= Misc!$N$3,TRUE), TRUE, FALSE)</f>
        <v>1</v>
      </c>
      <c r="K2829" s="16"/>
      <c r="L2829" s="72" t="s">
        <v>921</v>
      </c>
      <c r="M2829" s="75">
        <v>40523.680266203701</v>
      </c>
    </row>
    <row r="2830" spans="1:13">
      <c r="A2830" s="69" t="s">
        <v>787</v>
      </c>
      <c r="B2830" s="69" t="s">
        <v>788</v>
      </c>
      <c r="C2830" s="18"/>
      <c r="D2830" s="19"/>
      <c r="E2830" s="60"/>
      <c r="F2830" s="20"/>
      <c r="G2830" s="18"/>
      <c r="H2830" s="25"/>
      <c r="I2830" s="15">
        <v>2830</v>
      </c>
      <c r="J2830" s="15" t="b">
        <f xml:space="preserve"> IF(AND([Relationship Date (UTC)] &gt;= Misc!$M$3, [Relationship Date (UTC)] &lt;= Misc!$N$3,TRUE), TRUE, FALSE)</f>
        <v>1</v>
      </c>
      <c r="K2830" s="16"/>
      <c r="L2830" s="72" t="s">
        <v>922</v>
      </c>
      <c r="M2830" s="75">
        <v>40523.680902777778</v>
      </c>
    </row>
    <row r="2831" spans="1:13">
      <c r="A2831" s="69" t="s">
        <v>787</v>
      </c>
      <c r="B2831" s="69" t="s">
        <v>790</v>
      </c>
      <c r="C2831" s="18"/>
      <c r="D2831" s="19"/>
      <c r="E2831" s="60"/>
      <c r="F2831" s="20"/>
      <c r="G2831" s="18"/>
      <c r="H2831" s="25"/>
      <c r="I2831" s="15">
        <v>2831</v>
      </c>
      <c r="J2831" s="15" t="b">
        <f xml:space="preserve"> IF(AND([Relationship Date (UTC)] &gt;= Misc!$M$3, [Relationship Date (UTC)] &lt;= Misc!$N$3,TRUE), TRUE, FALSE)</f>
        <v>1</v>
      </c>
      <c r="K2831" s="16"/>
      <c r="L2831" s="72" t="s">
        <v>922</v>
      </c>
      <c r="M2831" s="75">
        <v>40523.680902777778</v>
      </c>
    </row>
    <row r="2832" spans="1:13">
      <c r="A2832" s="69" t="s">
        <v>787</v>
      </c>
      <c r="B2832" s="69" t="s">
        <v>413</v>
      </c>
      <c r="C2832" s="18"/>
      <c r="D2832" s="19"/>
      <c r="E2832" s="60"/>
      <c r="F2832" s="20"/>
      <c r="G2832" s="18"/>
      <c r="H2832" s="25"/>
      <c r="I2832" s="15">
        <v>2832</v>
      </c>
      <c r="J2832" s="15" t="b">
        <f xml:space="preserve"> IF(AND([Relationship Date (UTC)] &gt;= Misc!$M$3, [Relationship Date (UTC)] &lt;= Misc!$N$3,TRUE), TRUE, FALSE)</f>
        <v>1</v>
      </c>
      <c r="K2832" s="16"/>
      <c r="L2832" s="72" t="s">
        <v>922</v>
      </c>
      <c r="M2832" s="75">
        <v>40523.680902777778</v>
      </c>
    </row>
    <row r="2833" spans="1:13">
      <c r="A2833" s="69" t="s">
        <v>788</v>
      </c>
      <c r="B2833" s="69" t="s">
        <v>787</v>
      </c>
      <c r="C2833" s="18"/>
      <c r="D2833" s="19"/>
      <c r="E2833" s="60"/>
      <c r="F2833" s="20"/>
      <c r="G2833" s="18"/>
      <c r="H2833" s="25"/>
      <c r="I2833" s="15">
        <v>2833</v>
      </c>
      <c r="J2833" s="15" t="b">
        <f xml:space="preserve"> IF(AND([Relationship Date (UTC)] &gt;= Misc!$M$3, [Relationship Date (UTC)] &lt;= Misc!$N$3,TRUE), TRUE, FALSE)</f>
        <v>1</v>
      </c>
      <c r="K2833" s="16"/>
      <c r="L2833" s="72" t="s">
        <v>922</v>
      </c>
      <c r="M2833" s="75">
        <v>40523.680902777778</v>
      </c>
    </row>
    <row r="2834" spans="1:13">
      <c r="A2834" s="69" t="s">
        <v>790</v>
      </c>
      <c r="B2834" s="69" t="s">
        <v>787</v>
      </c>
      <c r="C2834" s="18"/>
      <c r="D2834" s="19"/>
      <c r="E2834" s="60"/>
      <c r="F2834" s="20"/>
      <c r="G2834" s="18"/>
      <c r="H2834" s="25"/>
      <c r="I2834" s="15">
        <v>2834</v>
      </c>
      <c r="J2834" s="15" t="b">
        <f xml:space="preserve"> IF(AND([Relationship Date (UTC)] &gt;= Misc!$M$3, [Relationship Date (UTC)] &lt;= Misc!$N$3,TRUE), TRUE, FALSE)</f>
        <v>1</v>
      </c>
      <c r="K2834" s="16"/>
      <c r="L2834" s="72" t="s">
        <v>922</v>
      </c>
      <c r="M2834" s="75">
        <v>40523.680902777778</v>
      </c>
    </row>
    <row r="2835" spans="1:13">
      <c r="A2835" s="69" t="s">
        <v>844</v>
      </c>
      <c r="B2835" s="69" t="s">
        <v>788</v>
      </c>
      <c r="C2835" s="18"/>
      <c r="D2835" s="19"/>
      <c r="E2835" s="60"/>
      <c r="F2835" s="20"/>
      <c r="G2835" s="18"/>
      <c r="H2835" s="25"/>
      <c r="I2835" s="15">
        <v>2835</v>
      </c>
      <c r="J2835" s="15" t="b">
        <f xml:space="preserve"> IF(AND([Relationship Date (UTC)] &gt;= Misc!$M$3, [Relationship Date (UTC)] &lt;= Misc!$N$3,TRUE), TRUE, FALSE)</f>
        <v>1</v>
      </c>
      <c r="K2835" s="16"/>
      <c r="L2835" s="72" t="s">
        <v>922</v>
      </c>
      <c r="M2835" s="75">
        <v>40523.680902777778</v>
      </c>
    </row>
    <row r="2836" spans="1:13">
      <c r="A2836" s="69" t="s">
        <v>788</v>
      </c>
      <c r="B2836" s="69" t="s">
        <v>844</v>
      </c>
      <c r="C2836" s="18"/>
      <c r="D2836" s="19"/>
      <c r="E2836" s="60"/>
      <c r="F2836" s="20"/>
      <c r="G2836" s="18"/>
      <c r="H2836" s="25"/>
      <c r="I2836" s="15">
        <v>2836</v>
      </c>
      <c r="J2836" s="15" t="b">
        <f xml:space="preserve"> IF(AND([Relationship Date (UTC)] &gt;= Misc!$M$3, [Relationship Date (UTC)] &lt;= Misc!$N$3,TRUE), TRUE, FALSE)</f>
        <v>1</v>
      </c>
      <c r="K2836" s="16"/>
      <c r="L2836" s="72" t="s">
        <v>922</v>
      </c>
      <c r="M2836" s="75">
        <v>40523.680902777778</v>
      </c>
    </row>
    <row r="2837" spans="1:13">
      <c r="A2837" s="69" t="s">
        <v>788</v>
      </c>
      <c r="B2837" s="69" t="s">
        <v>669</v>
      </c>
      <c r="C2837" s="18"/>
      <c r="D2837" s="19"/>
      <c r="E2837" s="60"/>
      <c r="F2837" s="20"/>
      <c r="G2837" s="18"/>
      <c r="H2837" s="25"/>
      <c r="I2837" s="15">
        <v>2837</v>
      </c>
      <c r="J2837" s="15" t="b">
        <f xml:space="preserve"> IF(AND([Relationship Date (UTC)] &gt;= Misc!$M$3, [Relationship Date (UTC)] &lt;= Misc!$N$3,TRUE), TRUE, FALSE)</f>
        <v>1</v>
      </c>
      <c r="K2837" s="16"/>
      <c r="L2837" s="72" t="s">
        <v>922</v>
      </c>
      <c r="M2837" s="75">
        <v>40523.680902777778</v>
      </c>
    </row>
    <row r="2838" spans="1:13">
      <c r="A2838" s="69" t="s">
        <v>788</v>
      </c>
      <c r="B2838" s="69" t="s">
        <v>671</v>
      </c>
      <c r="C2838" s="18"/>
      <c r="D2838" s="19"/>
      <c r="E2838" s="60"/>
      <c r="F2838" s="20"/>
      <c r="G2838" s="18"/>
      <c r="H2838" s="25"/>
      <c r="I2838" s="15">
        <v>2838</v>
      </c>
      <c r="J2838" s="15" t="b">
        <f xml:space="preserve"> IF(AND([Relationship Date (UTC)] &gt;= Misc!$M$3, [Relationship Date (UTC)] &lt;= Misc!$N$3,TRUE), TRUE, FALSE)</f>
        <v>1</v>
      </c>
      <c r="K2838" s="16"/>
      <c r="L2838" s="72" t="s">
        <v>922</v>
      </c>
      <c r="M2838" s="75">
        <v>40523.680902777778</v>
      </c>
    </row>
    <row r="2839" spans="1:13">
      <c r="A2839" s="69" t="s">
        <v>788</v>
      </c>
      <c r="B2839" s="69" t="s">
        <v>792</v>
      </c>
      <c r="C2839" s="18"/>
      <c r="D2839" s="19"/>
      <c r="E2839" s="60"/>
      <c r="F2839" s="20"/>
      <c r="G2839" s="18"/>
      <c r="H2839" s="25"/>
      <c r="I2839" s="15">
        <v>2839</v>
      </c>
      <c r="J2839" s="15" t="b">
        <f xml:space="preserve"> IF(AND([Relationship Date (UTC)] &gt;= Misc!$M$3, [Relationship Date (UTC)] &lt;= Misc!$N$3,TRUE), TRUE, FALSE)</f>
        <v>1</v>
      </c>
      <c r="K2839" s="16"/>
      <c r="L2839" s="72" t="s">
        <v>922</v>
      </c>
      <c r="M2839" s="75">
        <v>40523.680902777778</v>
      </c>
    </row>
    <row r="2840" spans="1:13">
      <c r="A2840" s="69" t="s">
        <v>788</v>
      </c>
      <c r="B2840" s="69" t="s">
        <v>696</v>
      </c>
      <c r="C2840" s="18"/>
      <c r="D2840" s="19"/>
      <c r="E2840" s="60"/>
      <c r="F2840" s="20"/>
      <c r="G2840" s="18"/>
      <c r="H2840" s="25"/>
      <c r="I2840" s="15">
        <v>2840</v>
      </c>
      <c r="J2840" s="15" t="b">
        <f xml:space="preserve"> IF(AND([Relationship Date (UTC)] &gt;= Misc!$M$3, [Relationship Date (UTC)] &lt;= Misc!$N$3,TRUE), TRUE, FALSE)</f>
        <v>1</v>
      </c>
      <c r="K2840" s="16"/>
      <c r="L2840" s="72" t="s">
        <v>922</v>
      </c>
      <c r="M2840" s="75">
        <v>40523.680902777778</v>
      </c>
    </row>
    <row r="2841" spans="1:13">
      <c r="A2841" s="69" t="s">
        <v>788</v>
      </c>
      <c r="B2841" s="69" t="s">
        <v>659</v>
      </c>
      <c r="C2841" s="18"/>
      <c r="D2841" s="19"/>
      <c r="E2841" s="60"/>
      <c r="F2841" s="20"/>
      <c r="G2841" s="18"/>
      <c r="H2841" s="25"/>
      <c r="I2841" s="15">
        <v>2841</v>
      </c>
      <c r="J2841" s="15" t="b">
        <f xml:space="preserve"> IF(AND([Relationship Date (UTC)] &gt;= Misc!$M$3, [Relationship Date (UTC)] &lt;= Misc!$N$3,TRUE), TRUE, FALSE)</f>
        <v>1</v>
      </c>
      <c r="K2841" s="16"/>
      <c r="L2841" s="72" t="s">
        <v>922</v>
      </c>
      <c r="M2841" s="75">
        <v>40523.680902777778</v>
      </c>
    </row>
    <row r="2842" spans="1:13">
      <c r="A2842" s="69" t="s">
        <v>788</v>
      </c>
      <c r="B2842" s="69" t="s">
        <v>869</v>
      </c>
      <c r="C2842" s="18"/>
      <c r="D2842" s="19"/>
      <c r="E2842" s="60"/>
      <c r="F2842" s="20"/>
      <c r="G2842" s="18"/>
      <c r="H2842" s="25"/>
      <c r="I2842" s="15">
        <v>2842</v>
      </c>
      <c r="J2842" s="15" t="b">
        <f xml:space="preserve"> IF(AND([Relationship Date (UTC)] &gt;= Misc!$M$3, [Relationship Date (UTC)] &lt;= Misc!$N$3,TRUE), TRUE, FALSE)</f>
        <v>1</v>
      </c>
      <c r="K2842" s="16"/>
      <c r="L2842" s="72" t="s">
        <v>922</v>
      </c>
      <c r="M2842" s="75">
        <v>40523.680902777778</v>
      </c>
    </row>
    <row r="2843" spans="1:13">
      <c r="A2843" s="69" t="s">
        <v>790</v>
      </c>
      <c r="B2843" s="69" t="s">
        <v>788</v>
      </c>
      <c r="C2843" s="18"/>
      <c r="D2843" s="19"/>
      <c r="E2843" s="60"/>
      <c r="F2843" s="20"/>
      <c r="G2843" s="18"/>
      <c r="H2843" s="25"/>
      <c r="I2843" s="15">
        <v>2843</v>
      </c>
      <c r="J2843" s="15" t="b">
        <f xml:space="preserve"> IF(AND([Relationship Date (UTC)] &gt;= Misc!$M$3, [Relationship Date (UTC)] &lt;= Misc!$N$3,TRUE), TRUE, FALSE)</f>
        <v>1</v>
      </c>
      <c r="K2843" s="16"/>
      <c r="L2843" s="72" t="s">
        <v>922</v>
      </c>
      <c r="M2843" s="75">
        <v>40523.680902777778</v>
      </c>
    </row>
    <row r="2844" spans="1:13">
      <c r="A2844" s="69" t="s">
        <v>790</v>
      </c>
      <c r="B2844" s="69" t="s">
        <v>673</v>
      </c>
      <c r="C2844" s="18"/>
      <c r="D2844" s="19"/>
      <c r="E2844" s="60"/>
      <c r="F2844" s="20"/>
      <c r="G2844" s="18"/>
      <c r="H2844" s="25"/>
      <c r="I2844" s="15">
        <v>2844</v>
      </c>
      <c r="J2844" s="15" t="b">
        <f xml:space="preserve"> IF(AND([Relationship Date (UTC)] &gt;= Misc!$M$3, [Relationship Date (UTC)] &lt;= Misc!$N$3,TRUE), TRUE, FALSE)</f>
        <v>1</v>
      </c>
      <c r="K2844" s="16"/>
      <c r="L2844" s="72" t="s">
        <v>922</v>
      </c>
      <c r="M2844" s="75">
        <v>40523.680902777778</v>
      </c>
    </row>
    <row r="2845" spans="1:13">
      <c r="A2845" s="69" t="s">
        <v>876</v>
      </c>
      <c r="B2845" s="69" t="s">
        <v>916</v>
      </c>
      <c r="C2845" s="18"/>
      <c r="D2845" s="19"/>
      <c r="E2845" s="60"/>
      <c r="F2845" s="20"/>
      <c r="G2845" s="18"/>
      <c r="H2845" s="25"/>
      <c r="I2845" s="15">
        <v>2845</v>
      </c>
      <c r="J2845" s="15" t="b">
        <f xml:space="preserve"> IF(AND([Relationship Date (UTC)] &gt;= Misc!$M$3, [Relationship Date (UTC)] &lt;= Misc!$N$3,TRUE), TRUE, FALSE)</f>
        <v>1</v>
      </c>
      <c r="K2845" s="16"/>
      <c r="L2845" s="72" t="s">
        <v>921</v>
      </c>
      <c r="M2845" s="75">
        <v>40523.680289351854</v>
      </c>
    </row>
    <row r="2846" spans="1:13">
      <c r="A2846" s="69" t="s">
        <v>876</v>
      </c>
      <c r="B2846" s="69" t="s">
        <v>916</v>
      </c>
      <c r="C2846" s="18"/>
      <c r="D2846" s="19"/>
      <c r="E2846" s="60"/>
      <c r="F2846" s="20"/>
      <c r="G2846" s="18"/>
      <c r="H2846" s="25"/>
      <c r="I2846" s="15">
        <v>2846</v>
      </c>
      <c r="J2846" s="15" t="b">
        <f xml:space="preserve"> IF(AND([Relationship Date (UTC)] &gt;= Misc!$M$3, [Relationship Date (UTC)] &lt;= Misc!$N$3,TRUE), TRUE, FALSE)</f>
        <v>1</v>
      </c>
      <c r="K2846" s="16"/>
      <c r="L2846" s="72" t="s">
        <v>922</v>
      </c>
      <c r="M2846" s="75">
        <v>40523.680902777778</v>
      </c>
    </row>
    <row r="2847" spans="1:13">
      <c r="A2847" s="69" t="s">
        <v>877</v>
      </c>
      <c r="B2847" s="69" t="s">
        <v>916</v>
      </c>
      <c r="C2847" s="18"/>
      <c r="D2847" s="19"/>
      <c r="E2847" s="60"/>
      <c r="F2847" s="20"/>
      <c r="G2847" s="18"/>
      <c r="H2847" s="25"/>
      <c r="I2847" s="15">
        <v>2847</v>
      </c>
      <c r="J2847" s="15" t="b">
        <f xml:space="preserve"> IF(AND([Relationship Date (UTC)] &gt;= Misc!$M$3, [Relationship Date (UTC)] &lt;= Misc!$N$3,TRUE), TRUE, FALSE)</f>
        <v>1</v>
      </c>
      <c r="K2847" s="16"/>
      <c r="L2847" s="72" t="s">
        <v>922</v>
      </c>
      <c r="M2847" s="75">
        <v>40523.680902777778</v>
      </c>
    </row>
    <row r="2848" spans="1:13">
      <c r="A2848" s="69" t="s">
        <v>878</v>
      </c>
      <c r="B2848" s="69" t="s">
        <v>916</v>
      </c>
      <c r="C2848" s="18"/>
      <c r="D2848" s="19"/>
      <c r="E2848" s="60"/>
      <c r="F2848" s="20"/>
      <c r="G2848" s="18"/>
      <c r="H2848" s="25"/>
      <c r="I2848" s="15">
        <v>2848</v>
      </c>
      <c r="J2848" s="15" t="b">
        <f xml:space="preserve"> IF(AND([Relationship Date (UTC)] &gt;= Misc!$M$3, [Relationship Date (UTC)] &lt;= Misc!$N$3,TRUE), TRUE, FALSE)</f>
        <v>1</v>
      </c>
      <c r="K2848" s="16"/>
      <c r="L2848" s="72" t="s">
        <v>922</v>
      </c>
      <c r="M2848" s="75">
        <v>40523.680902777778</v>
      </c>
    </row>
    <row r="2849" spans="1:13">
      <c r="A2849" s="69" t="s">
        <v>879</v>
      </c>
      <c r="B2849" s="69" t="s">
        <v>916</v>
      </c>
      <c r="C2849" s="18"/>
      <c r="D2849" s="19"/>
      <c r="E2849" s="60"/>
      <c r="F2849" s="20"/>
      <c r="G2849" s="18"/>
      <c r="H2849" s="25"/>
      <c r="I2849" s="15">
        <v>2849</v>
      </c>
      <c r="J2849" s="15" t="b">
        <f xml:space="preserve"> IF(AND([Relationship Date (UTC)] &gt;= Misc!$M$3, [Relationship Date (UTC)] &lt;= Misc!$N$3,TRUE), TRUE, FALSE)</f>
        <v>1</v>
      </c>
      <c r="K2849" s="16"/>
      <c r="L2849" s="72" t="s">
        <v>921</v>
      </c>
      <c r="M2849" s="75">
        <v>40523.663136574076</v>
      </c>
    </row>
    <row r="2850" spans="1:13">
      <c r="A2850" s="69" t="s">
        <v>879</v>
      </c>
      <c r="B2850" s="69" t="s">
        <v>916</v>
      </c>
      <c r="C2850" s="18"/>
      <c r="D2850" s="19"/>
      <c r="E2850" s="60"/>
      <c r="F2850" s="20"/>
      <c r="G2850" s="18"/>
      <c r="H2850" s="25"/>
      <c r="I2850" s="15">
        <v>2850</v>
      </c>
      <c r="J2850" s="15" t="b">
        <f xml:space="preserve"> IF(AND([Relationship Date (UTC)] &gt;= Misc!$M$3, [Relationship Date (UTC)] &lt;= Misc!$N$3,TRUE), TRUE, FALSE)</f>
        <v>1</v>
      </c>
      <c r="K2850" s="16"/>
      <c r="L2850" s="72" t="s">
        <v>922</v>
      </c>
      <c r="M2850" s="75">
        <v>40523.680902777778</v>
      </c>
    </row>
    <row r="2851" spans="1:13">
      <c r="A2851" s="69" t="s">
        <v>880</v>
      </c>
      <c r="B2851" s="69" t="s">
        <v>879</v>
      </c>
      <c r="C2851" s="18"/>
      <c r="D2851" s="19"/>
      <c r="E2851" s="60"/>
      <c r="F2851" s="20"/>
      <c r="G2851" s="18"/>
      <c r="H2851" s="25"/>
      <c r="I2851" s="15">
        <v>2851</v>
      </c>
      <c r="J2851" s="15" t="b">
        <f xml:space="preserve"> IF(AND([Relationship Date (UTC)] &gt;= Misc!$M$3, [Relationship Date (UTC)] &lt;= Misc!$N$3,TRUE), TRUE, FALSE)</f>
        <v>1</v>
      </c>
      <c r="K2851" s="16"/>
      <c r="L2851" s="72" t="s">
        <v>922</v>
      </c>
      <c r="M2851" s="75">
        <v>40523.680902777778</v>
      </c>
    </row>
    <row r="2852" spans="1:13">
      <c r="A2852" s="69" t="s">
        <v>880</v>
      </c>
      <c r="B2852" s="69" t="s">
        <v>913</v>
      </c>
      <c r="C2852" s="18"/>
      <c r="D2852" s="19"/>
      <c r="E2852" s="60"/>
      <c r="F2852" s="20"/>
      <c r="G2852" s="18"/>
      <c r="H2852" s="25"/>
      <c r="I2852" s="15">
        <v>2852</v>
      </c>
      <c r="J2852" s="15" t="b">
        <f xml:space="preserve"> IF(AND([Relationship Date (UTC)] &gt;= Misc!$M$3, [Relationship Date (UTC)] &lt;= Misc!$N$3,TRUE), TRUE, FALSE)</f>
        <v>1</v>
      </c>
      <c r="K2852" s="16"/>
      <c r="L2852" s="72" t="s">
        <v>921</v>
      </c>
      <c r="M2852" s="75">
        <v>40523.680335648147</v>
      </c>
    </row>
    <row r="2853" spans="1:13">
      <c r="A2853" s="69" t="s">
        <v>880</v>
      </c>
      <c r="B2853" s="69" t="s">
        <v>916</v>
      </c>
      <c r="C2853" s="18"/>
      <c r="D2853" s="19"/>
      <c r="E2853" s="60"/>
      <c r="F2853" s="20"/>
      <c r="G2853" s="18"/>
      <c r="H2853" s="25"/>
      <c r="I2853" s="15">
        <v>2853</v>
      </c>
      <c r="J2853" s="15" t="b">
        <f xml:space="preserve"> IF(AND([Relationship Date (UTC)] &gt;= Misc!$M$3, [Relationship Date (UTC)] &lt;= Misc!$N$3,TRUE), TRUE, FALSE)</f>
        <v>1</v>
      </c>
      <c r="K2853" s="16"/>
      <c r="L2853" s="72" t="s">
        <v>922</v>
      </c>
      <c r="M2853" s="75">
        <v>40523.680902777778</v>
      </c>
    </row>
    <row r="2854" spans="1:13">
      <c r="A2854" s="69" t="s">
        <v>880</v>
      </c>
      <c r="B2854" s="69" t="s">
        <v>913</v>
      </c>
      <c r="C2854" s="18"/>
      <c r="D2854" s="19"/>
      <c r="E2854" s="60"/>
      <c r="F2854" s="20"/>
      <c r="G2854" s="18"/>
      <c r="H2854" s="25"/>
      <c r="I2854" s="15">
        <v>2854</v>
      </c>
      <c r="J2854" s="15" t="b">
        <f xml:space="preserve"> IF(AND([Relationship Date (UTC)] &gt;= Misc!$M$3, [Relationship Date (UTC)] &lt;= Misc!$N$3,TRUE), TRUE, FALSE)</f>
        <v>1</v>
      </c>
      <c r="K2854" s="16"/>
      <c r="L2854" s="72" t="s">
        <v>922</v>
      </c>
      <c r="M2854" s="75">
        <v>40523.680902777778</v>
      </c>
    </row>
    <row r="2855" spans="1:13">
      <c r="A2855" s="69" t="s">
        <v>881</v>
      </c>
      <c r="B2855" s="69" t="s">
        <v>889</v>
      </c>
      <c r="C2855" s="18"/>
      <c r="D2855" s="19"/>
      <c r="E2855" s="60"/>
      <c r="F2855" s="20"/>
      <c r="G2855" s="18"/>
      <c r="H2855" s="25"/>
      <c r="I2855" s="15">
        <v>2855</v>
      </c>
      <c r="J2855" s="15" t="b">
        <f xml:space="preserve"> IF(AND([Relationship Date (UTC)] &gt;= Misc!$M$3, [Relationship Date (UTC)] &lt;= Misc!$N$3,TRUE), TRUE, FALSE)</f>
        <v>1</v>
      </c>
      <c r="K2855" s="16"/>
      <c r="L2855" s="72" t="s">
        <v>922</v>
      </c>
      <c r="M2855" s="75">
        <v>40523.680902777778</v>
      </c>
    </row>
    <row r="2856" spans="1:13">
      <c r="A2856" s="69" t="s">
        <v>882</v>
      </c>
      <c r="B2856" s="69" t="s">
        <v>916</v>
      </c>
      <c r="C2856" s="18"/>
      <c r="D2856" s="19"/>
      <c r="E2856" s="60"/>
      <c r="F2856" s="20"/>
      <c r="G2856" s="18"/>
      <c r="H2856" s="25"/>
      <c r="I2856" s="15">
        <v>2856</v>
      </c>
      <c r="J2856" s="15" t="b">
        <f xml:space="preserve"> IF(AND([Relationship Date (UTC)] &gt;= Misc!$M$3, [Relationship Date (UTC)] &lt;= Misc!$N$3,TRUE), TRUE, FALSE)</f>
        <v>1</v>
      </c>
      <c r="K2856" s="16"/>
      <c r="L2856" s="72" t="s">
        <v>921</v>
      </c>
      <c r="M2856" s="75">
        <v>40523.664317129631</v>
      </c>
    </row>
    <row r="2857" spans="1:13">
      <c r="A2857" s="69" t="s">
        <v>882</v>
      </c>
      <c r="B2857" s="69" t="s">
        <v>883</v>
      </c>
      <c r="C2857" s="18"/>
      <c r="D2857" s="19"/>
      <c r="E2857" s="60"/>
      <c r="F2857" s="20"/>
      <c r="G2857" s="18"/>
      <c r="H2857" s="25"/>
      <c r="I2857" s="15">
        <v>2857</v>
      </c>
      <c r="J2857" s="15" t="b">
        <f xml:space="preserve"> IF(AND([Relationship Date (UTC)] &gt;= Misc!$M$3, [Relationship Date (UTC)] &lt;= Misc!$N$3,TRUE), TRUE, FALSE)</f>
        <v>1</v>
      </c>
      <c r="K2857" s="16"/>
      <c r="L2857" s="72" t="s">
        <v>922</v>
      </c>
      <c r="M2857" s="75">
        <v>40523.680902777778</v>
      </c>
    </row>
    <row r="2858" spans="1:13">
      <c r="A2858" s="69" t="s">
        <v>882</v>
      </c>
      <c r="B2858" s="69" t="s">
        <v>916</v>
      </c>
      <c r="C2858" s="18"/>
      <c r="D2858" s="19"/>
      <c r="E2858" s="60"/>
      <c r="F2858" s="20"/>
      <c r="G2858" s="18"/>
      <c r="H2858" s="25"/>
      <c r="I2858" s="15">
        <v>2858</v>
      </c>
      <c r="J2858" s="15" t="b">
        <f xml:space="preserve"> IF(AND([Relationship Date (UTC)] &gt;= Misc!$M$3, [Relationship Date (UTC)] &lt;= Misc!$N$3,TRUE), TRUE, FALSE)</f>
        <v>1</v>
      </c>
      <c r="K2858" s="16"/>
      <c r="L2858" s="72" t="s">
        <v>922</v>
      </c>
      <c r="M2858" s="75">
        <v>40523.680902777778</v>
      </c>
    </row>
    <row r="2859" spans="1:13">
      <c r="A2859" s="69" t="s">
        <v>883</v>
      </c>
      <c r="B2859" s="69" t="s">
        <v>882</v>
      </c>
      <c r="C2859" s="18"/>
      <c r="D2859" s="19"/>
      <c r="E2859" s="60"/>
      <c r="F2859" s="20"/>
      <c r="G2859" s="18"/>
      <c r="H2859" s="25"/>
      <c r="I2859" s="15">
        <v>2859</v>
      </c>
      <c r="J2859" s="15" t="b">
        <f xml:space="preserve"> IF(AND([Relationship Date (UTC)] &gt;= Misc!$M$3, [Relationship Date (UTC)] &lt;= Misc!$N$3,TRUE), TRUE, FALSE)</f>
        <v>1</v>
      </c>
      <c r="K2859" s="16"/>
      <c r="L2859" s="72" t="s">
        <v>922</v>
      </c>
      <c r="M2859" s="75">
        <v>40523.680902777778</v>
      </c>
    </row>
    <row r="2860" spans="1:13">
      <c r="A2860" s="69" t="s">
        <v>884</v>
      </c>
      <c r="B2860" s="69" t="s">
        <v>758</v>
      </c>
      <c r="C2860" s="18"/>
      <c r="D2860" s="19"/>
      <c r="E2860" s="60"/>
      <c r="F2860" s="20"/>
      <c r="G2860" s="18"/>
      <c r="H2860" s="25"/>
      <c r="I2860" s="15">
        <v>2860</v>
      </c>
      <c r="J2860" s="15" t="b">
        <f xml:space="preserve"> IF(AND([Relationship Date (UTC)] &gt;= Misc!$M$3, [Relationship Date (UTC)] &lt;= Misc!$N$3,TRUE), TRUE, FALSE)</f>
        <v>1</v>
      </c>
      <c r="K2860" s="16"/>
      <c r="L2860" s="72" t="s">
        <v>921</v>
      </c>
      <c r="M2860" s="75">
        <v>40523.676192129627</v>
      </c>
    </row>
    <row r="2861" spans="1:13">
      <c r="A2861" s="69" t="s">
        <v>883</v>
      </c>
      <c r="B2861" s="69" t="s">
        <v>884</v>
      </c>
      <c r="C2861" s="18"/>
      <c r="D2861" s="19"/>
      <c r="E2861" s="60"/>
      <c r="F2861" s="20"/>
      <c r="G2861" s="18"/>
      <c r="H2861" s="25"/>
      <c r="I2861" s="15">
        <v>2861</v>
      </c>
      <c r="J2861" s="15" t="b">
        <f xml:space="preserve"> IF(AND([Relationship Date (UTC)] &gt;= Misc!$M$3, [Relationship Date (UTC)] &lt;= Misc!$N$3,TRUE), TRUE, FALSE)</f>
        <v>1</v>
      </c>
      <c r="K2861" s="16"/>
      <c r="L2861" s="72" t="s">
        <v>921</v>
      </c>
      <c r="M2861" s="75">
        <v>40523.680358796293</v>
      </c>
    </row>
    <row r="2862" spans="1:13">
      <c r="A2862" s="69" t="s">
        <v>658</v>
      </c>
      <c r="B2862" s="69" t="s">
        <v>884</v>
      </c>
      <c r="C2862" s="18"/>
      <c r="D2862" s="19"/>
      <c r="E2862" s="60"/>
      <c r="F2862" s="20"/>
      <c r="G2862" s="18"/>
      <c r="H2862" s="25"/>
      <c r="I2862" s="15">
        <v>2862</v>
      </c>
      <c r="J2862" s="15" t="b">
        <f xml:space="preserve"> IF(AND([Relationship Date (UTC)] &gt;= Misc!$M$3, [Relationship Date (UTC)] &lt;= Misc!$N$3,TRUE), TRUE, FALSE)</f>
        <v>1</v>
      </c>
      <c r="K2862" s="16"/>
      <c r="L2862" s="72" t="s">
        <v>922</v>
      </c>
      <c r="M2862" s="75">
        <v>40523.680902777778</v>
      </c>
    </row>
    <row r="2863" spans="1:13">
      <c r="A2863" s="69" t="s">
        <v>792</v>
      </c>
      <c r="B2863" s="69" t="s">
        <v>884</v>
      </c>
      <c r="C2863" s="18"/>
      <c r="D2863" s="19"/>
      <c r="E2863" s="60"/>
      <c r="F2863" s="20"/>
      <c r="G2863" s="18"/>
      <c r="H2863" s="25"/>
      <c r="I2863" s="15">
        <v>2863</v>
      </c>
      <c r="J2863" s="15" t="b">
        <f xml:space="preserve"> IF(AND([Relationship Date (UTC)] &gt;= Misc!$M$3, [Relationship Date (UTC)] &lt;= Misc!$N$3,TRUE), TRUE, FALSE)</f>
        <v>1</v>
      </c>
      <c r="K2863" s="16"/>
      <c r="L2863" s="72" t="s">
        <v>922</v>
      </c>
      <c r="M2863" s="75">
        <v>40523.680902777778</v>
      </c>
    </row>
    <row r="2864" spans="1:13">
      <c r="A2864" s="69" t="s">
        <v>659</v>
      </c>
      <c r="B2864" s="69" t="s">
        <v>884</v>
      </c>
      <c r="C2864" s="18"/>
      <c r="D2864" s="19"/>
      <c r="E2864" s="60"/>
      <c r="F2864" s="20"/>
      <c r="G2864" s="18"/>
      <c r="H2864" s="25"/>
      <c r="I2864" s="15">
        <v>2864</v>
      </c>
      <c r="J2864" s="15" t="b">
        <f xml:space="preserve"> IF(AND([Relationship Date (UTC)] &gt;= Misc!$M$3, [Relationship Date (UTC)] &lt;= Misc!$N$3,TRUE), TRUE, FALSE)</f>
        <v>1</v>
      </c>
      <c r="K2864" s="16"/>
      <c r="L2864" s="72" t="s">
        <v>922</v>
      </c>
      <c r="M2864" s="75">
        <v>40523.680902777778</v>
      </c>
    </row>
    <row r="2865" spans="1:13">
      <c r="A2865" s="69" t="s">
        <v>850</v>
      </c>
      <c r="B2865" s="69" t="s">
        <v>884</v>
      </c>
      <c r="C2865" s="18"/>
      <c r="D2865" s="19"/>
      <c r="E2865" s="60"/>
      <c r="F2865" s="20"/>
      <c r="G2865" s="18"/>
      <c r="H2865" s="25"/>
      <c r="I2865" s="15">
        <v>2865</v>
      </c>
      <c r="J2865" s="15" t="b">
        <f xml:space="preserve"> IF(AND([Relationship Date (UTC)] &gt;= Misc!$M$3, [Relationship Date (UTC)] &lt;= Misc!$N$3,TRUE), TRUE, FALSE)</f>
        <v>1</v>
      </c>
      <c r="K2865" s="16"/>
      <c r="L2865" s="72" t="s">
        <v>922</v>
      </c>
      <c r="M2865" s="75">
        <v>40523.680902777778</v>
      </c>
    </row>
    <row r="2866" spans="1:13">
      <c r="A2866" s="69" t="s">
        <v>884</v>
      </c>
      <c r="B2866" s="69" t="s">
        <v>770</v>
      </c>
      <c r="C2866" s="18"/>
      <c r="D2866" s="19"/>
      <c r="E2866" s="60"/>
      <c r="F2866" s="20"/>
      <c r="G2866" s="18"/>
      <c r="H2866" s="25"/>
      <c r="I2866" s="15">
        <v>2866</v>
      </c>
      <c r="J2866" s="15" t="b">
        <f xml:space="preserve"> IF(AND([Relationship Date (UTC)] &gt;= Misc!$M$3, [Relationship Date (UTC)] &lt;= Misc!$N$3,TRUE), TRUE, FALSE)</f>
        <v>1</v>
      </c>
      <c r="K2866" s="16"/>
      <c r="L2866" s="72" t="s">
        <v>922</v>
      </c>
      <c r="M2866" s="75">
        <v>40523.680902777778</v>
      </c>
    </row>
    <row r="2867" spans="1:13">
      <c r="A2867" s="69" t="s">
        <v>884</v>
      </c>
      <c r="B2867" s="69" t="s">
        <v>696</v>
      </c>
      <c r="C2867" s="18"/>
      <c r="D2867" s="19"/>
      <c r="E2867" s="60"/>
      <c r="F2867" s="20"/>
      <c r="G2867" s="18"/>
      <c r="H2867" s="25"/>
      <c r="I2867" s="15">
        <v>2867</v>
      </c>
      <c r="J2867" s="15" t="b">
        <f xml:space="preserve"> IF(AND([Relationship Date (UTC)] &gt;= Misc!$M$3, [Relationship Date (UTC)] &lt;= Misc!$N$3,TRUE), TRUE, FALSE)</f>
        <v>1</v>
      </c>
      <c r="K2867" s="16"/>
      <c r="L2867" s="72" t="s">
        <v>922</v>
      </c>
      <c r="M2867" s="75">
        <v>40523.680902777778</v>
      </c>
    </row>
    <row r="2868" spans="1:13">
      <c r="A2868" s="69" t="s">
        <v>884</v>
      </c>
      <c r="B2868" s="69" t="s">
        <v>792</v>
      </c>
      <c r="C2868" s="18"/>
      <c r="D2868" s="19"/>
      <c r="E2868" s="60"/>
      <c r="F2868" s="20"/>
      <c r="G2868" s="18"/>
      <c r="H2868" s="25"/>
      <c r="I2868" s="15">
        <v>2868</v>
      </c>
      <c r="J2868" s="15" t="b">
        <f xml:space="preserve"> IF(AND([Relationship Date (UTC)] &gt;= Misc!$M$3, [Relationship Date (UTC)] &lt;= Misc!$N$3,TRUE), TRUE, FALSE)</f>
        <v>1</v>
      </c>
      <c r="K2868" s="16"/>
      <c r="L2868" s="72" t="s">
        <v>922</v>
      </c>
      <c r="M2868" s="75">
        <v>40523.680902777778</v>
      </c>
    </row>
    <row r="2869" spans="1:13">
      <c r="A2869" s="69" t="s">
        <v>884</v>
      </c>
      <c r="B2869" s="69" t="s">
        <v>671</v>
      </c>
      <c r="C2869" s="18"/>
      <c r="D2869" s="19"/>
      <c r="E2869" s="60"/>
      <c r="F2869" s="20"/>
      <c r="G2869" s="18"/>
      <c r="H2869" s="25"/>
      <c r="I2869" s="15">
        <v>2869</v>
      </c>
      <c r="J2869" s="15" t="b">
        <f xml:space="preserve"> IF(AND([Relationship Date (UTC)] &gt;= Misc!$M$3, [Relationship Date (UTC)] &lt;= Misc!$N$3,TRUE), TRUE, FALSE)</f>
        <v>1</v>
      </c>
      <c r="K2869" s="16"/>
      <c r="L2869" s="72" t="s">
        <v>922</v>
      </c>
      <c r="M2869" s="75">
        <v>40523.680902777778</v>
      </c>
    </row>
    <row r="2870" spans="1:13">
      <c r="A2870" s="69" t="s">
        <v>884</v>
      </c>
      <c r="B2870" s="69" t="s">
        <v>669</v>
      </c>
      <c r="C2870" s="18"/>
      <c r="D2870" s="19"/>
      <c r="E2870" s="60"/>
      <c r="F2870" s="20"/>
      <c r="G2870" s="18"/>
      <c r="H2870" s="25"/>
      <c r="I2870" s="15">
        <v>2870</v>
      </c>
      <c r="J2870" s="15" t="b">
        <f xml:space="preserve"> IF(AND([Relationship Date (UTC)] &gt;= Misc!$M$3, [Relationship Date (UTC)] &lt;= Misc!$N$3,TRUE), TRUE, FALSE)</f>
        <v>1</v>
      </c>
      <c r="K2870" s="16"/>
      <c r="L2870" s="72" t="s">
        <v>922</v>
      </c>
      <c r="M2870" s="75">
        <v>40523.680902777778</v>
      </c>
    </row>
    <row r="2871" spans="1:13">
      <c r="A2871" s="69" t="s">
        <v>884</v>
      </c>
      <c r="B2871" s="69" t="s">
        <v>658</v>
      </c>
      <c r="C2871" s="18"/>
      <c r="D2871" s="19"/>
      <c r="E2871" s="60"/>
      <c r="F2871" s="20"/>
      <c r="G2871" s="18"/>
      <c r="H2871" s="25"/>
      <c r="I2871" s="15">
        <v>2871</v>
      </c>
      <c r="J2871" s="15" t="b">
        <f xml:space="preserve"> IF(AND([Relationship Date (UTC)] &gt;= Misc!$M$3, [Relationship Date (UTC)] &lt;= Misc!$N$3,TRUE), TRUE, FALSE)</f>
        <v>1</v>
      </c>
      <c r="K2871" s="16"/>
      <c r="L2871" s="72" t="s">
        <v>922</v>
      </c>
      <c r="M2871" s="75">
        <v>40523.680902777778</v>
      </c>
    </row>
    <row r="2872" spans="1:13">
      <c r="A2872" s="69" t="s">
        <v>884</v>
      </c>
      <c r="B2872" s="69" t="s">
        <v>850</v>
      </c>
      <c r="C2872" s="18"/>
      <c r="D2872" s="19"/>
      <c r="E2872" s="60"/>
      <c r="F2872" s="20"/>
      <c r="G2872" s="18"/>
      <c r="H2872" s="25"/>
      <c r="I2872" s="15">
        <v>2872</v>
      </c>
      <c r="J2872" s="15" t="b">
        <f xml:space="preserve"> IF(AND([Relationship Date (UTC)] &gt;= Misc!$M$3, [Relationship Date (UTC)] &lt;= Misc!$N$3,TRUE), TRUE, FALSE)</f>
        <v>1</v>
      </c>
      <c r="K2872" s="16"/>
      <c r="L2872" s="72" t="s">
        <v>922</v>
      </c>
      <c r="M2872" s="75">
        <v>40523.680902777778</v>
      </c>
    </row>
    <row r="2873" spans="1:13">
      <c r="A2873" s="69" t="s">
        <v>884</v>
      </c>
      <c r="B2873" s="69" t="s">
        <v>730</v>
      </c>
      <c r="C2873" s="18"/>
      <c r="D2873" s="19"/>
      <c r="E2873" s="60"/>
      <c r="F2873" s="20"/>
      <c r="G2873" s="18"/>
      <c r="H2873" s="25"/>
      <c r="I2873" s="15">
        <v>2873</v>
      </c>
      <c r="J2873" s="15" t="b">
        <f xml:space="preserve"> IF(AND([Relationship Date (UTC)] &gt;= Misc!$M$3, [Relationship Date (UTC)] &lt;= Misc!$N$3,TRUE), TRUE, FALSE)</f>
        <v>1</v>
      </c>
      <c r="K2873" s="16"/>
      <c r="L2873" s="72" t="s">
        <v>922</v>
      </c>
      <c r="M2873" s="75">
        <v>40523.680902777778</v>
      </c>
    </row>
    <row r="2874" spans="1:13">
      <c r="A2874" s="69" t="s">
        <v>884</v>
      </c>
      <c r="B2874" s="69" t="s">
        <v>758</v>
      </c>
      <c r="C2874" s="18"/>
      <c r="D2874" s="19"/>
      <c r="E2874" s="60"/>
      <c r="F2874" s="20"/>
      <c r="G2874" s="18"/>
      <c r="H2874" s="25"/>
      <c r="I2874" s="15">
        <v>2874</v>
      </c>
      <c r="J2874" s="15" t="b">
        <f xml:space="preserve"> IF(AND([Relationship Date (UTC)] &gt;= Misc!$M$3, [Relationship Date (UTC)] &lt;= Misc!$N$3,TRUE), TRUE, FALSE)</f>
        <v>1</v>
      </c>
      <c r="K2874" s="16"/>
      <c r="L2874" s="72" t="s">
        <v>922</v>
      </c>
      <c r="M2874" s="75">
        <v>40523.680902777778</v>
      </c>
    </row>
    <row r="2875" spans="1:13">
      <c r="A2875" s="69" t="s">
        <v>671</v>
      </c>
      <c r="B2875" s="69" t="s">
        <v>884</v>
      </c>
      <c r="C2875" s="18"/>
      <c r="D2875" s="19"/>
      <c r="E2875" s="60"/>
      <c r="F2875" s="20"/>
      <c r="G2875" s="18"/>
      <c r="H2875" s="25"/>
      <c r="I2875" s="15">
        <v>2875</v>
      </c>
      <c r="J2875" s="15" t="b">
        <f xml:space="preserve"> IF(AND([Relationship Date (UTC)] &gt;= Misc!$M$3, [Relationship Date (UTC)] &lt;= Misc!$N$3,TRUE), TRUE, FALSE)</f>
        <v>1</v>
      </c>
      <c r="K2875" s="16"/>
      <c r="L2875" s="72" t="s">
        <v>922</v>
      </c>
      <c r="M2875" s="75">
        <v>40523.680902777778</v>
      </c>
    </row>
    <row r="2876" spans="1:13">
      <c r="A2876" s="69" t="s">
        <v>758</v>
      </c>
      <c r="B2876" s="69" t="s">
        <v>884</v>
      </c>
      <c r="C2876" s="18"/>
      <c r="D2876" s="19"/>
      <c r="E2876" s="60"/>
      <c r="F2876" s="20"/>
      <c r="G2876" s="18"/>
      <c r="H2876" s="25"/>
      <c r="I2876" s="15">
        <v>2876</v>
      </c>
      <c r="J2876" s="15" t="b">
        <f xml:space="preserve"> IF(AND([Relationship Date (UTC)] &gt;= Misc!$M$3, [Relationship Date (UTC)] &lt;= Misc!$N$3,TRUE), TRUE, FALSE)</f>
        <v>1</v>
      </c>
      <c r="K2876" s="16"/>
      <c r="L2876" s="72" t="s">
        <v>922</v>
      </c>
      <c r="M2876" s="75">
        <v>40523.680902777778</v>
      </c>
    </row>
    <row r="2877" spans="1:13">
      <c r="A2877" s="69" t="s">
        <v>770</v>
      </c>
      <c r="B2877" s="69" t="s">
        <v>884</v>
      </c>
      <c r="C2877" s="18"/>
      <c r="D2877" s="19"/>
      <c r="E2877" s="60"/>
      <c r="F2877" s="20"/>
      <c r="G2877" s="18"/>
      <c r="H2877" s="25"/>
      <c r="I2877" s="15">
        <v>2877</v>
      </c>
      <c r="J2877" s="15" t="b">
        <f xml:space="preserve"> IF(AND([Relationship Date (UTC)] &gt;= Misc!$M$3, [Relationship Date (UTC)] &lt;= Misc!$N$3,TRUE), TRUE, FALSE)</f>
        <v>1</v>
      </c>
      <c r="K2877" s="16"/>
      <c r="L2877" s="72" t="s">
        <v>922</v>
      </c>
      <c r="M2877" s="75">
        <v>40523.680902777778</v>
      </c>
    </row>
    <row r="2878" spans="1:13">
      <c r="A2878" s="69" t="s">
        <v>883</v>
      </c>
      <c r="B2878" s="69" t="s">
        <v>884</v>
      </c>
      <c r="C2878" s="18"/>
      <c r="D2878" s="19"/>
      <c r="E2878" s="60"/>
      <c r="F2878" s="20"/>
      <c r="G2878" s="18"/>
      <c r="H2878" s="25"/>
      <c r="I2878" s="15">
        <v>2878</v>
      </c>
      <c r="J2878" s="15" t="b">
        <f xml:space="preserve"> IF(AND([Relationship Date (UTC)] &gt;= Misc!$M$3, [Relationship Date (UTC)] &lt;= Misc!$N$3,TRUE), TRUE, FALSE)</f>
        <v>1</v>
      </c>
      <c r="K2878" s="16"/>
      <c r="L2878" s="72" t="s">
        <v>922</v>
      </c>
      <c r="M2878" s="75">
        <v>40523.680902777778</v>
      </c>
    </row>
    <row r="2879" spans="1:13">
      <c r="A2879" s="69" t="s">
        <v>883</v>
      </c>
      <c r="B2879" s="69" t="s">
        <v>758</v>
      </c>
      <c r="C2879" s="18"/>
      <c r="D2879" s="19"/>
      <c r="E2879" s="60"/>
      <c r="F2879" s="20"/>
      <c r="G2879" s="18"/>
      <c r="H2879" s="25"/>
      <c r="I2879" s="15">
        <v>2879</v>
      </c>
      <c r="J2879" s="15" t="b">
        <f xml:space="preserve"> IF(AND([Relationship Date (UTC)] &gt;= Misc!$M$3, [Relationship Date (UTC)] &lt;= Misc!$N$3,TRUE), TRUE, FALSE)</f>
        <v>1</v>
      </c>
      <c r="K2879" s="16"/>
      <c r="L2879" s="72" t="s">
        <v>921</v>
      </c>
      <c r="M2879" s="75">
        <v>40523.680358796293</v>
      </c>
    </row>
    <row r="2880" spans="1:13">
      <c r="A2880" s="69" t="s">
        <v>883</v>
      </c>
      <c r="B2880" s="69" t="s">
        <v>665</v>
      </c>
      <c r="C2880" s="18"/>
      <c r="D2880" s="19"/>
      <c r="E2880" s="60"/>
      <c r="F2880" s="20"/>
      <c r="G2880" s="18"/>
      <c r="H2880" s="25"/>
      <c r="I2880" s="15">
        <v>2880</v>
      </c>
      <c r="J2880" s="15" t="b">
        <f xml:space="preserve"> IF(AND([Relationship Date (UTC)] &gt;= Misc!$M$3, [Relationship Date (UTC)] &lt;= Misc!$N$3,TRUE), TRUE, FALSE)</f>
        <v>1</v>
      </c>
      <c r="K2880" s="16"/>
      <c r="L2880" s="72" t="s">
        <v>922</v>
      </c>
      <c r="M2880" s="75">
        <v>40523.680902777778</v>
      </c>
    </row>
    <row r="2881" spans="1:13">
      <c r="A2881" s="69" t="s">
        <v>883</v>
      </c>
      <c r="B2881" s="69" t="s">
        <v>409</v>
      </c>
      <c r="C2881" s="18"/>
      <c r="D2881" s="19"/>
      <c r="E2881" s="60"/>
      <c r="F2881" s="20"/>
      <c r="G2881" s="18"/>
      <c r="H2881" s="25"/>
      <c r="I2881" s="15">
        <v>2881</v>
      </c>
      <c r="J2881" s="15" t="b">
        <f xml:space="preserve"> IF(AND([Relationship Date (UTC)] &gt;= Misc!$M$3, [Relationship Date (UTC)] &lt;= Misc!$N$3,TRUE), TRUE, FALSE)</f>
        <v>1</v>
      </c>
      <c r="K2881" s="16"/>
      <c r="L2881" s="72" t="s">
        <v>922</v>
      </c>
      <c r="M2881" s="75">
        <v>40523.680902777778</v>
      </c>
    </row>
    <row r="2882" spans="1:13">
      <c r="A2882" s="69" t="s">
        <v>883</v>
      </c>
      <c r="B2882" s="69" t="s">
        <v>669</v>
      </c>
      <c r="C2882" s="18"/>
      <c r="D2882" s="19"/>
      <c r="E2882" s="60"/>
      <c r="F2882" s="20"/>
      <c r="G2882" s="18"/>
      <c r="H2882" s="25"/>
      <c r="I2882" s="15">
        <v>2882</v>
      </c>
      <c r="J2882" s="15" t="b">
        <f xml:space="preserve"> IF(AND([Relationship Date (UTC)] &gt;= Misc!$M$3, [Relationship Date (UTC)] &lt;= Misc!$N$3,TRUE), TRUE, FALSE)</f>
        <v>1</v>
      </c>
      <c r="K2882" s="16"/>
      <c r="L2882" s="72" t="s">
        <v>922</v>
      </c>
      <c r="M2882" s="75">
        <v>40523.680902777778</v>
      </c>
    </row>
    <row r="2883" spans="1:13">
      <c r="A2883" s="69" t="s">
        <v>883</v>
      </c>
      <c r="B2883" s="69" t="s">
        <v>916</v>
      </c>
      <c r="C2883" s="18"/>
      <c r="D2883" s="19"/>
      <c r="E2883" s="60"/>
      <c r="F2883" s="20"/>
      <c r="G2883" s="18"/>
      <c r="H2883" s="25"/>
      <c r="I2883" s="15">
        <v>2883</v>
      </c>
      <c r="J2883" s="15" t="b">
        <f xml:space="preserve"> IF(AND([Relationship Date (UTC)] &gt;= Misc!$M$3, [Relationship Date (UTC)] &lt;= Misc!$N$3,TRUE), TRUE, FALSE)</f>
        <v>1</v>
      </c>
      <c r="K2883" s="16"/>
      <c r="L2883" s="72" t="s">
        <v>922</v>
      </c>
      <c r="M2883" s="75">
        <v>40523.680902777778</v>
      </c>
    </row>
    <row r="2884" spans="1:13">
      <c r="A2884" s="69" t="s">
        <v>885</v>
      </c>
      <c r="B2884" s="69" t="s">
        <v>916</v>
      </c>
      <c r="C2884" s="18"/>
      <c r="D2884" s="19"/>
      <c r="E2884" s="60"/>
      <c r="F2884" s="20"/>
      <c r="G2884" s="18"/>
      <c r="H2884" s="25"/>
      <c r="I2884" s="15">
        <v>2884</v>
      </c>
      <c r="J2884" s="15" t="b">
        <f xml:space="preserve"> IF(AND([Relationship Date (UTC)] &gt;= Misc!$M$3, [Relationship Date (UTC)] &lt;= Misc!$N$3,TRUE), TRUE, FALSE)</f>
        <v>1</v>
      </c>
      <c r="K2884" s="16"/>
      <c r="L2884" s="72" t="s">
        <v>921</v>
      </c>
      <c r="M2884" s="75">
        <v>40523.680405092593</v>
      </c>
    </row>
    <row r="2885" spans="1:13">
      <c r="A2885" s="69" t="s">
        <v>885</v>
      </c>
      <c r="B2885" s="69" t="s">
        <v>916</v>
      </c>
      <c r="C2885" s="18"/>
      <c r="D2885" s="19"/>
      <c r="E2885" s="60"/>
      <c r="F2885" s="20"/>
      <c r="G2885" s="18"/>
      <c r="H2885" s="25"/>
      <c r="I2885" s="15">
        <v>2885</v>
      </c>
      <c r="J2885" s="15" t="b">
        <f xml:space="preserve"> IF(AND([Relationship Date (UTC)] &gt;= Misc!$M$3, [Relationship Date (UTC)] &lt;= Misc!$N$3,TRUE), TRUE, FALSE)</f>
        <v>1</v>
      </c>
      <c r="K2885" s="16"/>
      <c r="L2885" s="72" t="s">
        <v>922</v>
      </c>
      <c r="M2885" s="75">
        <v>40523.680902777778</v>
      </c>
    </row>
    <row r="2886" spans="1:13">
      <c r="A2886" s="69" t="s">
        <v>886</v>
      </c>
      <c r="B2886" s="69" t="s">
        <v>916</v>
      </c>
      <c r="C2886" s="18"/>
      <c r="D2886" s="19"/>
      <c r="E2886" s="60"/>
      <c r="F2886" s="20"/>
      <c r="G2886" s="18"/>
      <c r="H2886" s="25"/>
      <c r="I2886" s="15">
        <v>2886</v>
      </c>
      <c r="J2886" s="15" t="b">
        <f xml:space="preserve"> IF(AND([Relationship Date (UTC)] &gt;= Misc!$M$3, [Relationship Date (UTC)] &lt;= Misc!$N$3,TRUE), TRUE, FALSE)</f>
        <v>1</v>
      </c>
      <c r="K2886" s="16"/>
      <c r="L2886" s="72" t="s">
        <v>922</v>
      </c>
      <c r="M2886" s="75">
        <v>40523.680902777778</v>
      </c>
    </row>
    <row r="2887" spans="1:13">
      <c r="A2887" s="69" t="s">
        <v>886</v>
      </c>
      <c r="B2887" s="69" t="s">
        <v>913</v>
      </c>
      <c r="C2887" s="18"/>
      <c r="D2887" s="19"/>
      <c r="E2887" s="60"/>
      <c r="F2887" s="20"/>
      <c r="G2887" s="18"/>
      <c r="H2887" s="25"/>
      <c r="I2887" s="15">
        <v>2887</v>
      </c>
      <c r="J2887" s="15" t="b">
        <f xml:space="preserve"> IF(AND([Relationship Date (UTC)] &gt;= Misc!$M$3, [Relationship Date (UTC)] &lt;= Misc!$N$3,TRUE), TRUE, FALSE)</f>
        <v>1</v>
      </c>
      <c r="K2887" s="16"/>
      <c r="L2887" s="72" t="s">
        <v>922</v>
      </c>
      <c r="M2887" s="75">
        <v>40523.680902777778</v>
      </c>
    </row>
    <row r="2888" spans="1:13">
      <c r="A2888" s="69" t="s">
        <v>833</v>
      </c>
      <c r="B2888" s="69" t="s">
        <v>886</v>
      </c>
      <c r="C2888" s="18"/>
      <c r="D2888" s="19"/>
      <c r="E2888" s="60"/>
      <c r="F2888" s="20"/>
      <c r="G2888" s="18"/>
      <c r="H2888" s="25"/>
      <c r="I2888" s="15">
        <v>2888</v>
      </c>
      <c r="J2888" s="15" t="b">
        <f xml:space="preserve"> IF(AND([Relationship Date (UTC)] &gt;= Misc!$M$3, [Relationship Date (UTC)] &lt;= Misc!$N$3,TRUE), TRUE, FALSE)</f>
        <v>1</v>
      </c>
      <c r="K2888" s="16"/>
      <c r="L2888" s="72" t="s">
        <v>922</v>
      </c>
      <c r="M2888" s="75">
        <v>40523.680902777778</v>
      </c>
    </row>
    <row r="2889" spans="1:13">
      <c r="A2889" s="69" t="s">
        <v>887</v>
      </c>
      <c r="B2889" s="69" t="s">
        <v>886</v>
      </c>
      <c r="C2889" s="18"/>
      <c r="D2889" s="19"/>
      <c r="E2889" s="60"/>
      <c r="F2889" s="20"/>
      <c r="G2889" s="18"/>
      <c r="H2889" s="25"/>
      <c r="I2889" s="15">
        <v>2889</v>
      </c>
      <c r="J2889" s="15" t="b">
        <f xml:space="preserve"> IF(AND([Relationship Date (UTC)] &gt;= Misc!$M$3, [Relationship Date (UTC)] &lt;= Misc!$N$3,TRUE), TRUE, FALSE)</f>
        <v>1</v>
      </c>
      <c r="K2889" s="16"/>
      <c r="L2889" s="72" t="s">
        <v>922</v>
      </c>
      <c r="M2889" s="75">
        <v>40523.680902777778</v>
      </c>
    </row>
    <row r="2890" spans="1:13">
      <c r="A2890" s="69" t="s">
        <v>887</v>
      </c>
      <c r="B2890" s="69" t="s">
        <v>833</v>
      </c>
      <c r="C2890" s="18"/>
      <c r="D2890" s="19"/>
      <c r="E2890" s="60"/>
      <c r="F2890" s="20"/>
      <c r="G2890" s="18"/>
      <c r="H2890" s="25"/>
      <c r="I2890" s="15">
        <v>2890</v>
      </c>
      <c r="J2890" s="15" t="b">
        <f xml:space="preserve"> IF(AND([Relationship Date (UTC)] &gt;= Misc!$M$3, [Relationship Date (UTC)] &lt;= Misc!$N$3,TRUE), TRUE, FALSE)</f>
        <v>1</v>
      </c>
      <c r="K2890" s="16"/>
      <c r="L2890" s="72" t="s">
        <v>921</v>
      </c>
      <c r="M2890" s="75">
        <v>40523.680428240739</v>
      </c>
    </row>
    <row r="2891" spans="1:13">
      <c r="A2891" s="69" t="s">
        <v>833</v>
      </c>
      <c r="B2891" s="69" t="s">
        <v>913</v>
      </c>
      <c r="C2891" s="18"/>
      <c r="D2891" s="19"/>
      <c r="E2891" s="60"/>
      <c r="F2891" s="20"/>
      <c r="G2891" s="18"/>
      <c r="H2891" s="25"/>
      <c r="I2891" s="15">
        <v>2891</v>
      </c>
      <c r="J2891" s="15" t="b">
        <f xml:space="preserve"> IF(AND([Relationship Date (UTC)] &gt;= Misc!$M$3, [Relationship Date (UTC)] &lt;= Misc!$N$3,TRUE), TRUE, FALSE)</f>
        <v>1</v>
      </c>
      <c r="K2891" s="16"/>
      <c r="L2891" s="72" t="s">
        <v>922</v>
      </c>
      <c r="M2891" s="75">
        <v>40523.680902777778</v>
      </c>
    </row>
    <row r="2892" spans="1:13">
      <c r="A2892" s="69" t="s">
        <v>833</v>
      </c>
      <c r="B2892" s="69" t="s">
        <v>916</v>
      </c>
      <c r="C2892" s="18"/>
      <c r="D2892" s="19"/>
      <c r="E2892" s="60"/>
      <c r="F2892" s="20"/>
      <c r="G2892" s="18"/>
      <c r="H2892" s="25"/>
      <c r="I2892" s="15">
        <v>2892</v>
      </c>
      <c r="J2892" s="15" t="b">
        <f xml:space="preserve"> IF(AND([Relationship Date (UTC)] &gt;= Misc!$M$3, [Relationship Date (UTC)] &lt;= Misc!$N$3,TRUE), TRUE, FALSE)</f>
        <v>1</v>
      </c>
      <c r="K2892" s="16"/>
      <c r="L2892" s="72" t="s">
        <v>922</v>
      </c>
      <c r="M2892" s="75">
        <v>40523.680902777778</v>
      </c>
    </row>
    <row r="2893" spans="1:13">
      <c r="A2893" s="69" t="s">
        <v>833</v>
      </c>
      <c r="B2893" s="69" t="s">
        <v>887</v>
      </c>
      <c r="C2893" s="18"/>
      <c r="D2893" s="19"/>
      <c r="E2893" s="60"/>
      <c r="F2893" s="20"/>
      <c r="G2893" s="18"/>
      <c r="H2893" s="25"/>
      <c r="I2893" s="15">
        <v>2893</v>
      </c>
      <c r="J2893" s="15" t="b">
        <f xml:space="preserve"> IF(AND([Relationship Date (UTC)] &gt;= Misc!$M$3, [Relationship Date (UTC)] &lt;= Misc!$N$3,TRUE), TRUE, FALSE)</f>
        <v>1</v>
      </c>
      <c r="K2893" s="16"/>
      <c r="L2893" s="72" t="s">
        <v>922</v>
      </c>
      <c r="M2893" s="75">
        <v>40523.680902777778</v>
      </c>
    </row>
    <row r="2894" spans="1:13">
      <c r="A2894" s="69" t="s">
        <v>833</v>
      </c>
      <c r="B2894" s="69" t="s">
        <v>783</v>
      </c>
      <c r="C2894" s="18"/>
      <c r="D2894" s="19"/>
      <c r="E2894" s="60"/>
      <c r="F2894" s="20"/>
      <c r="G2894" s="18"/>
      <c r="H2894" s="25"/>
      <c r="I2894" s="15">
        <v>2894</v>
      </c>
      <c r="J2894" s="15" t="b">
        <f xml:space="preserve"> IF(AND([Relationship Date (UTC)] &gt;= Misc!$M$3, [Relationship Date (UTC)] &lt;= Misc!$N$3,TRUE), TRUE, FALSE)</f>
        <v>1</v>
      </c>
      <c r="K2894" s="16"/>
      <c r="L2894" s="72" t="s">
        <v>922</v>
      </c>
      <c r="M2894" s="75">
        <v>40523.680902777778</v>
      </c>
    </row>
    <row r="2895" spans="1:13">
      <c r="A2895" s="69" t="s">
        <v>887</v>
      </c>
      <c r="B2895" s="69" t="s">
        <v>833</v>
      </c>
      <c r="C2895" s="18"/>
      <c r="D2895" s="19"/>
      <c r="E2895" s="60"/>
      <c r="F2895" s="20"/>
      <c r="G2895" s="18"/>
      <c r="H2895" s="25"/>
      <c r="I2895" s="15">
        <v>2895</v>
      </c>
      <c r="J2895" s="15" t="b">
        <f xml:space="preserve"> IF(AND([Relationship Date (UTC)] &gt;= Misc!$M$3, [Relationship Date (UTC)] &lt;= Misc!$N$3,TRUE), TRUE, FALSE)</f>
        <v>1</v>
      </c>
      <c r="K2895" s="16"/>
      <c r="L2895" s="72" t="s">
        <v>922</v>
      </c>
      <c r="M2895" s="75">
        <v>40523.680902777778</v>
      </c>
    </row>
    <row r="2896" spans="1:13">
      <c r="A2896" s="69" t="s">
        <v>530</v>
      </c>
      <c r="B2896" s="69" t="s">
        <v>916</v>
      </c>
      <c r="C2896" s="18"/>
      <c r="D2896" s="19"/>
      <c r="E2896" s="60"/>
      <c r="F2896" s="20"/>
      <c r="G2896" s="18"/>
      <c r="H2896" s="25"/>
      <c r="I2896" s="15">
        <v>2896</v>
      </c>
      <c r="J2896" s="15" t="b">
        <f xml:space="preserve"> IF(AND([Relationship Date (UTC)] &gt;= Misc!$M$3, [Relationship Date (UTC)] &lt;= Misc!$N$3,TRUE), TRUE, FALSE)</f>
        <v>1</v>
      </c>
      <c r="K2896" s="16"/>
      <c r="L2896" s="72" t="s">
        <v>922</v>
      </c>
      <c r="M2896" s="75">
        <v>40523.680902777778</v>
      </c>
    </row>
    <row r="2897" spans="1:13">
      <c r="A2897" s="69" t="s">
        <v>659</v>
      </c>
      <c r="B2897" s="69" t="s">
        <v>530</v>
      </c>
      <c r="C2897" s="18"/>
      <c r="D2897" s="19"/>
      <c r="E2897" s="60"/>
      <c r="F2897" s="20"/>
      <c r="G2897" s="18"/>
      <c r="H2897" s="25"/>
      <c r="I2897" s="15">
        <v>2897</v>
      </c>
      <c r="J2897" s="15" t="b">
        <f xml:space="preserve"> IF(AND([Relationship Date (UTC)] &gt;= Misc!$M$3, [Relationship Date (UTC)] &lt;= Misc!$N$3,TRUE), TRUE, FALSE)</f>
        <v>1</v>
      </c>
      <c r="K2897" s="16"/>
      <c r="L2897" s="72" t="s">
        <v>922</v>
      </c>
      <c r="M2897" s="75">
        <v>40523.680902777778</v>
      </c>
    </row>
    <row r="2898" spans="1:13">
      <c r="A2898" s="69" t="s">
        <v>887</v>
      </c>
      <c r="B2898" s="69" t="s">
        <v>530</v>
      </c>
      <c r="C2898" s="18"/>
      <c r="D2898" s="19"/>
      <c r="E2898" s="60"/>
      <c r="F2898" s="20"/>
      <c r="G2898" s="18"/>
      <c r="H2898" s="25"/>
      <c r="I2898" s="15">
        <v>2898</v>
      </c>
      <c r="J2898" s="15" t="b">
        <f xml:space="preserve"> IF(AND([Relationship Date (UTC)] &gt;= Misc!$M$3, [Relationship Date (UTC)] &lt;= Misc!$N$3,TRUE), TRUE, FALSE)</f>
        <v>1</v>
      </c>
      <c r="K2898" s="16"/>
      <c r="L2898" s="72" t="s">
        <v>922</v>
      </c>
      <c r="M2898" s="75">
        <v>40523.680902777778</v>
      </c>
    </row>
    <row r="2899" spans="1:13">
      <c r="A2899" s="69" t="s">
        <v>887</v>
      </c>
      <c r="B2899" s="69" t="s">
        <v>916</v>
      </c>
      <c r="C2899" s="18"/>
      <c r="D2899" s="19"/>
      <c r="E2899" s="60"/>
      <c r="F2899" s="20"/>
      <c r="G2899" s="18"/>
      <c r="H2899" s="25"/>
      <c r="I2899" s="15">
        <v>2899</v>
      </c>
      <c r="J2899" s="15" t="b">
        <f xml:space="preserve"> IF(AND([Relationship Date (UTC)] &gt;= Misc!$M$3, [Relationship Date (UTC)] &lt;= Misc!$N$3,TRUE), TRUE, FALSE)</f>
        <v>1</v>
      </c>
      <c r="K2899" s="16"/>
      <c r="L2899" s="72" t="s">
        <v>922</v>
      </c>
      <c r="M2899" s="75">
        <v>40523.680902777778</v>
      </c>
    </row>
    <row r="2900" spans="1:13">
      <c r="A2900" s="69" t="s">
        <v>887</v>
      </c>
      <c r="B2900" s="69" t="s">
        <v>913</v>
      </c>
      <c r="C2900" s="18"/>
      <c r="D2900" s="19"/>
      <c r="E2900" s="60"/>
      <c r="F2900" s="20"/>
      <c r="G2900" s="18"/>
      <c r="H2900" s="25"/>
      <c r="I2900" s="15">
        <v>2900</v>
      </c>
      <c r="J2900" s="15" t="b">
        <f xml:space="preserve"> IF(AND([Relationship Date (UTC)] &gt;= Misc!$M$3, [Relationship Date (UTC)] &lt;= Misc!$N$3,TRUE), TRUE, FALSE)</f>
        <v>1</v>
      </c>
      <c r="K2900" s="16"/>
      <c r="L2900" s="72" t="s">
        <v>922</v>
      </c>
      <c r="M2900" s="75">
        <v>40523.680902777778</v>
      </c>
    </row>
    <row r="2901" spans="1:13">
      <c r="A2901" s="69" t="s">
        <v>887</v>
      </c>
      <c r="B2901" s="69" t="s">
        <v>783</v>
      </c>
      <c r="C2901" s="18"/>
      <c r="D2901" s="19"/>
      <c r="E2901" s="60"/>
      <c r="F2901" s="20"/>
      <c r="G2901" s="18"/>
      <c r="H2901" s="25"/>
      <c r="I2901" s="15">
        <v>2901</v>
      </c>
      <c r="J2901" s="15" t="b">
        <f xml:space="preserve"> IF(AND([Relationship Date (UTC)] &gt;= Misc!$M$3, [Relationship Date (UTC)] &lt;= Misc!$N$3,TRUE), TRUE, FALSE)</f>
        <v>1</v>
      </c>
      <c r="K2901" s="16"/>
      <c r="L2901" s="72" t="s">
        <v>922</v>
      </c>
      <c r="M2901" s="75">
        <v>40523.680902777778</v>
      </c>
    </row>
    <row r="2902" spans="1:13">
      <c r="A2902" s="69" t="s">
        <v>826</v>
      </c>
      <c r="B2902" s="69" t="s">
        <v>760</v>
      </c>
      <c r="C2902" s="18"/>
      <c r="D2902" s="19"/>
      <c r="E2902" s="60"/>
      <c r="F2902" s="20"/>
      <c r="G2902" s="18"/>
      <c r="H2902" s="25"/>
      <c r="I2902" s="15">
        <v>2902</v>
      </c>
      <c r="J2902" s="15" t="b">
        <f xml:space="preserve"> IF(AND([Relationship Date (UTC)] &gt;= Misc!$M$3, [Relationship Date (UTC)] &lt;= Misc!$N$3,TRUE), TRUE, FALSE)</f>
        <v>1</v>
      </c>
      <c r="K2902" s="16"/>
      <c r="L2902" s="72" t="s">
        <v>922</v>
      </c>
      <c r="M2902" s="75">
        <v>40523.680902777778</v>
      </c>
    </row>
    <row r="2903" spans="1:13">
      <c r="A2903" s="69" t="s">
        <v>659</v>
      </c>
      <c r="B2903" s="69" t="s">
        <v>760</v>
      </c>
      <c r="C2903" s="18"/>
      <c r="D2903" s="19"/>
      <c r="E2903" s="60"/>
      <c r="F2903" s="20"/>
      <c r="G2903" s="18"/>
      <c r="H2903" s="25"/>
      <c r="I2903" s="15">
        <v>2903</v>
      </c>
      <c r="J2903" s="15" t="b">
        <f xml:space="preserve"> IF(AND([Relationship Date (UTC)] &gt;= Misc!$M$3, [Relationship Date (UTC)] &lt;= Misc!$N$3,TRUE), TRUE, FALSE)</f>
        <v>1</v>
      </c>
      <c r="K2903" s="16"/>
      <c r="L2903" s="72" t="s">
        <v>922</v>
      </c>
      <c r="M2903" s="75">
        <v>40523.680902777778</v>
      </c>
    </row>
    <row r="2904" spans="1:13">
      <c r="A2904" s="69" t="s">
        <v>760</v>
      </c>
      <c r="B2904" s="69" t="s">
        <v>659</v>
      </c>
      <c r="C2904" s="18"/>
      <c r="D2904" s="19"/>
      <c r="E2904" s="60"/>
      <c r="F2904" s="20"/>
      <c r="G2904" s="18"/>
      <c r="H2904" s="25"/>
      <c r="I2904" s="15">
        <v>2904</v>
      </c>
      <c r="J2904" s="15" t="b">
        <f xml:space="preserve"> IF(AND([Relationship Date (UTC)] &gt;= Misc!$M$3, [Relationship Date (UTC)] &lt;= Misc!$N$3,TRUE), TRUE, FALSE)</f>
        <v>1</v>
      </c>
      <c r="K2904" s="16"/>
      <c r="L2904" s="72" t="s">
        <v>922</v>
      </c>
      <c r="M2904" s="75">
        <v>40523.680902777778</v>
      </c>
    </row>
    <row r="2905" spans="1:13">
      <c r="A2905" s="69" t="s">
        <v>760</v>
      </c>
      <c r="B2905" s="69" t="s">
        <v>838</v>
      </c>
      <c r="C2905" s="18"/>
      <c r="D2905" s="19"/>
      <c r="E2905" s="60"/>
      <c r="F2905" s="20"/>
      <c r="G2905" s="18"/>
      <c r="H2905" s="25"/>
      <c r="I2905" s="15">
        <v>2905</v>
      </c>
      <c r="J2905" s="15" t="b">
        <f xml:space="preserve"> IF(AND([Relationship Date (UTC)] &gt;= Misc!$M$3, [Relationship Date (UTC)] &lt;= Misc!$N$3,TRUE), TRUE, FALSE)</f>
        <v>1</v>
      </c>
      <c r="K2905" s="16"/>
      <c r="L2905" s="72" t="s">
        <v>922</v>
      </c>
      <c r="M2905" s="75">
        <v>40523.680902777778</v>
      </c>
    </row>
    <row r="2906" spans="1:13">
      <c r="A2906" s="69" t="s">
        <v>888</v>
      </c>
      <c r="B2906" s="69" t="s">
        <v>760</v>
      </c>
      <c r="C2906" s="18"/>
      <c r="D2906" s="19"/>
      <c r="E2906" s="60"/>
      <c r="F2906" s="20"/>
      <c r="G2906" s="18"/>
      <c r="H2906" s="25"/>
      <c r="I2906" s="15">
        <v>2906</v>
      </c>
      <c r="J2906" s="15" t="b">
        <f xml:space="preserve"> IF(AND([Relationship Date (UTC)] &gt;= Misc!$M$3, [Relationship Date (UTC)] &lt;= Misc!$N$3,TRUE), TRUE, FALSE)</f>
        <v>1</v>
      </c>
      <c r="K2906" s="16"/>
      <c r="L2906" s="72" t="s">
        <v>922</v>
      </c>
      <c r="M2906" s="75">
        <v>40523.680902777778</v>
      </c>
    </row>
    <row r="2907" spans="1:13">
      <c r="A2907" s="69" t="s">
        <v>767</v>
      </c>
      <c r="B2907" s="69" t="s">
        <v>758</v>
      </c>
      <c r="C2907" s="18"/>
      <c r="D2907" s="19"/>
      <c r="E2907" s="60"/>
      <c r="F2907" s="20"/>
      <c r="G2907" s="18"/>
      <c r="H2907" s="25"/>
      <c r="I2907" s="15">
        <v>2907</v>
      </c>
      <c r="J2907" s="15" t="b">
        <f xml:space="preserve"> IF(AND([Relationship Date (UTC)] &gt;= Misc!$M$3, [Relationship Date (UTC)] &lt;= Misc!$N$3,TRUE), TRUE, FALSE)</f>
        <v>1</v>
      </c>
      <c r="K2907" s="16"/>
      <c r="L2907" s="72" t="s">
        <v>921</v>
      </c>
      <c r="M2907" s="75">
        <v>40523.679016203707</v>
      </c>
    </row>
    <row r="2908" spans="1:13">
      <c r="A2908" s="69" t="s">
        <v>818</v>
      </c>
      <c r="B2908" s="69" t="s">
        <v>758</v>
      </c>
      <c r="C2908" s="18"/>
      <c r="D2908" s="19"/>
      <c r="E2908" s="60"/>
      <c r="F2908" s="20"/>
      <c r="G2908" s="18"/>
      <c r="H2908" s="25"/>
      <c r="I2908" s="15">
        <v>2908</v>
      </c>
      <c r="J2908" s="15" t="b">
        <f xml:space="preserve"> IF(AND([Relationship Date (UTC)] &gt;= Misc!$M$3, [Relationship Date (UTC)] &lt;= Misc!$N$3,TRUE), TRUE, FALSE)</f>
        <v>1</v>
      </c>
      <c r="K2908" s="16"/>
      <c r="L2908" s="72" t="s">
        <v>922</v>
      </c>
      <c r="M2908" s="75">
        <v>40523.680902777778</v>
      </c>
    </row>
    <row r="2909" spans="1:13">
      <c r="A2909" s="69" t="s">
        <v>658</v>
      </c>
      <c r="B2909" s="69" t="s">
        <v>758</v>
      </c>
      <c r="C2909" s="18"/>
      <c r="D2909" s="19"/>
      <c r="E2909" s="60"/>
      <c r="F2909" s="20"/>
      <c r="G2909" s="18"/>
      <c r="H2909" s="25"/>
      <c r="I2909" s="15">
        <v>2909</v>
      </c>
      <c r="J2909" s="15" t="b">
        <f xml:space="preserve"> IF(AND([Relationship Date (UTC)] &gt;= Misc!$M$3, [Relationship Date (UTC)] &lt;= Misc!$N$3,TRUE), TRUE, FALSE)</f>
        <v>1</v>
      </c>
      <c r="K2909" s="16"/>
      <c r="L2909" s="72" t="s">
        <v>922</v>
      </c>
      <c r="M2909" s="75">
        <v>40523.680902777778</v>
      </c>
    </row>
    <row r="2910" spans="1:13">
      <c r="A2910" s="69" t="s">
        <v>792</v>
      </c>
      <c r="B2910" s="69" t="s">
        <v>758</v>
      </c>
      <c r="C2910" s="18"/>
      <c r="D2910" s="19"/>
      <c r="E2910" s="60"/>
      <c r="F2910" s="20"/>
      <c r="G2910" s="18"/>
      <c r="H2910" s="25"/>
      <c r="I2910" s="15">
        <v>2910</v>
      </c>
      <c r="J2910" s="15" t="b">
        <f xml:space="preserve"> IF(AND([Relationship Date (UTC)] &gt;= Misc!$M$3, [Relationship Date (UTC)] &lt;= Misc!$N$3,TRUE), TRUE, FALSE)</f>
        <v>1</v>
      </c>
      <c r="K2910" s="16"/>
      <c r="L2910" s="72" t="s">
        <v>922</v>
      </c>
      <c r="M2910" s="75">
        <v>40523.680902777778</v>
      </c>
    </row>
    <row r="2911" spans="1:13">
      <c r="A2911" s="69" t="s">
        <v>441</v>
      </c>
      <c r="B2911" s="69" t="s">
        <v>758</v>
      </c>
      <c r="C2911" s="18"/>
      <c r="D2911" s="19"/>
      <c r="E2911" s="60"/>
      <c r="F2911" s="20"/>
      <c r="G2911" s="18"/>
      <c r="H2911" s="25"/>
      <c r="I2911" s="15">
        <v>2911</v>
      </c>
      <c r="J2911" s="15" t="b">
        <f xml:space="preserve"> IF(AND([Relationship Date (UTC)] &gt;= Misc!$M$3, [Relationship Date (UTC)] &lt;= Misc!$N$3,TRUE), TRUE, FALSE)</f>
        <v>1</v>
      </c>
      <c r="K2911" s="16"/>
      <c r="L2911" s="72" t="s">
        <v>922</v>
      </c>
      <c r="M2911" s="75">
        <v>40523.680902777778</v>
      </c>
    </row>
    <row r="2912" spans="1:13">
      <c r="A2912" s="69" t="s">
        <v>765</v>
      </c>
      <c r="B2912" s="69" t="s">
        <v>758</v>
      </c>
      <c r="C2912" s="18"/>
      <c r="D2912" s="19"/>
      <c r="E2912" s="60"/>
      <c r="F2912" s="20"/>
      <c r="G2912" s="18"/>
      <c r="H2912" s="25"/>
      <c r="I2912" s="15">
        <v>2912</v>
      </c>
      <c r="J2912" s="15" t="b">
        <f xml:space="preserve"> IF(AND([Relationship Date (UTC)] &gt;= Misc!$M$3, [Relationship Date (UTC)] &lt;= Misc!$N$3,TRUE), TRUE, FALSE)</f>
        <v>1</v>
      </c>
      <c r="K2912" s="16"/>
      <c r="L2912" s="72" t="s">
        <v>922</v>
      </c>
      <c r="M2912" s="75">
        <v>40523.680902777778</v>
      </c>
    </row>
    <row r="2913" spans="1:13">
      <c r="A2913" s="69" t="s">
        <v>889</v>
      </c>
      <c r="B2913" s="69" t="s">
        <v>758</v>
      </c>
      <c r="C2913" s="18"/>
      <c r="D2913" s="19"/>
      <c r="E2913" s="60"/>
      <c r="F2913" s="20"/>
      <c r="G2913" s="18"/>
      <c r="H2913" s="25"/>
      <c r="I2913" s="15">
        <v>2913</v>
      </c>
      <c r="J2913" s="15" t="b">
        <f xml:space="preserve"> IF(AND([Relationship Date (UTC)] &gt;= Misc!$M$3, [Relationship Date (UTC)] &lt;= Misc!$N$3,TRUE), TRUE, FALSE)</f>
        <v>1</v>
      </c>
      <c r="K2913" s="16"/>
      <c r="L2913" s="72" t="s">
        <v>922</v>
      </c>
      <c r="M2913" s="75">
        <v>40523.680902777778</v>
      </c>
    </row>
    <row r="2914" spans="1:13">
      <c r="A2914" s="69" t="s">
        <v>686</v>
      </c>
      <c r="B2914" s="69" t="s">
        <v>758</v>
      </c>
      <c r="C2914" s="18"/>
      <c r="D2914" s="19"/>
      <c r="E2914" s="60"/>
      <c r="F2914" s="20"/>
      <c r="G2914" s="18"/>
      <c r="H2914" s="25"/>
      <c r="I2914" s="15">
        <v>2914</v>
      </c>
      <c r="J2914" s="15" t="b">
        <f xml:space="preserve"> IF(AND([Relationship Date (UTC)] &gt;= Misc!$M$3, [Relationship Date (UTC)] &lt;= Misc!$N$3,TRUE), TRUE, FALSE)</f>
        <v>1</v>
      </c>
      <c r="K2914" s="16"/>
      <c r="L2914" s="72" t="s">
        <v>922</v>
      </c>
      <c r="M2914" s="75">
        <v>40523.680902777778</v>
      </c>
    </row>
    <row r="2915" spans="1:13">
      <c r="A2915" s="69" t="s">
        <v>505</v>
      </c>
      <c r="B2915" s="69" t="s">
        <v>758</v>
      </c>
      <c r="C2915" s="18"/>
      <c r="D2915" s="19"/>
      <c r="E2915" s="60"/>
      <c r="F2915" s="20"/>
      <c r="G2915" s="18"/>
      <c r="H2915" s="25"/>
      <c r="I2915" s="15">
        <v>2915</v>
      </c>
      <c r="J2915" s="15" t="b">
        <f xml:space="preserve"> IF(AND([Relationship Date (UTC)] &gt;= Misc!$M$3, [Relationship Date (UTC)] &lt;= Misc!$N$3,TRUE), TRUE, FALSE)</f>
        <v>1</v>
      </c>
      <c r="K2915" s="16"/>
      <c r="L2915" s="72" t="s">
        <v>922</v>
      </c>
      <c r="M2915" s="75">
        <v>40523.680902777778</v>
      </c>
    </row>
    <row r="2916" spans="1:13">
      <c r="A2916" s="69" t="s">
        <v>659</v>
      </c>
      <c r="B2916" s="69" t="s">
        <v>758</v>
      </c>
      <c r="C2916" s="18"/>
      <c r="D2916" s="19"/>
      <c r="E2916" s="60"/>
      <c r="F2916" s="20"/>
      <c r="G2916" s="18"/>
      <c r="H2916" s="25"/>
      <c r="I2916" s="15">
        <v>2916</v>
      </c>
      <c r="J2916" s="15" t="b">
        <f xml:space="preserve"> IF(AND([Relationship Date (UTC)] &gt;= Misc!$M$3, [Relationship Date (UTC)] &lt;= Misc!$N$3,TRUE), TRUE, FALSE)</f>
        <v>1</v>
      </c>
      <c r="K2916" s="16"/>
      <c r="L2916" s="72" t="s">
        <v>922</v>
      </c>
      <c r="M2916" s="75">
        <v>40523.680902777778</v>
      </c>
    </row>
    <row r="2917" spans="1:13">
      <c r="A2917" s="69" t="s">
        <v>869</v>
      </c>
      <c r="B2917" s="69" t="s">
        <v>758</v>
      </c>
      <c r="C2917" s="18"/>
      <c r="D2917" s="19"/>
      <c r="E2917" s="60"/>
      <c r="F2917" s="20"/>
      <c r="G2917" s="18"/>
      <c r="H2917" s="25"/>
      <c r="I2917" s="15">
        <v>2917</v>
      </c>
      <c r="J2917" s="15" t="b">
        <f xml:space="preserve"> IF(AND([Relationship Date (UTC)] &gt;= Misc!$M$3, [Relationship Date (UTC)] &lt;= Misc!$N$3,TRUE), TRUE, FALSE)</f>
        <v>1</v>
      </c>
      <c r="K2917" s="16"/>
      <c r="L2917" s="72" t="s">
        <v>922</v>
      </c>
      <c r="M2917" s="75">
        <v>40523.680902777778</v>
      </c>
    </row>
    <row r="2918" spans="1:13">
      <c r="A2918" s="69" t="s">
        <v>671</v>
      </c>
      <c r="B2918" s="69" t="s">
        <v>758</v>
      </c>
      <c r="C2918" s="18"/>
      <c r="D2918" s="19"/>
      <c r="E2918" s="60"/>
      <c r="F2918" s="20"/>
      <c r="G2918" s="18"/>
      <c r="H2918" s="25"/>
      <c r="I2918" s="15">
        <v>2918</v>
      </c>
      <c r="J2918" s="15" t="b">
        <f xml:space="preserve"> IF(AND([Relationship Date (UTC)] &gt;= Misc!$M$3, [Relationship Date (UTC)] &lt;= Misc!$N$3,TRUE), TRUE, FALSE)</f>
        <v>1</v>
      </c>
      <c r="K2918" s="16"/>
      <c r="L2918" s="72" t="s">
        <v>922</v>
      </c>
      <c r="M2918" s="75">
        <v>40523.680902777778</v>
      </c>
    </row>
    <row r="2919" spans="1:13">
      <c r="A2919" s="69" t="s">
        <v>758</v>
      </c>
      <c r="B2919" s="69" t="s">
        <v>658</v>
      </c>
      <c r="C2919" s="18"/>
      <c r="D2919" s="19"/>
      <c r="E2919" s="60"/>
      <c r="F2919" s="20"/>
      <c r="G2919" s="18"/>
      <c r="H2919" s="25"/>
      <c r="I2919" s="15">
        <v>2919</v>
      </c>
      <c r="J2919" s="15" t="b">
        <f xml:space="preserve"> IF(AND([Relationship Date (UTC)] &gt;= Misc!$M$3, [Relationship Date (UTC)] &lt;= Misc!$N$3,TRUE), TRUE, FALSE)</f>
        <v>1</v>
      </c>
      <c r="K2919" s="16"/>
      <c r="L2919" s="72" t="s">
        <v>922</v>
      </c>
      <c r="M2919" s="75">
        <v>40523.680902777778</v>
      </c>
    </row>
    <row r="2920" spans="1:13">
      <c r="A2920" s="69" t="s">
        <v>758</v>
      </c>
      <c r="B2920" s="69" t="s">
        <v>770</v>
      </c>
      <c r="C2920" s="18"/>
      <c r="D2920" s="19"/>
      <c r="E2920" s="60"/>
      <c r="F2920" s="20"/>
      <c r="G2920" s="18"/>
      <c r="H2920" s="25"/>
      <c r="I2920" s="15">
        <v>2920</v>
      </c>
      <c r="J2920" s="15" t="b">
        <f xml:space="preserve"> IF(AND([Relationship Date (UTC)] &gt;= Misc!$M$3, [Relationship Date (UTC)] &lt;= Misc!$N$3,TRUE), TRUE, FALSE)</f>
        <v>1</v>
      </c>
      <c r="K2920" s="16"/>
      <c r="L2920" s="72" t="s">
        <v>922</v>
      </c>
      <c r="M2920" s="75">
        <v>40523.680902777778</v>
      </c>
    </row>
    <row r="2921" spans="1:13">
      <c r="A2921" s="69" t="s">
        <v>758</v>
      </c>
      <c r="B2921" s="69" t="s">
        <v>889</v>
      </c>
      <c r="C2921" s="18"/>
      <c r="D2921" s="19"/>
      <c r="E2921" s="60"/>
      <c r="F2921" s="20"/>
      <c r="G2921" s="18"/>
      <c r="H2921" s="25"/>
      <c r="I2921" s="15">
        <v>2921</v>
      </c>
      <c r="J2921" s="15" t="b">
        <f xml:space="preserve"> IF(AND([Relationship Date (UTC)] &gt;= Misc!$M$3, [Relationship Date (UTC)] &lt;= Misc!$N$3,TRUE), TRUE, FALSE)</f>
        <v>1</v>
      </c>
      <c r="K2921" s="16"/>
      <c r="L2921" s="72" t="s">
        <v>922</v>
      </c>
      <c r="M2921" s="75">
        <v>40523.680902777778</v>
      </c>
    </row>
    <row r="2922" spans="1:13">
      <c r="A2922" s="69" t="s">
        <v>758</v>
      </c>
      <c r="B2922" s="69" t="s">
        <v>792</v>
      </c>
      <c r="C2922" s="18"/>
      <c r="D2922" s="19"/>
      <c r="E2922" s="60"/>
      <c r="F2922" s="20"/>
      <c r="G2922" s="18"/>
      <c r="H2922" s="25"/>
      <c r="I2922" s="15">
        <v>2922</v>
      </c>
      <c r="J2922" s="15" t="b">
        <f xml:space="preserve"> IF(AND([Relationship Date (UTC)] &gt;= Misc!$M$3, [Relationship Date (UTC)] &lt;= Misc!$N$3,TRUE), TRUE, FALSE)</f>
        <v>1</v>
      </c>
      <c r="K2922" s="16"/>
      <c r="L2922" s="72" t="s">
        <v>922</v>
      </c>
      <c r="M2922" s="75">
        <v>40523.680902777778</v>
      </c>
    </row>
    <row r="2923" spans="1:13">
      <c r="A2923" s="69" t="s">
        <v>758</v>
      </c>
      <c r="B2923" s="69" t="s">
        <v>765</v>
      </c>
      <c r="C2923" s="18"/>
      <c r="D2923" s="19"/>
      <c r="E2923" s="60"/>
      <c r="F2923" s="20"/>
      <c r="G2923" s="18"/>
      <c r="H2923" s="25"/>
      <c r="I2923" s="15">
        <v>2923</v>
      </c>
      <c r="J2923" s="15" t="b">
        <f xml:space="preserve"> IF(AND([Relationship Date (UTC)] &gt;= Misc!$M$3, [Relationship Date (UTC)] &lt;= Misc!$N$3,TRUE), TRUE, FALSE)</f>
        <v>1</v>
      </c>
      <c r="K2923" s="16"/>
      <c r="L2923" s="72" t="s">
        <v>922</v>
      </c>
      <c r="M2923" s="75">
        <v>40523.680902777778</v>
      </c>
    </row>
    <row r="2924" spans="1:13">
      <c r="A2924" s="69" t="s">
        <v>758</v>
      </c>
      <c r="B2924" s="69" t="s">
        <v>671</v>
      </c>
      <c r="C2924" s="18"/>
      <c r="D2924" s="19"/>
      <c r="E2924" s="60"/>
      <c r="F2924" s="20"/>
      <c r="G2924" s="18"/>
      <c r="H2924" s="25"/>
      <c r="I2924" s="15">
        <v>2924</v>
      </c>
      <c r="J2924" s="15" t="b">
        <f xml:space="preserve"> IF(AND([Relationship Date (UTC)] &gt;= Misc!$M$3, [Relationship Date (UTC)] &lt;= Misc!$N$3,TRUE), TRUE, FALSE)</f>
        <v>1</v>
      </c>
      <c r="K2924" s="16"/>
      <c r="L2924" s="72" t="s">
        <v>922</v>
      </c>
      <c r="M2924" s="75">
        <v>40523.680902777778</v>
      </c>
    </row>
    <row r="2925" spans="1:13">
      <c r="A2925" s="69" t="s">
        <v>758</v>
      </c>
      <c r="B2925" s="69" t="s">
        <v>413</v>
      </c>
      <c r="C2925" s="18"/>
      <c r="D2925" s="19"/>
      <c r="E2925" s="60"/>
      <c r="F2925" s="20"/>
      <c r="G2925" s="18"/>
      <c r="H2925" s="25"/>
      <c r="I2925" s="15">
        <v>2925</v>
      </c>
      <c r="J2925" s="15" t="b">
        <f xml:space="preserve"> IF(AND([Relationship Date (UTC)] &gt;= Misc!$M$3, [Relationship Date (UTC)] &lt;= Misc!$N$3,TRUE), TRUE, FALSE)</f>
        <v>1</v>
      </c>
      <c r="K2925" s="16"/>
      <c r="L2925" s="72" t="s">
        <v>922</v>
      </c>
      <c r="M2925" s="75">
        <v>40523.680902777778</v>
      </c>
    </row>
    <row r="2926" spans="1:13">
      <c r="A2926" s="69" t="s">
        <v>758</v>
      </c>
      <c r="B2926" s="69" t="s">
        <v>869</v>
      </c>
      <c r="C2926" s="18"/>
      <c r="D2926" s="19"/>
      <c r="E2926" s="60"/>
      <c r="F2926" s="20"/>
      <c r="G2926" s="18"/>
      <c r="H2926" s="25"/>
      <c r="I2926" s="15">
        <v>2926</v>
      </c>
      <c r="J2926" s="15" t="b">
        <f xml:space="preserve"> IF(AND([Relationship Date (UTC)] &gt;= Misc!$M$3, [Relationship Date (UTC)] &lt;= Misc!$N$3,TRUE), TRUE, FALSE)</f>
        <v>1</v>
      </c>
      <c r="K2926" s="16"/>
      <c r="L2926" s="72" t="s">
        <v>922</v>
      </c>
      <c r="M2926" s="75">
        <v>40523.680902777778</v>
      </c>
    </row>
    <row r="2927" spans="1:13">
      <c r="A2927" s="69" t="s">
        <v>758</v>
      </c>
      <c r="B2927" s="69" t="s">
        <v>696</v>
      </c>
      <c r="C2927" s="18"/>
      <c r="D2927" s="19"/>
      <c r="E2927" s="60"/>
      <c r="F2927" s="20"/>
      <c r="G2927" s="18"/>
      <c r="H2927" s="25"/>
      <c r="I2927" s="15">
        <v>2927</v>
      </c>
      <c r="J2927" s="15" t="b">
        <f xml:space="preserve"> IF(AND([Relationship Date (UTC)] &gt;= Misc!$M$3, [Relationship Date (UTC)] &lt;= Misc!$N$3,TRUE), TRUE, FALSE)</f>
        <v>1</v>
      </c>
      <c r="K2927" s="16"/>
      <c r="L2927" s="72" t="s">
        <v>922</v>
      </c>
      <c r="M2927" s="75">
        <v>40523.680902777778</v>
      </c>
    </row>
    <row r="2928" spans="1:13">
      <c r="A2928" s="69" t="s">
        <v>758</v>
      </c>
      <c r="B2928" s="69" t="s">
        <v>659</v>
      </c>
      <c r="C2928" s="18"/>
      <c r="D2928" s="19"/>
      <c r="E2928" s="60"/>
      <c r="F2928" s="20"/>
      <c r="G2928" s="18"/>
      <c r="H2928" s="25"/>
      <c r="I2928" s="15">
        <v>2928</v>
      </c>
      <c r="J2928" s="15" t="b">
        <f xml:space="preserve"> IF(AND([Relationship Date (UTC)] &gt;= Misc!$M$3, [Relationship Date (UTC)] &lt;= Misc!$N$3,TRUE), TRUE, FALSE)</f>
        <v>1</v>
      </c>
      <c r="K2928" s="16"/>
      <c r="L2928" s="72" t="s">
        <v>922</v>
      </c>
      <c r="M2928" s="75">
        <v>40523.680902777778</v>
      </c>
    </row>
    <row r="2929" spans="1:13">
      <c r="A2929" s="69" t="s">
        <v>758</v>
      </c>
      <c r="B2929" s="69" t="s">
        <v>818</v>
      </c>
      <c r="C2929" s="18"/>
      <c r="D2929" s="19"/>
      <c r="E2929" s="60"/>
      <c r="F2929" s="20"/>
      <c r="G2929" s="18"/>
      <c r="H2929" s="25"/>
      <c r="I2929" s="15">
        <v>2929</v>
      </c>
      <c r="J2929" s="15" t="b">
        <f xml:space="preserve"> IF(AND([Relationship Date (UTC)] &gt;= Misc!$M$3, [Relationship Date (UTC)] &lt;= Misc!$N$3,TRUE), TRUE, FALSE)</f>
        <v>1</v>
      </c>
      <c r="K2929" s="16"/>
      <c r="L2929" s="72" t="s">
        <v>922</v>
      </c>
      <c r="M2929" s="75">
        <v>40523.680902777778</v>
      </c>
    </row>
    <row r="2930" spans="1:13">
      <c r="A2930" s="69" t="s">
        <v>758</v>
      </c>
      <c r="B2930" s="69" t="s">
        <v>505</v>
      </c>
      <c r="C2930" s="18"/>
      <c r="D2930" s="19"/>
      <c r="E2930" s="60"/>
      <c r="F2930" s="20"/>
      <c r="G2930" s="18"/>
      <c r="H2930" s="25"/>
      <c r="I2930" s="15">
        <v>2930</v>
      </c>
      <c r="J2930" s="15" t="b">
        <f xml:space="preserve"> IF(AND([Relationship Date (UTC)] &gt;= Misc!$M$3, [Relationship Date (UTC)] &lt;= Misc!$N$3,TRUE), TRUE, FALSE)</f>
        <v>1</v>
      </c>
      <c r="K2930" s="16"/>
      <c r="L2930" s="72" t="s">
        <v>922</v>
      </c>
      <c r="M2930" s="75">
        <v>40523.680902777778</v>
      </c>
    </row>
    <row r="2931" spans="1:13">
      <c r="A2931" s="69" t="s">
        <v>758</v>
      </c>
      <c r="B2931" s="69" t="s">
        <v>624</v>
      </c>
      <c r="C2931" s="18"/>
      <c r="D2931" s="19"/>
      <c r="E2931" s="60"/>
      <c r="F2931" s="20"/>
      <c r="G2931" s="18"/>
      <c r="H2931" s="25"/>
      <c r="I2931" s="15">
        <v>2931</v>
      </c>
      <c r="J2931" s="15" t="b">
        <f xml:space="preserve"> IF(AND([Relationship Date (UTC)] &gt;= Misc!$M$3, [Relationship Date (UTC)] &lt;= Misc!$N$3,TRUE), TRUE, FALSE)</f>
        <v>1</v>
      </c>
      <c r="K2931" s="16"/>
      <c r="L2931" s="72" t="s">
        <v>922</v>
      </c>
      <c r="M2931" s="75">
        <v>40523.680902777778</v>
      </c>
    </row>
    <row r="2932" spans="1:13">
      <c r="A2932" s="69" t="s">
        <v>758</v>
      </c>
      <c r="B2932" s="69" t="s">
        <v>916</v>
      </c>
      <c r="C2932" s="18"/>
      <c r="D2932" s="19"/>
      <c r="E2932" s="60"/>
      <c r="F2932" s="20"/>
      <c r="G2932" s="18"/>
      <c r="H2932" s="25"/>
      <c r="I2932" s="15">
        <v>2932</v>
      </c>
      <c r="J2932" s="15" t="b">
        <f xml:space="preserve"> IF(AND([Relationship Date (UTC)] &gt;= Misc!$M$3, [Relationship Date (UTC)] &lt;= Misc!$N$3,TRUE), TRUE, FALSE)</f>
        <v>1</v>
      </c>
      <c r="K2932" s="16"/>
      <c r="L2932" s="72" t="s">
        <v>922</v>
      </c>
      <c r="M2932" s="75">
        <v>40523.680902777778</v>
      </c>
    </row>
    <row r="2933" spans="1:13">
      <c r="A2933" s="69" t="s">
        <v>758</v>
      </c>
      <c r="B2933" s="69" t="s">
        <v>441</v>
      </c>
      <c r="C2933" s="18"/>
      <c r="D2933" s="19"/>
      <c r="E2933" s="60"/>
      <c r="F2933" s="20"/>
      <c r="G2933" s="18"/>
      <c r="H2933" s="25"/>
      <c r="I2933" s="15">
        <v>2933</v>
      </c>
      <c r="J2933" s="15" t="b">
        <f xml:space="preserve"> IF(AND([Relationship Date (UTC)] &gt;= Misc!$M$3, [Relationship Date (UTC)] &lt;= Misc!$N$3,TRUE), TRUE, FALSE)</f>
        <v>1</v>
      </c>
      <c r="K2933" s="16"/>
      <c r="L2933" s="72" t="s">
        <v>922</v>
      </c>
      <c r="M2933" s="75">
        <v>40523.680902777778</v>
      </c>
    </row>
    <row r="2934" spans="1:13">
      <c r="A2934" s="69" t="s">
        <v>770</v>
      </c>
      <c r="B2934" s="69" t="s">
        <v>758</v>
      </c>
      <c r="C2934" s="18"/>
      <c r="D2934" s="19"/>
      <c r="E2934" s="60"/>
      <c r="F2934" s="20"/>
      <c r="G2934" s="18"/>
      <c r="H2934" s="25"/>
      <c r="I2934" s="15">
        <v>2934</v>
      </c>
      <c r="J2934" s="15" t="b">
        <f xml:space="preserve"> IF(AND([Relationship Date (UTC)] &gt;= Misc!$M$3, [Relationship Date (UTC)] &lt;= Misc!$N$3,TRUE), TRUE, FALSE)</f>
        <v>1</v>
      </c>
      <c r="K2934" s="16"/>
      <c r="L2934" s="72" t="s">
        <v>922</v>
      </c>
      <c r="M2934" s="75">
        <v>40523.680902777778</v>
      </c>
    </row>
    <row r="2935" spans="1:13">
      <c r="A2935" s="69" t="s">
        <v>888</v>
      </c>
      <c r="B2935" s="69" t="s">
        <v>758</v>
      </c>
      <c r="C2935" s="18"/>
      <c r="D2935" s="19"/>
      <c r="E2935" s="60"/>
      <c r="F2935" s="20"/>
      <c r="G2935" s="18"/>
      <c r="H2935" s="25"/>
      <c r="I2935" s="15">
        <v>2935</v>
      </c>
      <c r="J2935" s="15" t="b">
        <f xml:space="preserve"> IF(AND([Relationship Date (UTC)] &gt;= Misc!$M$3, [Relationship Date (UTC)] &lt;= Misc!$N$3,TRUE), TRUE, FALSE)</f>
        <v>1</v>
      </c>
      <c r="K2935" s="16"/>
      <c r="L2935" s="72" t="s">
        <v>922</v>
      </c>
      <c r="M2935" s="75">
        <v>40523.680902777778</v>
      </c>
    </row>
    <row r="2936" spans="1:13">
      <c r="A2936" s="69" t="s">
        <v>505</v>
      </c>
      <c r="B2936" s="69" t="s">
        <v>686</v>
      </c>
      <c r="C2936" s="18"/>
      <c r="D2936" s="19"/>
      <c r="E2936" s="60"/>
      <c r="F2936" s="20"/>
      <c r="G2936" s="18"/>
      <c r="H2936" s="25"/>
      <c r="I2936" s="15">
        <v>2936</v>
      </c>
      <c r="J2936" s="15" t="b">
        <f xml:space="preserve"> IF(AND([Relationship Date (UTC)] &gt;= Misc!$M$3, [Relationship Date (UTC)] &lt;= Misc!$N$3,TRUE), TRUE, FALSE)</f>
        <v>1</v>
      </c>
      <c r="K2936" s="16"/>
      <c r="L2936" s="72" t="s">
        <v>921</v>
      </c>
      <c r="M2936" s="75">
        <v>40523.672824074078</v>
      </c>
    </row>
    <row r="2937" spans="1:13">
      <c r="A2937" s="69" t="s">
        <v>673</v>
      </c>
      <c r="B2937" s="69" t="s">
        <v>686</v>
      </c>
      <c r="C2937" s="18"/>
      <c r="D2937" s="19"/>
      <c r="E2937" s="60"/>
      <c r="F2937" s="20"/>
      <c r="G2937" s="18"/>
      <c r="H2937" s="25"/>
      <c r="I2937" s="15">
        <v>2937</v>
      </c>
      <c r="J2937" s="15" t="b">
        <f xml:space="preserve"> IF(AND([Relationship Date (UTC)] &gt;= Misc!$M$3, [Relationship Date (UTC)] &lt;= Misc!$N$3,TRUE), TRUE, FALSE)</f>
        <v>1</v>
      </c>
      <c r="K2937" s="16"/>
      <c r="L2937" s="72" t="s">
        <v>922</v>
      </c>
      <c r="M2937" s="75">
        <v>40523.680902777778</v>
      </c>
    </row>
    <row r="2938" spans="1:13">
      <c r="A2938" s="69" t="s">
        <v>730</v>
      </c>
      <c r="B2938" s="69" t="s">
        <v>686</v>
      </c>
      <c r="C2938" s="18"/>
      <c r="D2938" s="19"/>
      <c r="E2938" s="60"/>
      <c r="F2938" s="20"/>
      <c r="G2938" s="18"/>
      <c r="H2938" s="25"/>
      <c r="I2938" s="15">
        <v>2938</v>
      </c>
      <c r="J2938" s="15" t="b">
        <f xml:space="preserve"> IF(AND([Relationship Date (UTC)] &gt;= Misc!$M$3, [Relationship Date (UTC)] &lt;= Misc!$N$3,TRUE), TRUE, FALSE)</f>
        <v>1</v>
      </c>
      <c r="K2938" s="16"/>
      <c r="L2938" s="72" t="s">
        <v>922</v>
      </c>
      <c r="M2938" s="75">
        <v>40523.680902777778</v>
      </c>
    </row>
    <row r="2939" spans="1:13">
      <c r="A2939" s="69" t="s">
        <v>441</v>
      </c>
      <c r="B2939" s="69" t="s">
        <v>686</v>
      </c>
      <c r="C2939" s="18"/>
      <c r="D2939" s="19"/>
      <c r="E2939" s="60"/>
      <c r="F2939" s="20"/>
      <c r="G2939" s="18"/>
      <c r="H2939" s="25"/>
      <c r="I2939" s="15">
        <v>2939</v>
      </c>
      <c r="J2939" s="15" t="b">
        <f xml:space="preserve"> IF(AND([Relationship Date (UTC)] &gt;= Misc!$M$3, [Relationship Date (UTC)] &lt;= Misc!$N$3,TRUE), TRUE, FALSE)</f>
        <v>1</v>
      </c>
      <c r="K2939" s="16"/>
      <c r="L2939" s="72" t="s">
        <v>922</v>
      </c>
      <c r="M2939" s="75">
        <v>40523.680902777778</v>
      </c>
    </row>
    <row r="2940" spans="1:13">
      <c r="A2940" s="69" t="s">
        <v>766</v>
      </c>
      <c r="B2940" s="69" t="s">
        <v>686</v>
      </c>
      <c r="C2940" s="18"/>
      <c r="D2940" s="19"/>
      <c r="E2940" s="60"/>
      <c r="F2940" s="20"/>
      <c r="G2940" s="18"/>
      <c r="H2940" s="25"/>
      <c r="I2940" s="15">
        <v>2940</v>
      </c>
      <c r="J2940" s="15" t="b">
        <f xml:space="preserve"> IF(AND([Relationship Date (UTC)] &gt;= Misc!$M$3, [Relationship Date (UTC)] &lt;= Misc!$N$3,TRUE), TRUE, FALSE)</f>
        <v>1</v>
      </c>
      <c r="K2940" s="16"/>
      <c r="L2940" s="72" t="s">
        <v>922</v>
      </c>
      <c r="M2940" s="75">
        <v>40523.680902777778</v>
      </c>
    </row>
    <row r="2941" spans="1:13">
      <c r="A2941" s="69" t="s">
        <v>686</v>
      </c>
      <c r="B2941" s="69" t="s">
        <v>730</v>
      </c>
      <c r="C2941" s="18"/>
      <c r="D2941" s="19"/>
      <c r="E2941" s="60"/>
      <c r="F2941" s="20"/>
      <c r="G2941" s="18"/>
      <c r="H2941" s="25"/>
      <c r="I2941" s="15">
        <v>2941</v>
      </c>
      <c r="J2941" s="15" t="b">
        <f xml:space="preserve"> IF(AND([Relationship Date (UTC)] &gt;= Misc!$M$3, [Relationship Date (UTC)] &lt;= Misc!$N$3,TRUE), TRUE, FALSE)</f>
        <v>1</v>
      </c>
      <c r="K2941" s="16"/>
      <c r="L2941" s="72" t="s">
        <v>922</v>
      </c>
      <c r="M2941" s="75">
        <v>40523.680902777778</v>
      </c>
    </row>
    <row r="2942" spans="1:13">
      <c r="A2942" s="69" t="s">
        <v>686</v>
      </c>
      <c r="B2942" s="69" t="s">
        <v>409</v>
      </c>
      <c r="C2942" s="18"/>
      <c r="D2942" s="19"/>
      <c r="E2942" s="60"/>
      <c r="F2942" s="20"/>
      <c r="G2942" s="18"/>
      <c r="H2942" s="25"/>
      <c r="I2942" s="15">
        <v>2942</v>
      </c>
      <c r="J2942" s="15" t="b">
        <f xml:space="preserve"> IF(AND([Relationship Date (UTC)] &gt;= Misc!$M$3, [Relationship Date (UTC)] &lt;= Misc!$N$3,TRUE), TRUE, FALSE)</f>
        <v>1</v>
      </c>
      <c r="K2942" s="16"/>
      <c r="L2942" s="72" t="s">
        <v>922</v>
      </c>
      <c r="M2942" s="75">
        <v>40523.680902777778</v>
      </c>
    </row>
    <row r="2943" spans="1:13">
      <c r="A2943" s="69" t="s">
        <v>686</v>
      </c>
      <c r="B2943" s="69" t="s">
        <v>818</v>
      </c>
      <c r="C2943" s="18"/>
      <c r="D2943" s="19"/>
      <c r="E2943" s="60"/>
      <c r="F2943" s="20"/>
      <c r="G2943" s="18"/>
      <c r="H2943" s="25"/>
      <c r="I2943" s="15">
        <v>2943</v>
      </c>
      <c r="J2943" s="15" t="b">
        <f xml:space="preserve"> IF(AND([Relationship Date (UTC)] &gt;= Misc!$M$3, [Relationship Date (UTC)] &lt;= Misc!$N$3,TRUE), TRUE, FALSE)</f>
        <v>1</v>
      </c>
      <c r="K2943" s="16"/>
      <c r="L2943" s="72" t="s">
        <v>922</v>
      </c>
      <c r="M2943" s="75">
        <v>40523.680902777778</v>
      </c>
    </row>
    <row r="2944" spans="1:13">
      <c r="A2944" s="69" t="s">
        <v>686</v>
      </c>
      <c r="B2944" s="69" t="s">
        <v>505</v>
      </c>
      <c r="C2944" s="18"/>
      <c r="D2944" s="19"/>
      <c r="E2944" s="60"/>
      <c r="F2944" s="20"/>
      <c r="G2944" s="18"/>
      <c r="H2944" s="25"/>
      <c r="I2944" s="15">
        <v>2944</v>
      </c>
      <c r="J2944" s="15" t="b">
        <f xml:space="preserve"> IF(AND([Relationship Date (UTC)] &gt;= Misc!$M$3, [Relationship Date (UTC)] &lt;= Misc!$N$3,TRUE), TRUE, FALSE)</f>
        <v>1</v>
      </c>
      <c r="K2944" s="16"/>
      <c r="L2944" s="72" t="s">
        <v>922</v>
      </c>
      <c r="M2944" s="75">
        <v>40523.680902777778</v>
      </c>
    </row>
    <row r="2945" spans="1:13">
      <c r="A2945" s="69" t="s">
        <v>686</v>
      </c>
      <c r="B2945" s="69" t="s">
        <v>845</v>
      </c>
      <c r="C2945" s="18"/>
      <c r="D2945" s="19"/>
      <c r="E2945" s="60"/>
      <c r="F2945" s="20"/>
      <c r="G2945" s="18"/>
      <c r="H2945" s="25"/>
      <c r="I2945" s="15">
        <v>2945</v>
      </c>
      <c r="J2945" s="15" t="b">
        <f xml:space="preserve"> IF(AND([Relationship Date (UTC)] &gt;= Misc!$M$3, [Relationship Date (UTC)] &lt;= Misc!$N$3,TRUE), TRUE, FALSE)</f>
        <v>1</v>
      </c>
      <c r="K2945" s="16"/>
      <c r="L2945" s="72" t="s">
        <v>922</v>
      </c>
      <c r="M2945" s="75">
        <v>40523.680902777778</v>
      </c>
    </row>
    <row r="2946" spans="1:13">
      <c r="A2946" s="69" t="s">
        <v>686</v>
      </c>
      <c r="B2946" s="69" t="s">
        <v>671</v>
      </c>
      <c r="C2946" s="18"/>
      <c r="D2946" s="19"/>
      <c r="E2946" s="60"/>
      <c r="F2946" s="20"/>
      <c r="G2946" s="18"/>
      <c r="H2946" s="25"/>
      <c r="I2946" s="15">
        <v>2946</v>
      </c>
      <c r="J2946" s="15" t="b">
        <f xml:space="preserve"> IF(AND([Relationship Date (UTC)] &gt;= Misc!$M$3, [Relationship Date (UTC)] &lt;= Misc!$N$3,TRUE), TRUE, FALSE)</f>
        <v>1</v>
      </c>
      <c r="K2946" s="16"/>
      <c r="L2946" s="72" t="s">
        <v>922</v>
      </c>
      <c r="M2946" s="75">
        <v>40523.680902777778</v>
      </c>
    </row>
    <row r="2947" spans="1:13">
      <c r="A2947" s="69" t="s">
        <v>686</v>
      </c>
      <c r="B2947" s="69" t="s">
        <v>696</v>
      </c>
      <c r="C2947" s="18"/>
      <c r="D2947" s="19"/>
      <c r="E2947" s="60"/>
      <c r="F2947" s="20"/>
      <c r="G2947" s="18"/>
      <c r="H2947" s="25"/>
      <c r="I2947" s="15">
        <v>2947</v>
      </c>
      <c r="J2947" s="15" t="b">
        <f xml:space="preserve"> IF(AND([Relationship Date (UTC)] &gt;= Misc!$M$3, [Relationship Date (UTC)] &lt;= Misc!$N$3,TRUE), TRUE, FALSE)</f>
        <v>1</v>
      </c>
      <c r="K2947" s="16"/>
      <c r="L2947" s="72" t="s">
        <v>922</v>
      </c>
      <c r="M2947" s="75">
        <v>40523.680902777778</v>
      </c>
    </row>
    <row r="2948" spans="1:13">
      <c r="A2948" s="69" t="s">
        <v>686</v>
      </c>
      <c r="B2948" s="69" t="s">
        <v>673</v>
      </c>
      <c r="C2948" s="18"/>
      <c r="D2948" s="19"/>
      <c r="E2948" s="60"/>
      <c r="F2948" s="20"/>
      <c r="G2948" s="18"/>
      <c r="H2948" s="25"/>
      <c r="I2948" s="15">
        <v>2948</v>
      </c>
      <c r="J2948" s="15" t="b">
        <f xml:space="preserve"> IF(AND([Relationship Date (UTC)] &gt;= Misc!$M$3, [Relationship Date (UTC)] &lt;= Misc!$N$3,TRUE), TRUE, FALSE)</f>
        <v>1</v>
      </c>
      <c r="K2948" s="16"/>
      <c r="L2948" s="72" t="s">
        <v>922</v>
      </c>
      <c r="M2948" s="75">
        <v>40523.680902777778</v>
      </c>
    </row>
    <row r="2949" spans="1:13">
      <c r="A2949" s="69" t="s">
        <v>505</v>
      </c>
      <c r="B2949" s="69" t="s">
        <v>686</v>
      </c>
      <c r="C2949" s="18"/>
      <c r="D2949" s="19"/>
      <c r="E2949" s="60"/>
      <c r="F2949" s="20"/>
      <c r="G2949" s="18"/>
      <c r="H2949" s="25"/>
      <c r="I2949" s="15">
        <v>2949</v>
      </c>
      <c r="J2949" s="15" t="b">
        <f xml:space="preserve"> IF(AND([Relationship Date (UTC)] &gt;= Misc!$M$3, [Relationship Date (UTC)] &lt;= Misc!$N$3,TRUE), TRUE, FALSE)</f>
        <v>1</v>
      </c>
      <c r="K2949" s="16"/>
      <c r="L2949" s="72" t="s">
        <v>922</v>
      </c>
      <c r="M2949" s="75">
        <v>40523.680902777778</v>
      </c>
    </row>
    <row r="2950" spans="1:13">
      <c r="A2950" s="69" t="s">
        <v>659</v>
      </c>
      <c r="B2950" s="69" t="s">
        <v>686</v>
      </c>
      <c r="C2950" s="18"/>
      <c r="D2950" s="19"/>
      <c r="E2950" s="60"/>
      <c r="F2950" s="20"/>
      <c r="G2950" s="18"/>
      <c r="H2950" s="25"/>
      <c r="I2950" s="15">
        <v>2950</v>
      </c>
      <c r="J2950" s="15" t="b">
        <f xml:space="preserve"> IF(AND([Relationship Date (UTC)] &gt;= Misc!$M$3, [Relationship Date (UTC)] &lt;= Misc!$N$3,TRUE), TRUE, FALSE)</f>
        <v>1</v>
      </c>
      <c r="K2950" s="16"/>
      <c r="L2950" s="72" t="s">
        <v>922</v>
      </c>
      <c r="M2950" s="75">
        <v>40523.680902777778</v>
      </c>
    </row>
    <row r="2951" spans="1:13">
      <c r="A2951" s="69" t="s">
        <v>671</v>
      </c>
      <c r="B2951" s="69" t="s">
        <v>686</v>
      </c>
      <c r="C2951" s="18"/>
      <c r="D2951" s="19"/>
      <c r="E2951" s="60"/>
      <c r="F2951" s="20"/>
      <c r="G2951" s="18"/>
      <c r="H2951" s="25"/>
      <c r="I2951" s="15">
        <v>2951</v>
      </c>
      <c r="J2951" s="15" t="b">
        <f xml:space="preserve"> IF(AND([Relationship Date (UTC)] &gt;= Misc!$M$3, [Relationship Date (UTC)] &lt;= Misc!$N$3,TRUE), TRUE, FALSE)</f>
        <v>1</v>
      </c>
      <c r="K2951" s="16"/>
      <c r="L2951" s="72" t="s">
        <v>922</v>
      </c>
      <c r="M2951" s="75">
        <v>40523.680902777778</v>
      </c>
    </row>
    <row r="2952" spans="1:13">
      <c r="A2952" s="69" t="s">
        <v>696</v>
      </c>
      <c r="B2952" s="69" t="s">
        <v>686</v>
      </c>
      <c r="C2952" s="18"/>
      <c r="D2952" s="19"/>
      <c r="E2952" s="60"/>
      <c r="F2952" s="20"/>
      <c r="G2952" s="18"/>
      <c r="H2952" s="25"/>
      <c r="I2952" s="15">
        <v>2952</v>
      </c>
      <c r="J2952" s="15" t="b">
        <f xml:space="preserve"> IF(AND([Relationship Date (UTC)] &gt;= Misc!$M$3, [Relationship Date (UTC)] &lt;= Misc!$N$3,TRUE), TRUE, FALSE)</f>
        <v>1</v>
      </c>
      <c r="K2952" s="16"/>
      <c r="L2952" s="72" t="s">
        <v>922</v>
      </c>
      <c r="M2952" s="75">
        <v>40523.680902777778</v>
      </c>
    </row>
    <row r="2953" spans="1:13">
      <c r="A2953" s="69" t="s">
        <v>845</v>
      </c>
      <c r="B2953" s="69" t="s">
        <v>686</v>
      </c>
      <c r="C2953" s="18"/>
      <c r="D2953" s="19"/>
      <c r="E2953" s="60"/>
      <c r="F2953" s="20"/>
      <c r="G2953" s="18"/>
      <c r="H2953" s="25"/>
      <c r="I2953" s="15">
        <v>2953</v>
      </c>
      <c r="J2953" s="15" t="b">
        <f xml:space="preserve"> IF(AND([Relationship Date (UTC)] &gt;= Misc!$M$3, [Relationship Date (UTC)] &lt;= Misc!$N$3,TRUE), TRUE, FALSE)</f>
        <v>1</v>
      </c>
      <c r="K2953" s="16"/>
      <c r="L2953" s="72" t="s">
        <v>922</v>
      </c>
      <c r="M2953" s="75">
        <v>40523.680902777778</v>
      </c>
    </row>
    <row r="2954" spans="1:13">
      <c r="A2954" s="69" t="s">
        <v>865</v>
      </c>
      <c r="B2954" s="69" t="s">
        <v>686</v>
      </c>
      <c r="C2954" s="18"/>
      <c r="D2954" s="19"/>
      <c r="E2954" s="60"/>
      <c r="F2954" s="20"/>
      <c r="G2954" s="18"/>
      <c r="H2954" s="25"/>
      <c r="I2954" s="15">
        <v>2954</v>
      </c>
      <c r="J2954" s="15" t="b">
        <f xml:space="preserve"> IF(AND([Relationship Date (UTC)] &gt;= Misc!$M$3, [Relationship Date (UTC)] &lt;= Misc!$N$3,TRUE), TRUE, FALSE)</f>
        <v>1</v>
      </c>
      <c r="K2954" s="16"/>
      <c r="L2954" s="72" t="s">
        <v>922</v>
      </c>
      <c r="M2954" s="75">
        <v>40523.680902777778</v>
      </c>
    </row>
    <row r="2955" spans="1:13">
      <c r="A2955" s="69" t="s">
        <v>888</v>
      </c>
      <c r="B2955" s="69" t="s">
        <v>686</v>
      </c>
      <c r="C2955" s="18"/>
      <c r="D2955" s="19"/>
      <c r="E2955" s="60"/>
      <c r="F2955" s="20"/>
      <c r="G2955" s="18"/>
      <c r="H2955" s="25"/>
      <c r="I2955" s="15">
        <v>2955</v>
      </c>
      <c r="J2955" s="15" t="b">
        <f xml:space="preserve"> IF(AND([Relationship Date (UTC)] &gt;= Misc!$M$3, [Relationship Date (UTC)] &lt;= Misc!$N$3,TRUE), TRUE, FALSE)</f>
        <v>1</v>
      </c>
      <c r="K2955" s="16"/>
      <c r="L2955" s="72" t="s">
        <v>922</v>
      </c>
      <c r="M2955" s="75">
        <v>40523.680902777778</v>
      </c>
    </row>
    <row r="2956" spans="1:13">
      <c r="A2956" s="69" t="s">
        <v>888</v>
      </c>
      <c r="B2956" s="69" t="s">
        <v>730</v>
      </c>
      <c r="C2956" s="18"/>
      <c r="D2956" s="19"/>
      <c r="E2956" s="60"/>
      <c r="F2956" s="20"/>
      <c r="G2956" s="18"/>
      <c r="H2956" s="25"/>
      <c r="I2956" s="15">
        <v>2956</v>
      </c>
      <c r="J2956" s="15" t="b">
        <f xml:space="preserve"> IF(AND([Relationship Date (UTC)] &gt;= Misc!$M$3, [Relationship Date (UTC)] &lt;= Misc!$N$3,TRUE), TRUE, FALSE)</f>
        <v>1</v>
      </c>
      <c r="K2956" s="16"/>
      <c r="L2956" s="72" t="s">
        <v>922</v>
      </c>
      <c r="M2956" s="75">
        <v>40523.680902777778</v>
      </c>
    </row>
    <row r="2957" spans="1:13">
      <c r="A2957" s="69" t="s">
        <v>888</v>
      </c>
      <c r="B2957" s="69" t="s">
        <v>916</v>
      </c>
      <c r="C2957" s="18"/>
      <c r="D2957" s="19"/>
      <c r="E2957" s="60"/>
      <c r="F2957" s="20"/>
      <c r="G2957" s="18"/>
      <c r="H2957" s="25"/>
      <c r="I2957" s="15">
        <v>2957</v>
      </c>
      <c r="J2957" s="15" t="b">
        <f xml:space="preserve"> IF(AND([Relationship Date (UTC)] &gt;= Misc!$M$3, [Relationship Date (UTC)] &lt;= Misc!$N$3,TRUE), TRUE, FALSE)</f>
        <v>1</v>
      </c>
      <c r="K2957" s="16"/>
      <c r="L2957" s="72" t="s">
        <v>922</v>
      </c>
      <c r="M2957" s="75">
        <v>40523.680902777778</v>
      </c>
    </row>
    <row r="2958" spans="1:13">
      <c r="A2958" s="69" t="s">
        <v>888</v>
      </c>
      <c r="B2958" s="69" t="s">
        <v>441</v>
      </c>
      <c r="C2958" s="18"/>
      <c r="D2958" s="19"/>
      <c r="E2958" s="60"/>
      <c r="F2958" s="20"/>
      <c r="G2958" s="18"/>
      <c r="H2958" s="25"/>
      <c r="I2958" s="15">
        <v>2958</v>
      </c>
      <c r="J2958" s="15" t="b">
        <f xml:space="preserve"> IF(AND([Relationship Date (UTC)] &gt;= Misc!$M$3, [Relationship Date (UTC)] &lt;= Misc!$N$3,TRUE), TRUE, FALSE)</f>
        <v>1</v>
      </c>
      <c r="K2958" s="16"/>
      <c r="L2958" s="72" t="s">
        <v>922</v>
      </c>
      <c r="M2958" s="75">
        <v>40523.680902777778</v>
      </c>
    </row>
    <row r="2959" spans="1:13">
      <c r="A2959" s="69" t="s">
        <v>321</v>
      </c>
      <c r="B2959" s="69" t="s">
        <v>730</v>
      </c>
      <c r="C2959" s="18"/>
      <c r="D2959" s="19"/>
      <c r="E2959" s="60"/>
      <c r="F2959" s="20"/>
      <c r="G2959" s="18"/>
      <c r="H2959" s="25"/>
      <c r="I2959" s="15">
        <v>2959</v>
      </c>
      <c r="J2959" s="15" t="b">
        <f xml:space="preserve"> IF(AND([Relationship Date (UTC)] &gt;= Misc!$M$3, [Relationship Date (UTC)] &lt;= Misc!$N$3,TRUE), TRUE, FALSE)</f>
        <v>1</v>
      </c>
      <c r="K2959" s="16"/>
      <c r="L2959" s="72" t="s">
        <v>921</v>
      </c>
      <c r="M2959" s="75">
        <v>40523.665868055556</v>
      </c>
    </row>
    <row r="2960" spans="1:13">
      <c r="A2960" s="69" t="s">
        <v>321</v>
      </c>
      <c r="B2960" s="69" t="s">
        <v>505</v>
      </c>
      <c r="C2960" s="18"/>
      <c r="D2960" s="19"/>
      <c r="E2960" s="60"/>
      <c r="F2960" s="20"/>
      <c r="G2960" s="18"/>
      <c r="H2960" s="25"/>
      <c r="I2960" s="15">
        <v>2960</v>
      </c>
      <c r="J2960" s="15" t="b">
        <f xml:space="preserve"> IF(AND([Relationship Date (UTC)] &gt;= Misc!$M$3, [Relationship Date (UTC)] &lt;= Misc!$N$3,TRUE), TRUE, FALSE)</f>
        <v>1</v>
      </c>
      <c r="K2960" s="16"/>
      <c r="L2960" s="72" t="s">
        <v>921</v>
      </c>
      <c r="M2960" s="75">
        <v>40523.665868055556</v>
      </c>
    </row>
    <row r="2961" spans="1:13">
      <c r="A2961" s="69" t="s">
        <v>890</v>
      </c>
      <c r="B2961" s="69" t="s">
        <v>321</v>
      </c>
      <c r="C2961" s="18"/>
      <c r="D2961" s="19"/>
      <c r="E2961" s="60"/>
      <c r="F2961" s="20"/>
      <c r="G2961" s="18"/>
      <c r="H2961" s="25"/>
      <c r="I2961" s="15">
        <v>2961</v>
      </c>
      <c r="J2961" s="15" t="b">
        <f xml:space="preserve"> IF(AND([Relationship Date (UTC)] &gt;= Misc!$M$3, [Relationship Date (UTC)] &lt;= Misc!$N$3,TRUE), TRUE, FALSE)</f>
        <v>1</v>
      </c>
      <c r="K2961" s="16"/>
      <c r="L2961" s="72" t="s">
        <v>922</v>
      </c>
      <c r="M2961" s="75">
        <v>40523.680902777778</v>
      </c>
    </row>
    <row r="2962" spans="1:13">
      <c r="A2962" s="69" t="s">
        <v>647</v>
      </c>
      <c r="B2962" s="69" t="s">
        <v>321</v>
      </c>
      <c r="C2962" s="18"/>
      <c r="D2962" s="19"/>
      <c r="E2962" s="60"/>
      <c r="F2962" s="20"/>
      <c r="G2962" s="18"/>
      <c r="H2962" s="25"/>
      <c r="I2962" s="15">
        <v>2962</v>
      </c>
      <c r="J2962" s="15" t="b">
        <f xml:space="preserve"> IF(AND([Relationship Date (UTC)] &gt;= Misc!$M$3, [Relationship Date (UTC)] &lt;= Misc!$N$3,TRUE), TRUE, FALSE)</f>
        <v>1</v>
      </c>
      <c r="K2962" s="16"/>
      <c r="L2962" s="72" t="s">
        <v>922</v>
      </c>
      <c r="M2962" s="75">
        <v>40523.680902777778</v>
      </c>
    </row>
    <row r="2963" spans="1:13">
      <c r="A2963" s="69" t="s">
        <v>321</v>
      </c>
      <c r="B2963" s="69" t="s">
        <v>489</v>
      </c>
      <c r="C2963" s="18"/>
      <c r="D2963" s="19"/>
      <c r="E2963" s="60"/>
      <c r="F2963" s="20"/>
      <c r="G2963" s="18"/>
      <c r="H2963" s="25"/>
      <c r="I2963" s="15">
        <v>2963</v>
      </c>
      <c r="J2963" s="15" t="b">
        <f xml:space="preserve"> IF(AND([Relationship Date (UTC)] &gt;= Misc!$M$3, [Relationship Date (UTC)] &lt;= Misc!$N$3,TRUE), TRUE, FALSE)</f>
        <v>1</v>
      </c>
      <c r="K2963" s="16"/>
      <c r="L2963" s="72" t="s">
        <v>922</v>
      </c>
      <c r="M2963" s="75">
        <v>40523.680902777778</v>
      </c>
    </row>
    <row r="2964" spans="1:13">
      <c r="A2964" s="69" t="s">
        <v>321</v>
      </c>
      <c r="B2964" s="69" t="s">
        <v>890</v>
      </c>
      <c r="C2964" s="18"/>
      <c r="D2964" s="19"/>
      <c r="E2964" s="60"/>
      <c r="F2964" s="20"/>
      <c r="G2964" s="18"/>
      <c r="H2964" s="25"/>
      <c r="I2964" s="15">
        <v>2964</v>
      </c>
      <c r="J2964" s="15" t="b">
        <f xml:space="preserve"> IF(AND([Relationship Date (UTC)] &gt;= Misc!$M$3, [Relationship Date (UTC)] &lt;= Misc!$N$3,TRUE), TRUE, FALSE)</f>
        <v>1</v>
      </c>
      <c r="K2964" s="16"/>
      <c r="L2964" s="72" t="s">
        <v>922</v>
      </c>
      <c r="M2964" s="75">
        <v>40523.680902777778</v>
      </c>
    </row>
    <row r="2965" spans="1:13">
      <c r="A2965" s="69" t="s">
        <v>321</v>
      </c>
      <c r="B2965" s="69" t="s">
        <v>586</v>
      </c>
      <c r="C2965" s="18"/>
      <c r="D2965" s="19"/>
      <c r="E2965" s="60"/>
      <c r="F2965" s="20"/>
      <c r="G2965" s="18"/>
      <c r="H2965" s="25"/>
      <c r="I2965" s="15">
        <v>2965</v>
      </c>
      <c r="J2965" s="15" t="b">
        <f xml:space="preserve"> IF(AND([Relationship Date (UTC)] &gt;= Misc!$M$3, [Relationship Date (UTC)] &lt;= Misc!$N$3,TRUE), TRUE, FALSE)</f>
        <v>1</v>
      </c>
      <c r="K2965" s="16"/>
      <c r="L2965" s="72" t="s">
        <v>922</v>
      </c>
      <c r="M2965" s="75">
        <v>40523.680902777778</v>
      </c>
    </row>
    <row r="2966" spans="1:13">
      <c r="A2966" s="69" t="s">
        <v>321</v>
      </c>
      <c r="B2966" s="69" t="s">
        <v>730</v>
      </c>
      <c r="C2966" s="18"/>
      <c r="D2966" s="19"/>
      <c r="E2966" s="60"/>
      <c r="F2966" s="20"/>
      <c r="G2966" s="18"/>
      <c r="H2966" s="25"/>
      <c r="I2966" s="15">
        <v>2966</v>
      </c>
      <c r="J2966" s="15" t="b">
        <f xml:space="preserve"> IF(AND([Relationship Date (UTC)] &gt;= Misc!$M$3, [Relationship Date (UTC)] &lt;= Misc!$N$3,TRUE), TRUE, FALSE)</f>
        <v>1</v>
      </c>
      <c r="K2966" s="16"/>
      <c r="L2966" s="72" t="s">
        <v>922</v>
      </c>
      <c r="M2966" s="75">
        <v>40523.680902777778</v>
      </c>
    </row>
    <row r="2967" spans="1:13">
      <c r="A2967" s="69" t="s">
        <v>321</v>
      </c>
      <c r="B2967" s="69" t="s">
        <v>696</v>
      </c>
      <c r="C2967" s="18"/>
      <c r="D2967" s="19"/>
      <c r="E2967" s="60"/>
      <c r="F2967" s="20"/>
      <c r="G2967" s="18"/>
      <c r="H2967" s="25"/>
      <c r="I2967" s="15">
        <v>2967</v>
      </c>
      <c r="J2967" s="15" t="b">
        <f xml:space="preserve"> IF(AND([Relationship Date (UTC)] &gt;= Misc!$M$3, [Relationship Date (UTC)] &lt;= Misc!$N$3,TRUE), TRUE, FALSE)</f>
        <v>1</v>
      </c>
      <c r="K2967" s="16"/>
      <c r="L2967" s="72" t="s">
        <v>922</v>
      </c>
      <c r="M2967" s="75">
        <v>40523.680902777778</v>
      </c>
    </row>
    <row r="2968" spans="1:13">
      <c r="A2968" s="69" t="s">
        <v>321</v>
      </c>
      <c r="B2968" s="69" t="s">
        <v>671</v>
      </c>
      <c r="C2968" s="18"/>
      <c r="D2968" s="19"/>
      <c r="E2968" s="60"/>
      <c r="F2968" s="20"/>
      <c r="G2968" s="18"/>
      <c r="H2968" s="25"/>
      <c r="I2968" s="15">
        <v>2968</v>
      </c>
      <c r="J2968" s="15" t="b">
        <f xml:space="preserve"> IF(AND([Relationship Date (UTC)] &gt;= Misc!$M$3, [Relationship Date (UTC)] &lt;= Misc!$N$3,TRUE), TRUE, FALSE)</f>
        <v>1</v>
      </c>
      <c r="K2968" s="16"/>
      <c r="L2968" s="72" t="s">
        <v>922</v>
      </c>
      <c r="M2968" s="75">
        <v>40523.680902777778</v>
      </c>
    </row>
    <row r="2969" spans="1:13">
      <c r="A2969" s="69" t="s">
        <v>321</v>
      </c>
      <c r="B2969" s="69" t="s">
        <v>892</v>
      </c>
      <c r="C2969" s="18"/>
      <c r="D2969" s="19"/>
      <c r="E2969" s="60"/>
      <c r="F2969" s="20"/>
      <c r="G2969" s="18"/>
      <c r="H2969" s="25"/>
      <c r="I2969" s="15">
        <v>2969</v>
      </c>
      <c r="J2969" s="15" t="b">
        <f xml:space="preserve"> IF(AND([Relationship Date (UTC)] &gt;= Misc!$M$3, [Relationship Date (UTC)] &lt;= Misc!$N$3,TRUE), TRUE, FALSE)</f>
        <v>1</v>
      </c>
      <c r="K2969" s="16"/>
      <c r="L2969" s="72" t="s">
        <v>922</v>
      </c>
      <c r="M2969" s="75">
        <v>40523.680902777778</v>
      </c>
    </row>
    <row r="2970" spans="1:13">
      <c r="A2970" s="69" t="s">
        <v>321</v>
      </c>
      <c r="B2970" s="69" t="s">
        <v>505</v>
      </c>
      <c r="C2970" s="18"/>
      <c r="D2970" s="19"/>
      <c r="E2970" s="60"/>
      <c r="F2970" s="20"/>
      <c r="G2970" s="18"/>
      <c r="H2970" s="25"/>
      <c r="I2970" s="15">
        <v>2970</v>
      </c>
      <c r="J2970" s="15" t="b">
        <f xml:space="preserve"> IF(AND([Relationship Date (UTC)] &gt;= Misc!$M$3, [Relationship Date (UTC)] &lt;= Misc!$N$3,TRUE), TRUE, FALSE)</f>
        <v>1</v>
      </c>
      <c r="K2970" s="16"/>
      <c r="L2970" s="72" t="s">
        <v>922</v>
      </c>
      <c r="M2970" s="75">
        <v>40523.680902777778</v>
      </c>
    </row>
    <row r="2971" spans="1:13">
      <c r="A2971" s="69" t="s">
        <v>321</v>
      </c>
      <c r="B2971" s="69" t="s">
        <v>624</v>
      </c>
      <c r="C2971" s="18"/>
      <c r="D2971" s="19"/>
      <c r="E2971" s="60"/>
      <c r="F2971" s="20"/>
      <c r="G2971" s="18"/>
      <c r="H2971" s="25"/>
      <c r="I2971" s="15">
        <v>2971</v>
      </c>
      <c r="J2971" s="15" t="b">
        <f xml:space="preserve"> IF(AND([Relationship Date (UTC)] &gt;= Misc!$M$3, [Relationship Date (UTC)] &lt;= Misc!$N$3,TRUE), TRUE, FALSE)</f>
        <v>1</v>
      </c>
      <c r="K2971" s="16"/>
      <c r="L2971" s="72" t="s">
        <v>922</v>
      </c>
      <c r="M2971" s="75">
        <v>40523.680902777778</v>
      </c>
    </row>
    <row r="2972" spans="1:13">
      <c r="A2972" s="69" t="s">
        <v>321</v>
      </c>
      <c r="B2972" s="69" t="s">
        <v>647</v>
      </c>
      <c r="C2972" s="18"/>
      <c r="D2972" s="19"/>
      <c r="E2972" s="60"/>
      <c r="F2972" s="20"/>
      <c r="G2972" s="18"/>
      <c r="H2972" s="25"/>
      <c r="I2972" s="15">
        <v>2972</v>
      </c>
      <c r="J2972" s="15" t="b">
        <f xml:space="preserve"> IF(AND([Relationship Date (UTC)] &gt;= Misc!$M$3, [Relationship Date (UTC)] &lt;= Misc!$N$3,TRUE), TRUE, FALSE)</f>
        <v>1</v>
      </c>
      <c r="K2972" s="16"/>
      <c r="L2972" s="72" t="s">
        <v>922</v>
      </c>
      <c r="M2972" s="75">
        <v>40523.680902777778</v>
      </c>
    </row>
    <row r="2973" spans="1:13">
      <c r="A2973" s="69" t="s">
        <v>321</v>
      </c>
      <c r="B2973" s="69" t="s">
        <v>733</v>
      </c>
      <c r="C2973" s="18"/>
      <c r="D2973" s="19"/>
      <c r="E2973" s="60"/>
      <c r="F2973" s="20"/>
      <c r="G2973" s="18"/>
      <c r="H2973" s="25"/>
      <c r="I2973" s="15">
        <v>2973</v>
      </c>
      <c r="J2973" s="15" t="b">
        <f xml:space="preserve"> IF(AND([Relationship Date (UTC)] &gt;= Misc!$M$3, [Relationship Date (UTC)] &lt;= Misc!$N$3,TRUE), TRUE, FALSE)</f>
        <v>1</v>
      </c>
      <c r="K2973" s="16"/>
      <c r="L2973" s="72" t="s">
        <v>922</v>
      </c>
      <c r="M2973" s="75">
        <v>40523.680902777778</v>
      </c>
    </row>
    <row r="2974" spans="1:13">
      <c r="A2974" s="69" t="s">
        <v>489</v>
      </c>
      <c r="B2974" s="69" t="s">
        <v>321</v>
      </c>
      <c r="C2974" s="18"/>
      <c r="D2974" s="19"/>
      <c r="E2974" s="60"/>
      <c r="F2974" s="20"/>
      <c r="G2974" s="18"/>
      <c r="H2974" s="25"/>
      <c r="I2974" s="15">
        <v>2974</v>
      </c>
      <c r="J2974" s="15" t="b">
        <f xml:space="preserve"> IF(AND([Relationship Date (UTC)] &gt;= Misc!$M$3, [Relationship Date (UTC)] &lt;= Misc!$N$3,TRUE), TRUE, FALSE)</f>
        <v>1</v>
      </c>
      <c r="K2974" s="16"/>
      <c r="L2974" s="72" t="s">
        <v>922</v>
      </c>
      <c r="M2974" s="75">
        <v>40523.680902777778</v>
      </c>
    </row>
    <row r="2975" spans="1:13">
      <c r="A2975" s="69" t="s">
        <v>671</v>
      </c>
      <c r="B2975" s="69" t="s">
        <v>321</v>
      </c>
      <c r="C2975" s="18"/>
      <c r="D2975" s="19"/>
      <c r="E2975" s="60"/>
      <c r="F2975" s="20"/>
      <c r="G2975" s="18"/>
      <c r="H2975" s="25"/>
      <c r="I2975" s="15">
        <v>2975</v>
      </c>
      <c r="J2975" s="15" t="b">
        <f xml:space="preserve"> IF(AND([Relationship Date (UTC)] &gt;= Misc!$M$3, [Relationship Date (UTC)] &lt;= Misc!$N$3,TRUE), TRUE, FALSE)</f>
        <v>1</v>
      </c>
      <c r="K2975" s="16"/>
      <c r="L2975" s="72" t="s">
        <v>922</v>
      </c>
      <c r="M2975" s="75">
        <v>40523.680902777778</v>
      </c>
    </row>
    <row r="2976" spans="1:13">
      <c r="A2976" s="69" t="s">
        <v>891</v>
      </c>
      <c r="B2976" s="69" t="s">
        <v>321</v>
      </c>
      <c r="C2976" s="18"/>
      <c r="D2976" s="19"/>
      <c r="E2976" s="60"/>
      <c r="F2976" s="20"/>
      <c r="G2976" s="18"/>
      <c r="H2976" s="25"/>
      <c r="I2976" s="15">
        <v>2976</v>
      </c>
      <c r="J2976" s="15" t="b">
        <f xml:space="preserve"> IF(AND([Relationship Date (UTC)] &gt;= Misc!$M$3, [Relationship Date (UTC)] &lt;= Misc!$N$3,TRUE), TRUE, FALSE)</f>
        <v>1</v>
      </c>
      <c r="K2976" s="16"/>
      <c r="L2976" s="72" t="s">
        <v>922</v>
      </c>
      <c r="M2976" s="75">
        <v>40523.680902777778</v>
      </c>
    </row>
    <row r="2977" spans="1:13">
      <c r="A2977" s="69" t="s">
        <v>673</v>
      </c>
      <c r="B2977" s="69" t="s">
        <v>730</v>
      </c>
      <c r="C2977" s="18"/>
      <c r="D2977" s="19"/>
      <c r="E2977" s="60"/>
      <c r="F2977" s="20"/>
      <c r="G2977" s="18"/>
      <c r="H2977" s="25"/>
      <c r="I2977" s="15">
        <v>2977</v>
      </c>
      <c r="J2977" s="15" t="b">
        <f xml:space="preserve"> IF(AND([Relationship Date (UTC)] &gt;= Misc!$M$3, [Relationship Date (UTC)] &lt;= Misc!$N$3,TRUE), TRUE, FALSE)</f>
        <v>1</v>
      </c>
      <c r="K2977" s="16"/>
      <c r="L2977" s="72" t="s">
        <v>921</v>
      </c>
      <c r="M2977" s="75">
        <v>40523.665000000001</v>
      </c>
    </row>
    <row r="2978" spans="1:13">
      <c r="A2978" s="69" t="s">
        <v>673</v>
      </c>
      <c r="B2978" s="69" t="s">
        <v>505</v>
      </c>
      <c r="C2978" s="18"/>
      <c r="D2978" s="19"/>
      <c r="E2978" s="60"/>
      <c r="F2978" s="20"/>
      <c r="G2978" s="18"/>
      <c r="H2978" s="25"/>
      <c r="I2978" s="15">
        <v>2978</v>
      </c>
      <c r="J2978" s="15" t="b">
        <f xml:space="preserve"> IF(AND([Relationship Date (UTC)] &gt;= Misc!$M$3, [Relationship Date (UTC)] &lt;= Misc!$N$3,TRUE), TRUE, FALSE)</f>
        <v>1</v>
      </c>
      <c r="K2978" s="16"/>
      <c r="L2978" s="72" t="s">
        <v>921</v>
      </c>
      <c r="M2978" s="75">
        <v>40523.665000000001</v>
      </c>
    </row>
    <row r="2979" spans="1:13">
      <c r="A2979" s="69" t="s">
        <v>586</v>
      </c>
      <c r="B2979" s="69" t="s">
        <v>673</v>
      </c>
      <c r="C2979" s="18"/>
      <c r="D2979" s="19"/>
      <c r="E2979" s="60"/>
      <c r="F2979" s="20"/>
      <c r="G2979" s="18"/>
      <c r="H2979" s="25"/>
      <c r="I2979" s="15">
        <v>2979</v>
      </c>
      <c r="J2979" s="15" t="b">
        <f xml:space="preserve"> IF(AND([Relationship Date (UTC)] &gt;= Misc!$M$3, [Relationship Date (UTC)] &lt;= Misc!$N$3,TRUE), TRUE, FALSE)</f>
        <v>1</v>
      </c>
      <c r="K2979" s="16"/>
      <c r="L2979" s="72" t="s">
        <v>921</v>
      </c>
      <c r="M2979" s="75">
        <v>40523.666886574072</v>
      </c>
    </row>
    <row r="2980" spans="1:13">
      <c r="A2980" s="69" t="s">
        <v>673</v>
      </c>
      <c r="B2980" s="69" t="s">
        <v>730</v>
      </c>
      <c r="C2980" s="18"/>
      <c r="D2980" s="19"/>
      <c r="E2980" s="60"/>
      <c r="F2980" s="20"/>
      <c r="G2980" s="18"/>
      <c r="H2980" s="25"/>
      <c r="I2980" s="15">
        <v>2980</v>
      </c>
      <c r="J2980" s="15" t="b">
        <f xml:space="preserve"> IF(AND([Relationship Date (UTC)] &gt;= Misc!$M$3, [Relationship Date (UTC)] &lt;= Misc!$N$3,TRUE), TRUE, FALSE)</f>
        <v>1</v>
      </c>
      <c r="K2980" s="16"/>
      <c r="L2980" s="72" t="s">
        <v>922</v>
      </c>
      <c r="M2980" s="75">
        <v>40523.680902777778</v>
      </c>
    </row>
    <row r="2981" spans="1:13">
      <c r="A2981" s="69" t="s">
        <v>673</v>
      </c>
      <c r="B2981" s="69" t="s">
        <v>409</v>
      </c>
      <c r="C2981" s="18"/>
      <c r="D2981" s="19"/>
      <c r="E2981" s="60"/>
      <c r="F2981" s="20"/>
      <c r="G2981" s="18"/>
      <c r="H2981" s="25"/>
      <c r="I2981" s="15">
        <v>2981</v>
      </c>
      <c r="J2981" s="15" t="b">
        <f xml:space="preserve"> IF(AND([Relationship Date (UTC)] &gt;= Misc!$M$3, [Relationship Date (UTC)] &lt;= Misc!$N$3,TRUE), TRUE, FALSE)</f>
        <v>1</v>
      </c>
      <c r="K2981" s="16"/>
      <c r="L2981" s="72" t="s">
        <v>922</v>
      </c>
      <c r="M2981" s="75">
        <v>40523.680902777778</v>
      </c>
    </row>
    <row r="2982" spans="1:13">
      <c r="A2982" s="69" t="s">
        <v>673</v>
      </c>
      <c r="B2982" s="69" t="s">
        <v>671</v>
      </c>
      <c r="C2982" s="18"/>
      <c r="D2982" s="19"/>
      <c r="E2982" s="60"/>
      <c r="F2982" s="20"/>
      <c r="G2982" s="18"/>
      <c r="H2982" s="25"/>
      <c r="I2982" s="15">
        <v>2982</v>
      </c>
      <c r="J2982" s="15" t="b">
        <f xml:space="preserve"> IF(AND([Relationship Date (UTC)] &gt;= Misc!$M$3, [Relationship Date (UTC)] &lt;= Misc!$N$3,TRUE), TRUE, FALSE)</f>
        <v>1</v>
      </c>
      <c r="K2982" s="16"/>
      <c r="L2982" s="72" t="s">
        <v>922</v>
      </c>
      <c r="M2982" s="75">
        <v>40523.680902777778</v>
      </c>
    </row>
    <row r="2983" spans="1:13">
      <c r="A2983" s="69" t="s">
        <v>673</v>
      </c>
      <c r="B2983" s="69" t="s">
        <v>586</v>
      </c>
      <c r="C2983" s="18"/>
      <c r="D2983" s="19"/>
      <c r="E2983" s="60"/>
      <c r="F2983" s="20"/>
      <c r="G2983" s="18"/>
      <c r="H2983" s="25"/>
      <c r="I2983" s="15">
        <v>2983</v>
      </c>
      <c r="J2983" s="15" t="b">
        <f xml:space="preserve"> IF(AND([Relationship Date (UTC)] &gt;= Misc!$M$3, [Relationship Date (UTC)] &lt;= Misc!$N$3,TRUE), TRUE, FALSE)</f>
        <v>1</v>
      </c>
      <c r="K2983" s="16"/>
      <c r="L2983" s="72" t="s">
        <v>922</v>
      </c>
      <c r="M2983" s="75">
        <v>40523.680902777778</v>
      </c>
    </row>
    <row r="2984" spans="1:13">
      <c r="A2984" s="69" t="s">
        <v>673</v>
      </c>
      <c r="B2984" s="69" t="s">
        <v>665</v>
      </c>
      <c r="C2984" s="18"/>
      <c r="D2984" s="19"/>
      <c r="E2984" s="60"/>
      <c r="F2984" s="20"/>
      <c r="G2984" s="18"/>
      <c r="H2984" s="25"/>
      <c r="I2984" s="15">
        <v>2984</v>
      </c>
      <c r="J2984" s="15" t="b">
        <f xml:space="preserve"> IF(AND([Relationship Date (UTC)] &gt;= Misc!$M$3, [Relationship Date (UTC)] &lt;= Misc!$N$3,TRUE), TRUE, FALSE)</f>
        <v>1</v>
      </c>
      <c r="K2984" s="16"/>
      <c r="L2984" s="72" t="s">
        <v>922</v>
      </c>
      <c r="M2984" s="75">
        <v>40523.680902777778</v>
      </c>
    </row>
    <row r="2985" spans="1:13">
      <c r="A2985" s="69" t="s">
        <v>673</v>
      </c>
      <c r="B2985" s="69" t="s">
        <v>818</v>
      </c>
      <c r="C2985" s="18"/>
      <c r="D2985" s="19"/>
      <c r="E2985" s="60"/>
      <c r="F2985" s="20"/>
      <c r="G2985" s="18"/>
      <c r="H2985" s="25"/>
      <c r="I2985" s="15">
        <v>2985</v>
      </c>
      <c r="J2985" s="15" t="b">
        <f xml:space="preserve"> IF(AND([Relationship Date (UTC)] &gt;= Misc!$M$3, [Relationship Date (UTC)] &lt;= Misc!$N$3,TRUE), TRUE, FALSE)</f>
        <v>1</v>
      </c>
      <c r="K2985" s="16"/>
      <c r="L2985" s="72" t="s">
        <v>922</v>
      </c>
      <c r="M2985" s="75">
        <v>40523.680902777778</v>
      </c>
    </row>
    <row r="2986" spans="1:13">
      <c r="A2986" s="69" t="s">
        <v>673</v>
      </c>
      <c r="B2986" s="69" t="s">
        <v>916</v>
      </c>
      <c r="C2986" s="18"/>
      <c r="D2986" s="19"/>
      <c r="E2986" s="60"/>
      <c r="F2986" s="20"/>
      <c r="G2986" s="18"/>
      <c r="H2986" s="25"/>
      <c r="I2986" s="15">
        <v>2986</v>
      </c>
      <c r="J2986" s="15" t="b">
        <f xml:space="preserve"> IF(AND([Relationship Date (UTC)] &gt;= Misc!$M$3, [Relationship Date (UTC)] &lt;= Misc!$N$3,TRUE), TRUE, FALSE)</f>
        <v>1</v>
      </c>
      <c r="K2986" s="16"/>
      <c r="L2986" s="72" t="s">
        <v>922</v>
      </c>
      <c r="M2986" s="75">
        <v>40523.680902777778</v>
      </c>
    </row>
    <row r="2987" spans="1:13">
      <c r="A2987" s="69" t="s">
        <v>673</v>
      </c>
      <c r="B2987" s="69" t="s">
        <v>845</v>
      </c>
      <c r="C2987" s="18"/>
      <c r="D2987" s="19"/>
      <c r="E2987" s="60"/>
      <c r="F2987" s="20"/>
      <c r="G2987" s="18"/>
      <c r="H2987" s="25"/>
      <c r="I2987" s="15">
        <v>2987</v>
      </c>
      <c r="J2987" s="15" t="b">
        <f xml:space="preserve"> IF(AND([Relationship Date (UTC)] &gt;= Misc!$M$3, [Relationship Date (UTC)] &lt;= Misc!$N$3,TRUE), TRUE, FALSE)</f>
        <v>1</v>
      </c>
      <c r="K2987" s="16"/>
      <c r="L2987" s="72" t="s">
        <v>922</v>
      </c>
      <c r="M2987" s="75">
        <v>40523.680902777778</v>
      </c>
    </row>
    <row r="2988" spans="1:13">
      <c r="A2988" s="69" t="s">
        <v>673</v>
      </c>
      <c r="B2988" s="69" t="s">
        <v>505</v>
      </c>
      <c r="C2988" s="18"/>
      <c r="D2988" s="19"/>
      <c r="E2988" s="60"/>
      <c r="F2988" s="20"/>
      <c r="G2988" s="18"/>
      <c r="H2988" s="25"/>
      <c r="I2988" s="15">
        <v>2988</v>
      </c>
      <c r="J2988" s="15" t="b">
        <f xml:space="preserve"> IF(AND([Relationship Date (UTC)] &gt;= Misc!$M$3, [Relationship Date (UTC)] &lt;= Misc!$N$3,TRUE), TRUE, FALSE)</f>
        <v>1</v>
      </c>
      <c r="K2988" s="16"/>
      <c r="L2988" s="72" t="s">
        <v>922</v>
      </c>
      <c r="M2988" s="75">
        <v>40523.680902777778</v>
      </c>
    </row>
    <row r="2989" spans="1:13">
      <c r="A2989" s="69" t="s">
        <v>673</v>
      </c>
      <c r="B2989" s="69" t="s">
        <v>413</v>
      </c>
      <c r="C2989" s="18"/>
      <c r="D2989" s="19"/>
      <c r="E2989" s="60"/>
      <c r="F2989" s="20"/>
      <c r="G2989" s="18"/>
      <c r="H2989" s="25"/>
      <c r="I2989" s="15">
        <v>2989</v>
      </c>
      <c r="J2989" s="15" t="b">
        <f xml:space="preserve"> IF(AND([Relationship Date (UTC)] &gt;= Misc!$M$3, [Relationship Date (UTC)] &lt;= Misc!$N$3,TRUE), TRUE, FALSE)</f>
        <v>1</v>
      </c>
      <c r="K2989" s="16"/>
      <c r="L2989" s="72" t="s">
        <v>922</v>
      </c>
      <c r="M2989" s="75">
        <v>40523.680902777778</v>
      </c>
    </row>
    <row r="2990" spans="1:13">
      <c r="A2990" s="69" t="s">
        <v>586</v>
      </c>
      <c r="B2990" s="69" t="s">
        <v>673</v>
      </c>
      <c r="C2990" s="18"/>
      <c r="D2990" s="19"/>
      <c r="E2990" s="60"/>
      <c r="F2990" s="20"/>
      <c r="G2990" s="18"/>
      <c r="H2990" s="25"/>
      <c r="I2990" s="15">
        <v>2990</v>
      </c>
      <c r="J2990" s="15" t="b">
        <f xml:space="preserve"> IF(AND([Relationship Date (UTC)] &gt;= Misc!$M$3, [Relationship Date (UTC)] &lt;= Misc!$N$3,TRUE), TRUE, FALSE)</f>
        <v>1</v>
      </c>
      <c r="K2990" s="16"/>
      <c r="L2990" s="72" t="s">
        <v>922</v>
      </c>
      <c r="M2990" s="75">
        <v>40523.680902777778</v>
      </c>
    </row>
    <row r="2991" spans="1:13">
      <c r="A2991" s="69" t="s">
        <v>665</v>
      </c>
      <c r="B2991" s="69" t="s">
        <v>673</v>
      </c>
      <c r="C2991" s="18"/>
      <c r="D2991" s="19"/>
      <c r="E2991" s="60"/>
      <c r="F2991" s="20"/>
      <c r="G2991" s="18"/>
      <c r="H2991" s="25"/>
      <c r="I2991" s="15">
        <v>2991</v>
      </c>
      <c r="J2991" s="15" t="b">
        <f xml:space="preserve"> IF(AND([Relationship Date (UTC)] &gt;= Misc!$M$3, [Relationship Date (UTC)] &lt;= Misc!$N$3,TRUE), TRUE, FALSE)</f>
        <v>1</v>
      </c>
      <c r="K2991" s="16"/>
      <c r="L2991" s="72" t="s">
        <v>922</v>
      </c>
      <c r="M2991" s="75">
        <v>40523.680902777778</v>
      </c>
    </row>
    <row r="2992" spans="1:13">
      <c r="A2992" s="69" t="s">
        <v>844</v>
      </c>
      <c r="B2992" s="69" t="s">
        <v>673</v>
      </c>
      <c r="C2992" s="18"/>
      <c r="D2992" s="19"/>
      <c r="E2992" s="60"/>
      <c r="F2992" s="20"/>
      <c r="G2992" s="18"/>
      <c r="H2992" s="25"/>
      <c r="I2992" s="15">
        <v>2992</v>
      </c>
      <c r="J2992" s="15" t="b">
        <f xml:space="preserve"> IF(AND([Relationship Date (UTC)] &gt;= Misc!$M$3, [Relationship Date (UTC)] &lt;= Misc!$N$3,TRUE), TRUE, FALSE)</f>
        <v>1</v>
      </c>
      <c r="K2992" s="16"/>
      <c r="L2992" s="72" t="s">
        <v>922</v>
      </c>
      <c r="M2992" s="75">
        <v>40523.680902777778</v>
      </c>
    </row>
    <row r="2993" spans="1:13">
      <c r="A2993" s="69" t="s">
        <v>730</v>
      </c>
      <c r="B2993" s="69" t="s">
        <v>673</v>
      </c>
      <c r="C2993" s="18"/>
      <c r="D2993" s="19"/>
      <c r="E2993" s="60"/>
      <c r="F2993" s="20"/>
      <c r="G2993" s="18"/>
      <c r="H2993" s="25"/>
      <c r="I2993" s="15">
        <v>2993</v>
      </c>
      <c r="J2993" s="15" t="b">
        <f xml:space="preserve"> IF(AND([Relationship Date (UTC)] &gt;= Misc!$M$3, [Relationship Date (UTC)] &lt;= Misc!$N$3,TRUE), TRUE, FALSE)</f>
        <v>1</v>
      </c>
      <c r="K2993" s="16"/>
      <c r="L2993" s="72" t="s">
        <v>922</v>
      </c>
      <c r="M2993" s="75">
        <v>40523.680902777778</v>
      </c>
    </row>
    <row r="2994" spans="1:13">
      <c r="A2994" s="69" t="s">
        <v>409</v>
      </c>
      <c r="B2994" s="69" t="s">
        <v>673</v>
      </c>
      <c r="C2994" s="18"/>
      <c r="D2994" s="19"/>
      <c r="E2994" s="60"/>
      <c r="F2994" s="20"/>
      <c r="G2994" s="18"/>
      <c r="H2994" s="25"/>
      <c r="I2994" s="15">
        <v>2994</v>
      </c>
      <c r="J2994" s="15" t="b">
        <f xml:space="preserve"> IF(AND([Relationship Date (UTC)] &gt;= Misc!$M$3, [Relationship Date (UTC)] &lt;= Misc!$N$3,TRUE), TRUE, FALSE)</f>
        <v>1</v>
      </c>
      <c r="K2994" s="16"/>
      <c r="L2994" s="72" t="s">
        <v>922</v>
      </c>
      <c r="M2994" s="75">
        <v>40523.680902777778</v>
      </c>
    </row>
    <row r="2995" spans="1:13">
      <c r="A2995" s="69" t="s">
        <v>513</v>
      </c>
      <c r="B2995" s="69" t="s">
        <v>673</v>
      </c>
      <c r="C2995" s="18"/>
      <c r="D2995" s="19"/>
      <c r="E2995" s="60"/>
      <c r="F2995" s="20"/>
      <c r="G2995" s="18"/>
      <c r="H2995" s="25"/>
      <c r="I2995" s="15">
        <v>2995</v>
      </c>
      <c r="J2995" s="15" t="b">
        <f xml:space="preserve"> IF(AND([Relationship Date (UTC)] &gt;= Misc!$M$3, [Relationship Date (UTC)] &lt;= Misc!$N$3,TRUE), TRUE, FALSE)</f>
        <v>1</v>
      </c>
      <c r="K2995" s="16"/>
      <c r="L2995" s="72" t="s">
        <v>922</v>
      </c>
      <c r="M2995" s="75">
        <v>40523.680902777778</v>
      </c>
    </row>
    <row r="2996" spans="1:13">
      <c r="A2996" s="69" t="s">
        <v>659</v>
      </c>
      <c r="B2996" s="69" t="s">
        <v>673</v>
      </c>
      <c r="C2996" s="18"/>
      <c r="D2996" s="19"/>
      <c r="E2996" s="60"/>
      <c r="F2996" s="20"/>
      <c r="G2996" s="18"/>
      <c r="H2996" s="25"/>
      <c r="I2996" s="15">
        <v>2996</v>
      </c>
      <c r="J2996" s="15" t="b">
        <f xml:space="preserve"> IF(AND([Relationship Date (UTC)] &gt;= Misc!$M$3, [Relationship Date (UTC)] &lt;= Misc!$N$3,TRUE), TRUE, FALSE)</f>
        <v>1</v>
      </c>
      <c r="K2996" s="16"/>
      <c r="L2996" s="72" t="s">
        <v>922</v>
      </c>
      <c r="M2996" s="75">
        <v>40523.680902777778</v>
      </c>
    </row>
    <row r="2997" spans="1:13">
      <c r="A2997" s="69" t="s">
        <v>566</v>
      </c>
      <c r="B2997" s="69" t="s">
        <v>673</v>
      </c>
      <c r="C2997" s="18"/>
      <c r="D2997" s="19"/>
      <c r="E2997" s="60"/>
      <c r="F2997" s="20"/>
      <c r="G2997" s="18"/>
      <c r="H2997" s="25"/>
      <c r="I2997" s="15">
        <v>2997</v>
      </c>
      <c r="J2997" s="15" t="b">
        <f xml:space="preserve"> IF(AND([Relationship Date (UTC)] &gt;= Misc!$M$3, [Relationship Date (UTC)] &lt;= Misc!$N$3,TRUE), TRUE, FALSE)</f>
        <v>1</v>
      </c>
      <c r="K2997" s="16"/>
      <c r="L2997" s="72" t="s">
        <v>922</v>
      </c>
      <c r="M2997" s="75">
        <v>40523.680902777778</v>
      </c>
    </row>
    <row r="2998" spans="1:13">
      <c r="A2998" s="69" t="s">
        <v>671</v>
      </c>
      <c r="B2998" s="69" t="s">
        <v>673</v>
      </c>
      <c r="C2998" s="18"/>
      <c r="D2998" s="19"/>
      <c r="E2998" s="60"/>
      <c r="F2998" s="20"/>
      <c r="G2998" s="18"/>
      <c r="H2998" s="25"/>
      <c r="I2998" s="15">
        <v>2998</v>
      </c>
      <c r="J2998" s="15" t="b">
        <f xml:space="preserve"> IF(AND([Relationship Date (UTC)] &gt;= Misc!$M$3, [Relationship Date (UTC)] &lt;= Misc!$N$3,TRUE), TRUE, FALSE)</f>
        <v>1</v>
      </c>
      <c r="K2998" s="16"/>
      <c r="L2998" s="72" t="s">
        <v>922</v>
      </c>
      <c r="M2998" s="75">
        <v>40523.680902777778</v>
      </c>
    </row>
    <row r="2999" spans="1:13">
      <c r="A2999" s="69" t="s">
        <v>825</v>
      </c>
      <c r="B2999" s="69" t="s">
        <v>673</v>
      </c>
      <c r="C2999" s="18"/>
      <c r="D2999" s="19"/>
      <c r="E2999" s="60"/>
      <c r="F2999" s="20"/>
      <c r="G2999" s="18"/>
      <c r="H2999" s="25"/>
      <c r="I2999" s="15">
        <v>2999</v>
      </c>
      <c r="J2999" s="15" t="b">
        <f xml:space="preserve"> IF(AND([Relationship Date (UTC)] &gt;= Misc!$M$3, [Relationship Date (UTC)] &lt;= Misc!$N$3,TRUE), TRUE, FALSE)</f>
        <v>1</v>
      </c>
      <c r="K2999" s="16"/>
      <c r="L2999" s="72" t="s">
        <v>922</v>
      </c>
      <c r="M2999" s="75">
        <v>40523.680902777778</v>
      </c>
    </row>
    <row r="3000" spans="1:13">
      <c r="A3000" s="69" t="s">
        <v>845</v>
      </c>
      <c r="B3000" s="69" t="s">
        <v>673</v>
      </c>
      <c r="C3000" s="18"/>
      <c r="D3000" s="19"/>
      <c r="E3000" s="60"/>
      <c r="F3000" s="20"/>
      <c r="G3000" s="18"/>
      <c r="H3000" s="25"/>
      <c r="I3000" s="15">
        <v>3000</v>
      </c>
      <c r="J3000" s="15" t="b">
        <f xml:space="preserve"> IF(AND([Relationship Date (UTC)] &gt;= Misc!$M$3, [Relationship Date (UTC)] &lt;= Misc!$N$3,TRUE), TRUE, FALSE)</f>
        <v>1</v>
      </c>
      <c r="K3000" s="16"/>
      <c r="L3000" s="72" t="s">
        <v>922</v>
      </c>
      <c r="M3000" s="75">
        <v>40523.680902777778</v>
      </c>
    </row>
    <row r="3001" spans="1:13">
      <c r="A3001" s="69" t="s">
        <v>891</v>
      </c>
      <c r="B3001" s="69" t="s">
        <v>673</v>
      </c>
      <c r="C3001" s="18"/>
      <c r="D3001" s="19"/>
      <c r="E3001" s="60"/>
      <c r="F3001" s="20"/>
      <c r="G3001" s="18"/>
      <c r="H3001" s="25"/>
      <c r="I3001" s="15">
        <v>3001</v>
      </c>
      <c r="J3001" s="15" t="b">
        <f xml:space="preserve"> IF(AND([Relationship Date (UTC)] &gt;= Misc!$M$3, [Relationship Date (UTC)] &lt;= Misc!$N$3,TRUE), TRUE, FALSE)</f>
        <v>1</v>
      </c>
      <c r="K3001" s="16"/>
      <c r="L3001" s="72" t="s">
        <v>922</v>
      </c>
      <c r="M3001" s="75">
        <v>40523.680902777778</v>
      </c>
    </row>
    <row r="3002" spans="1:13">
      <c r="A3002" s="69" t="s">
        <v>847</v>
      </c>
      <c r="B3002" s="69" t="s">
        <v>730</v>
      </c>
      <c r="C3002" s="18"/>
      <c r="D3002" s="19"/>
      <c r="E3002" s="60"/>
      <c r="F3002" s="20"/>
      <c r="G3002" s="18"/>
      <c r="H3002" s="25"/>
      <c r="I3002" s="15">
        <v>3002</v>
      </c>
      <c r="J3002" s="15" t="b">
        <f xml:space="preserve"> IF(AND([Relationship Date (UTC)] &gt;= Misc!$M$3, [Relationship Date (UTC)] &lt;= Misc!$N$3,TRUE), TRUE, FALSE)</f>
        <v>1</v>
      </c>
      <c r="K3002" s="16"/>
      <c r="L3002" s="72" t="s">
        <v>922</v>
      </c>
      <c r="M3002" s="75">
        <v>40523.680902777778</v>
      </c>
    </row>
    <row r="3003" spans="1:13">
      <c r="A3003" s="69" t="s">
        <v>847</v>
      </c>
      <c r="B3003" s="69" t="s">
        <v>586</v>
      </c>
      <c r="C3003" s="18"/>
      <c r="D3003" s="19"/>
      <c r="E3003" s="60"/>
      <c r="F3003" s="20"/>
      <c r="G3003" s="18"/>
      <c r="H3003" s="25"/>
      <c r="I3003" s="15">
        <v>3003</v>
      </c>
      <c r="J3003" s="15" t="b">
        <f xml:space="preserve"> IF(AND([Relationship Date (UTC)] &gt;= Misc!$M$3, [Relationship Date (UTC)] &lt;= Misc!$N$3,TRUE), TRUE, FALSE)</f>
        <v>1</v>
      </c>
      <c r="K3003" s="16"/>
      <c r="L3003" s="72" t="s">
        <v>922</v>
      </c>
      <c r="M3003" s="75">
        <v>40523.680902777778</v>
      </c>
    </row>
    <row r="3004" spans="1:13">
      <c r="A3004" s="69" t="s">
        <v>847</v>
      </c>
      <c r="B3004" s="69" t="s">
        <v>665</v>
      </c>
      <c r="C3004" s="18"/>
      <c r="D3004" s="19"/>
      <c r="E3004" s="60"/>
      <c r="F3004" s="20"/>
      <c r="G3004" s="18"/>
      <c r="H3004" s="25"/>
      <c r="I3004" s="15">
        <v>3004</v>
      </c>
      <c r="J3004" s="15" t="b">
        <f xml:space="preserve"> IF(AND([Relationship Date (UTC)] &gt;= Misc!$M$3, [Relationship Date (UTC)] &lt;= Misc!$N$3,TRUE), TRUE, FALSE)</f>
        <v>1</v>
      </c>
      <c r="K3004" s="16"/>
      <c r="L3004" s="72" t="s">
        <v>922</v>
      </c>
      <c r="M3004" s="75">
        <v>40523.680902777778</v>
      </c>
    </row>
    <row r="3005" spans="1:13">
      <c r="A3005" s="69" t="s">
        <v>847</v>
      </c>
      <c r="B3005" s="69" t="s">
        <v>892</v>
      </c>
      <c r="C3005" s="18"/>
      <c r="D3005" s="19"/>
      <c r="E3005" s="60"/>
      <c r="F3005" s="20"/>
      <c r="G3005" s="18"/>
      <c r="H3005" s="25"/>
      <c r="I3005" s="15">
        <v>3005</v>
      </c>
      <c r="J3005" s="15" t="b">
        <f xml:space="preserve"> IF(AND([Relationship Date (UTC)] &gt;= Misc!$M$3, [Relationship Date (UTC)] &lt;= Misc!$N$3,TRUE), TRUE, FALSE)</f>
        <v>1</v>
      </c>
      <c r="K3005" s="16"/>
      <c r="L3005" s="72" t="s">
        <v>922</v>
      </c>
      <c r="M3005" s="75">
        <v>40523.680902777778</v>
      </c>
    </row>
    <row r="3006" spans="1:13">
      <c r="A3006" s="69" t="s">
        <v>847</v>
      </c>
      <c r="B3006" s="69" t="s">
        <v>409</v>
      </c>
      <c r="C3006" s="18"/>
      <c r="D3006" s="19"/>
      <c r="E3006" s="60"/>
      <c r="F3006" s="20"/>
      <c r="G3006" s="18"/>
      <c r="H3006" s="25"/>
      <c r="I3006" s="15">
        <v>3006</v>
      </c>
      <c r="J3006" s="15" t="b">
        <f xml:space="preserve"> IF(AND([Relationship Date (UTC)] &gt;= Misc!$M$3, [Relationship Date (UTC)] &lt;= Misc!$N$3,TRUE), TRUE, FALSE)</f>
        <v>1</v>
      </c>
      <c r="K3006" s="16"/>
      <c r="L3006" s="72" t="s">
        <v>922</v>
      </c>
      <c r="M3006" s="75">
        <v>40523.680902777778</v>
      </c>
    </row>
    <row r="3007" spans="1:13">
      <c r="A3007" s="69" t="s">
        <v>847</v>
      </c>
      <c r="B3007" s="69" t="s">
        <v>916</v>
      </c>
      <c r="C3007" s="18"/>
      <c r="D3007" s="19"/>
      <c r="E3007" s="60"/>
      <c r="F3007" s="20"/>
      <c r="G3007" s="18"/>
      <c r="H3007" s="25"/>
      <c r="I3007" s="15">
        <v>3007</v>
      </c>
      <c r="J3007" s="15" t="b">
        <f xml:space="preserve"> IF(AND([Relationship Date (UTC)] &gt;= Misc!$M$3, [Relationship Date (UTC)] &lt;= Misc!$N$3,TRUE), TRUE, FALSE)</f>
        <v>1</v>
      </c>
      <c r="K3007" s="16"/>
      <c r="L3007" s="72" t="s">
        <v>922</v>
      </c>
      <c r="M3007" s="75">
        <v>40523.680902777778</v>
      </c>
    </row>
    <row r="3008" spans="1:13">
      <c r="A3008" s="69" t="s">
        <v>847</v>
      </c>
      <c r="B3008" s="69" t="s">
        <v>845</v>
      </c>
      <c r="C3008" s="18"/>
      <c r="D3008" s="19"/>
      <c r="E3008" s="60"/>
      <c r="F3008" s="20"/>
      <c r="G3008" s="18"/>
      <c r="H3008" s="25"/>
      <c r="I3008" s="15">
        <v>3008</v>
      </c>
      <c r="J3008" s="15" t="b">
        <f xml:space="preserve"> IF(AND([Relationship Date (UTC)] &gt;= Misc!$M$3, [Relationship Date (UTC)] &lt;= Misc!$N$3,TRUE), TRUE, FALSE)</f>
        <v>1</v>
      </c>
      <c r="K3008" s="16"/>
      <c r="L3008" s="72" t="s">
        <v>922</v>
      </c>
      <c r="M3008" s="75">
        <v>40523.680902777778</v>
      </c>
    </row>
    <row r="3009" spans="1:13">
      <c r="A3009" s="69" t="s">
        <v>756</v>
      </c>
      <c r="B3009" s="69" t="s">
        <v>847</v>
      </c>
      <c r="C3009" s="18"/>
      <c r="D3009" s="19"/>
      <c r="E3009" s="60"/>
      <c r="F3009" s="20"/>
      <c r="G3009" s="18"/>
      <c r="H3009" s="25"/>
      <c r="I3009" s="15">
        <v>3009</v>
      </c>
      <c r="J3009" s="15" t="b">
        <f xml:space="preserve"> IF(AND([Relationship Date (UTC)] &gt;= Misc!$M$3, [Relationship Date (UTC)] &lt;= Misc!$N$3,TRUE), TRUE, FALSE)</f>
        <v>1</v>
      </c>
      <c r="K3009" s="16"/>
      <c r="L3009" s="72" t="s">
        <v>922</v>
      </c>
      <c r="M3009" s="75">
        <v>40523.680902777778</v>
      </c>
    </row>
    <row r="3010" spans="1:13">
      <c r="A3010" s="69" t="s">
        <v>730</v>
      </c>
      <c r="B3010" s="69" t="s">
        <v>847</v>
      </c>
      <c r="C3010" s="18"/>
      <c r="D3010" s="19"/>
      <c r="E3010" s="60"/>
      <c r="F3010" s="20"/>
      <c r="G3010" s="18"/>
      <c r="H3010" s="25"/>
      <c r="I3010" s="15">
        <v>3010</v>
      </c>
      <c r="J3010" s="15" t="b">
        <f xml:space="preserve"> IF(AND([Relationship Date (UTC)] &gt;= Misc!$M$3, [Relationship Date (UTC)] &lt;= Misc!$N$3,TRUE), TRUE, FALSE)</f>
        <v>1</v>
      </c>
      <c r="K3010" s="16"/>
      <c r="L3010" s="72" t="s">
        <v>922</v>
      </c>
      <c r="M3010" s="75">
        <v>40523.680902777778</v>
      </c>
    </row>
    <row r="3011" spans="1:13">
      <c r="A3011" s="69" t="s">
        <v>409</v>
      </c>
      <c r="B3011" s="69" t="s">
        <v>847</v>
      </c>
      <c r="C3011" s="18"/>
      <c r="D3011" s="19"/>
      <c r="E3011" s="60"/>
      <c r="F3011" s="20"/>
      <c r="G3011" s="18"/>
      <c r="H3011" s="25"/>
      <c r="I3011" s="15">
        <v>3011</v>
      </c>
      <c r="J3011" s="15" t="b">
        <f xml:space="preserve"> IF(AND([Relationship Date (UTC)] &gt;= Misc!$M$3, [Relationship Date (UTC)] &lt;= Misc!$N$3,TRUE), TRUE, FALSE)</f>
        <v>1</v>
      </c>
      <c r="K3011" s="16"/>
      <c r="L3011" s="72" t="s">
        <v>922</v>
      </c>
      <c r="M3011" s="75">
        <v>40523.680902777778</v>
      </c>
    </row>
    <row r="3012" spans="1:13">
      <c r="A3012" s="69" t="s">
        <v>892</v>
      </c>
      <c r="B3012" s="69" t="s">
        <v>847</v>
      </c>
      <c r="C3012" s="18"/>
      <c r="D3012" s="19"/>
      <c r="E3012" s="60"/>
      <c r="F3012" s="20"/>
      <c r="G3012" s="18"/>
      <c r="H3012" s="25"/>
      <c r="I3012" s="15">
        <v>3012</v>
      </c>
      <c r="J3012" s="15" t="b">
        <f xml:space="preserve"> IF(AND([Relationship Date (UTC)] &gt;= Misc!$M$3, [Relationship Date (UTC)] &lt;= Misc!$N$3,TRUE), TRUE, FALSE)</f>
        <v>1</v>
      </c>
      <c r="K3012" s="16"/>
      <c r="L3012" s="72" t="s">
        <v>922</v>
      </c>
      <c r="M3012" s="75">
        <v>40523.680902777778</v>
      </c>
    </row>
    <row r="3013" spans="1:13">
      <c r="A3013" s="69" t="s">
        <v>671</v>
      </c>
      <c r="B3013" s="69" t="s">
        <v>847</v>
      </c>
      <c r="C3013" s="18"/>
      <c r="D3013" s="19"/>
      <c r="E3013" s="60"/>
      <c r="F3013" s="20"/>
      <c r="G3013" s="18"/>
      <c r="H3013" s="25"/>
      <c r="I3013" s="15">
        <v>3013</v>
      </c>
      <c r="J3013" s="15" t="b">
        <f xml:space="preserve"> IF(AND([Relationship Date (UTC)] &gt;= Misc!$M$3, [Relationship Date (UTC)] &lt;= Misc!$N$3,TRUE), TRUE, FALSE)</f>
        <v>1</v>
      </c>
      <c r="K3013" s="16"/>
      <c r="L3013" s="72" t="s">
        <v>922</v>
      </c>
      <c r="M3013" s="75">
        <v>40523.680902777778</v>
      </c>
    </row>
    <row r="3014" spans="1:13">
      <c r="A3014" s="69" t="s">
        <v>845</v>
      </c>
      <c r="B3014" s="69" t="s">
        <v>847</v>
      </c>
      <c r="C3014" s="18"/>
      <c r="D3014" s="19"/>
      <c r="E3014" s="60"/>
      <c r="F3014" s="20"/>
      <c r="G3014" s="18"/>
      <c r="H3014" s="25"/>
      <c r="I3014" s="15">
        <v>3014</v>
      </c>
      <c r="J3014" s="15" t="b">
        <f xml:space="preserve"> IF(AND([Relationship Date (UTC)] &gt;= Misc!$M$3, [Relationship Date (UTC)] &lt;= Misc!$N$3,TRUE), TRUE, FALSE)</f>
        <v>1</v>
      </c>
      <c r="K3014" s="16"/>
      <c r="L3014" s="72" t="s">
        <v>922</v>
      </c>
      <c r="M3014" s="75">
        <v>40523.680902777778</v>
      </c>
    </row>
    <row r="3015" spans="1:13">
      <c r="A3015" s="69" t="s">
        <v>891</v>
      </c>
      <c r="B3015" s="69" t="s">
        <v>847</v>
      </c>
      <c r="C3015" s="18"/>
      <c r="D3015" s="19"/>
      <c r="E3015" s="60"/>
      <c r="F3015" s="20"/>
      <c r="G3015" s="18"/>
      <c r="H3015" s="25"/>
      <c r="I3015" s="15">
        <v>3015</v>
      </c>
      <c r="J3015" s="15" t="b">
        <f xml:space="preserve"> IF(AND([Relationship Date (UTC)] &gt;= Misc!$M$3, [Relationship Date (UTC)] &lt;= Misc!$N$3,TRUE), TRUE, FALSE)</f>
        <v>1</v>
      </c>
      <c r="K3015" s="16"/>
      <c r="L3015" s="72" t="s">
        <v>922</v>
      </c>
      <c r="M3015" s="75">
        <v>40523.680902777778</v>
      </c>
    </row>
    <row r="3016" spans="1:13">
      <c r="A3016" s="69" t="s">
        <v>890</v>
      </c>
      <c r="B3016" s="69" t="s">
        <v>916</v>
      </c>
      <c r="C3016" s="18"/>
      <c r="D3016" s="19"/>
      <c r="E3016" s="60"/>
      <c r="F3016" s="20"/>
      <c r="G3016" s="18"/>
      <c r="H3016" s="25"/>
      <c r="I3016" s="15">
        <v>3016</v>
      </c>
      <c r="J3016" s="15" t="b">
        <f xml:space="preserve"> IF(AND([Relationship Date (UTC)] &gt;= Misc!$M$3, [Relationship Date (UTC)] &lt;= Misc!$N$3,TRUE), TRUE, FALSE)</f>
        <v>1</v>
      </c>
      <c r="K3016" s="16"/>
      <c r="L3016" s="72" t="s">
        <v>921</v>
      </c>
      <c r="M3016" s="75">
        <v>40523.66333333333</v>
      </c>
    </row>
    <row r="3017" spans="1:13">
      <c r="A3017" s="69" t="s">
        <v>890</v>
      </c>
      <c r="B3017" s="69" t="s">
        <v>505</v>
      </c>
      <c r="C3017" s="18"/>
      <c r="D3017" s="19"/>
      <c r="E3017" s="60"/>
      <c r="F3017" s="20"/>
      <c r="G3017" s="18"/>
      <c r="H3017" s="25"/>
      <c r="I3017" s="15">
        <v>3017</v>
      </c>
      <c r="J3017" s="15" t="b">
        <f xml:space="preserve"> IF(AND([Relationship Date (UTC)] &gt;= Misc!$M$3, [Relationship Date (UTC)] &lt;= Misc!$N$3,TRUE), TRUE, FALSE)</f>
        <v>1</v>
      </c>
      <c r="K3017" s="16"/>
      <c r="L3017" s="72" t="s">
        <v>922</v>
      </c>
      <c r="M3017" s="75">
        <v>40523.680902777778</v>
      </c>
    </row>
    <row r="3018" spans="1:13">
      <c r="A3018" s="69" t="s">
        <v>890</v>
      </c>
      <c r="B3018" s="69" t="s">
        <v>891</v>
      </c>
      <c r="C3018" s="18"/>
      <c r="D3018" s="19"/>
      <c r="E3018" s="60"/>
      <c r="F3018" s="20"/>
      <c r="G3018" s="18"/>
      <c r="H3018" s="25"/>
      <c r="I3018" s="15">
        <v>3018</v>
      </c>
      <c r="J3018" s="15" t="b">
        <f xml:space="preserve"> IF(AND([Relationship Date (UTC)] &gt;= Misc!$M$3, [Relationship Date (UTC)] &lt;= Misc!$N$3,TRUE), TRUE, FALSE)</f>
        <v>1</v>
      </c>
      <c r="K3018" s="16"/>
      <c r="L3018" s="72" t="s">
        <v>922</v>
      </c>
      <c r="M3018" s="75">
        <v>40523.680902777778</v>
      </c>
    </row>
    <row r="3019" spans="1:13">
      <c r="A3019" s="69" t="s">
        <v>890</v>
      </c>
      <c r="B3019" s="69" t="s">
        <v>916</v>
      </c>
      <c r="C3019" s="18"/>
      <c r="D3019" s="19"/>
      <c r="E3019" s="60"/>
      <c r="F3019" s="20"/>
      <c r="G3019" s="18"/>
      <c r="H3019" s="25"/>
      <c r="I3019" s="15">
        <v>3019</v>
      </c>
      <c r="J3019" s="15" t="b">
        <f xml:space="preserve"> IF(AND([Relationship Date (UTC)] &gt;= Misc!$M$3, [Relationship Date (UTC)] &lt;= Misc!$N$3,TRUE), TRUE, FALSE)</f>
        <v>1</v>
      </c>
      <c r="K3019" s="16"/>
      <c r="L3019" s="72" t="s">
        <v>922</v>
      </c>
      <c r="M3019" s="75">
        <v>40523.680902777778</v>
      </c>
    </row>
    <row r="3020" spans="1:13">
      <c r="A3020" s="69" t="s">
        <v>505</v>
      </c>
      <c r="B3020" s="69" t="s">
        <v>890</v>
      </c>
      <c r="C3020" s="18"/>
      <c r="D3020" s="19"/>
      <c r="E3020" s="60"/>
      <c r="F3020" s="20"/>
      <c r="G3020" s="18"/>
      <c r="H3020" s="25"/>
      <c r="I3020" s="15">
        <v>3020</v>
      </c>
      <c r="J3020" s="15" t="b">
        <f xml:space="preserve"> IF(AND([Relationship Date (UTC)] &gt;= Misc!$M$3, [Relationship Date (UTC)] &lt;= Misc!$N$3,TRUE), TRUE, FALSE)</f>
        <v>1</v>
      </c>
      <c r="K3020" s="16"/>
      <c r="L3020" s="72" t="s">
        <v>922</v>
      </c>
      <c r="M3020" s="75">
        <v>40523.680902777778</v>
      </c>
    </row>
    <row r="3021" spans="1:13">
      <c r="A3021" s="69" t="s">
        <v>891</v>
      </c>
      <c r="B3021" s="69" t="s">
        <v>890</v>
      </c>
      <c r="C3021" s="18"/>
      <c r="D3021" s="19"/>
      <c r="E3021" s="60"/>
      <c r="F3021" s="20"/>
      <c r="G3021" s="18"/>
      <c r="H3021" s="25"/>
      <c r="I3021" s="15">
        <v>3021</v>
      </c>
      <c r="J3021" s="15" t="b">
        <f xml:space="preserve"> IF(AND([Relationship Date (UTC)] &gt;= Misc!$M$3, [Relationship Date (UTC)] &lt;= Misc!$N$3,TRUE), TRUE, FALSE)</f>
        <v>1</v>
      </c>
      <c r="K3021" s="16"/>
      <c r="L3021" s="72" t="s">
        <v>922</v>
      </c>
      <c r="M3021" s="75">
        <v>40523.680902777778</v>
      </c>
    </row>
    <row r="3022" spans="1:13">
      <c r="A3022" s="69" t="s">
        <v>665</v>
      </c>
      <c r="B3022" s="69" t="s">
        <v>894</v>
      </c>
      <c r="C3022" s="18"/>
      <c r="D3022" s="19"/>
      <c r="E3022" s="60"/>
      <c r="F3022" s="20"/>
      <c r="G3022" s="18"/>
      <c r="H3022" s="25"/>
      <c r="I3022" s="15">
        <v>3022</v>
      </c>
      <c r="J3022" s="15" t="b">
        <f xml:space="preserve"> IF(AND([Relationship Date (UTC)] &gt;= Misc!$M$3, [Relationship Date (UTC)] &lt;= Misc!$N$3,TRUE), TRUE, FALSE)</f>
        <v>1</v>
      </c>
      <c r="K3022" s="16"/>
      <c r="L3022" s="72" t="s">
        <v>921</v>
      </c>
      <c r="M3022" s="75">
        <v>40523.667407407411</v>
      </c>
    </row>
    <row r="3023" spans="1:13">
      <c r="A3023" s="69" t="s">
        <v>551</v>
      </c>
      <c r="B3023" s="69" t="s">
        <v>894</v>
      </c>
      <c r="C3023" s="18"/>
      <c r="D3023" s="19"/>
      <c r="E3023" s="60"/>
      <c r="F3023" s="20"/>
      <c r="G3023" s="18"/>
      <c r="H3023" s="25"/>
      <c r="I3023" s="15">
        <v>3023</v>
      </c>
      <c r="J3023" s="15" t="b">
        <f xml:space="preserve"> IF(AND([Relationship Date (UTC)] &gt;= Misc!$M$3, [Relationship Date (UTC)] &lt;= Misc!$N$3,TRUE), TRUE, FALSE)</f>
        <v>1</v>
      </c>
      <c r="K3023" s="16"/>
      <c r="L3023" s="72" t="s">
        <v>921</v>
      </c>
      <c r="M3023" s="75">
        <v>40523.668483796297</v>
      </c>
    </row>
    <row r="3024" spans="1:13">
      <c r="A3024" s="69" t="s">
        <v>892</v>
      </c>
      <c r="B3024" s="69" t="s">
        <v>894</v>
      </c>
      <c r="C3024" s="18"/>
      <c r="D3024" s="19"/>
      <c r="E3024" s="60"/>
      <c r="F3024" s="20"/>
      <c r="G3024" s="18"/>
      <c r="H3024" s="25"/>
      <c r="I3024" s="15">
        <v>3024</v>
      </c>
      <c r="J3024" s="15" t="b">
        <f xml:space="preserve"> IF(AND([Relationship Date (UTC)] &gt;= Misc!$M$3, [Relationship Date (UTC)] &lt;= Misc!$N$3,TRUE), TRUE, FALSE)</f>
        <v>1</v>
      </c>
      <c r="K3024" s="16"/>
      <c r="L3024" s="72" t="s">
        <v>921</v>
      </c>
      <c r="M3024" s="75">
        <v>40523.67428240741</v>
      </c>
    </row>
    <row r="3025" spans="1:13">
      <c r="A3025" s="69" t="s">
        <v>893</v>
      </c>
      <c r="B3025" s="69" t="s">
        <v>894</v>
      </c>
      <c r="C3025" s="18"/>
      <c r="D3025" s="19"/>
      <c r="E3025" s="60"/>
      <c r="F3025" s="20"/>
      <c r="G3025" s="18"/>
      <c r="H3025" s="25"/>
      <c r="I3025" s="15">
        <v>3025</v>
      </c>
      <c r="J3025" s="15" t="b">
        <f xml:space="preserve"> IF(AND([Relationship Date (UTC)] &gt;= Misc!$M$3, [Relationship Date (UTC)] &lt;= Misc!$N$3,TRUE), TRUE, FALSE)</f>
        <v>1</v>
      </c>
      <c r="K3025" s="16"/>
      <c r="L3025" s="72" t="s">
        <v>921</v>
      </c>
      <c r="M3025" s="75">
        <v>40523.680636574078</v>
      </c>
    </row>
    <row r="3026" spans="1:13">
      <c r="A3026" s="69" t="s">
        <v>730</v>
      </c>
      <c r="B3026" s="69" t="s">
        <v>894</v>
      </c>
      <c r="C3026" s="18"/>
      <c r="D3026" s="19"/>
      <c r="E3026" s="60"/>
      <c r="F3026" s="20"/>
      <c r="G3026" s="18"/>
      <c r="H3026" s="25"/>
      <c r="I3026" s="15">
        <v>3026</v>
      </c>
      <c r="J3026" s="15" t="b">
        <f xml:space="preserve"> IF(AND([Relationship Date (UTC)] &gt;= Misc!$M$3, [Relationship Date (UTC)] &lt;= Misc!$N$3,TRUE), TRUE, FALSE)</f>
        <v>1</v>
      </c>
      <c r="K3026" s="16"/>
      <c r="L3026" s="72" t="s">
        <v>922</v>
      </c>
      <c r="M3026" s="75">
        <v>40523.680902777778</v>
      </c>
    </row>
    <row r="3027" spans="1:13">
      <c r="A3027" s="69" t="s">
        <v>409</v>
      </c>
      <c r="B3027" s="69" t="s">
        <v>894</v>
      </c>
      <c r="C3027" s="18"/>
      <c r="D3027" s="19"/>
      <c r="E3027" s="60"/>
      <c r="F3027" s="20"/>
      <c r="G3027" s="18"/>
      <c r="H3027" s="25"/>
      <c r="I3027" s="15">
        <v>3027</v>
      </c>
      <c r="J3027" s="15" t="b">
        <f xml:space="preserve"> IF(AND([Relationship Date (UTC)] &gt;= Misc!$M$3, [Relationship Date (UTC)] &lt;= Misc!$N$3,TRUE), TRUE, FALSE)</f>
        <v>1</v>
      </c>
      <c r="K3027" s="16"/>
      <c r="L3027" s="72" t="s">
        <v>922</v>
      </c>
      <c r="M3027" s="75">
        <v>40523.680902777778</v>
      </c>
    </row>
    <row r="3028" spans="1:13">
      <c r="A3028" s="69" t="s">
        <v>489</v>
      </c>
      <c r="B3028" s="69" t="s">
        <v>894</v>
      </c>
      <c r="C3028" s="18"/>
      <c r="D3028" s="19"/>
      <c r="E3028" s="60"/>
      <c r="F3028" s="20"/>
      <c r="G3028" s="18"/>
      <c r="H3028" s="25"/>
      <c r="I3028" s="15">
        <v>3028</v>
      </c>
      <c r="J3028" s="15" t="b">
        <f xml:space="preserve"> IF(AND([Relationship Date (UTC)] &gt;= Misc!$M$3, [Relationship Date (UTC)] &lt;= Misc!$N$3,TRUE), TRUE, FALSE)</f>
        <v>1</v>
      </c>
      <c r="K3028" s="16"/>
      <c r="L3028" s="72" t="s">
        <v>922</v>
      </c>
      <c r="M3028" s="75">
        <v>40523.680902777778</v>
      </c>
    </row>
    <row r="3029" spans="1:13">
      <c r="A3029" s="69" t="s">
        <v>894</v>
      </c>
      <c r="B3029" s="69" t="s">
        <v>730</v>
      </c>
      <c r="C3029" s="18"/>
      <c r="D3029" s="19"/>
      <c r="E3029" s="60"/>
      <c r="F3029" s="20"/>
      <c r="G3029" s="18"/>
      <c r="H3029" s="25"/>
      <c r="I3029" s="15">
        <v>3029</v>
      </c>
      <c r="J3029" s="15" t="b">
        <f xml:space="preserve"> IF(AND([Relationship Date (UTC)] &gt;= Misc!$M$3, [Relationship Date (UTC)] &lt;= Misc!$N$3,TRUE), TRUE, FALSE)</f>
        <v>1</v>
      </c>
      <c r="K3029" s="16"/>
      <c r="L3029" s="72" t="s">
        <v>922</v>
      </c>
      <c r="M3029" s="75">
        <v>40523.680902777778</v>
      </c>
    </row>
    <row r="3030" spans="1:13">
      <c r="A3030" s="69" t="s">
        <v>894</v>
      </c>
      <c r="B3030" s="69" t="s">
        <v>624</v>
      </c>
      <c r="C3030" s="18"/>
      <c r="D3030" s="19"/>
      <c r="E3030" s="60"/>
      <c r="F3030" s="20"/>
      <c r="G3030" s="18"/>
      <c r="H3030" s="25"/>
      <c r="I3030" s="15">
        <v>3030</v>
      </c>
      <c r="J3030" s="15" t="b">
        <f xml:space="preserve"> IF(AND([Relationship Date (UTC)] &gt;= Misc!$M$3, [Relationship Date (UTC)] &lt;= Misc!$N$3,TRUE), TRUE, FALSE)</f>
        <v>1</v>
      </c>
      <c r="K3030" s="16"/>
      <c r="L3030" s="72" t="s">
        <v>922</v>
      </c>
      <c r="M3030" s="75">
        <v>40523.680902777778</v>
      </c>
    </row>
    <row r="3031" spans="1:13">
      <c r="A3031" s="69" t="s">
        <v>894</v>
      </c>
      <c r="B3031" s="69" t="s">
        <v>892</v>
      </c>
      <c r="C3031" s="18"/>
      <c r="D3031" s="19"/>
      <c r="E3031" s="60"/>
      <c r="F3031" s="20"/>
      <c r="G3031" s="18"/>
      <c r="H3031" s="25"/>
      <c r="I3031" s="15">
        <v>3031</v>
      </c>
      <c r="J3031" s="15" t="b">
        <f xml:space="preserve"> IF(AND([Relationship Date (UTC)] &gt;= Misc!$M$3, [Relationship Date (UTC)] &lt;= Misc!$N$3,TRUE), TRUE, FALSE)</f>
        <v>1</v>
      </c>
      <c r="K3031" s="16"/>
      <c r="L3031" s="72" t="s">
        <v>922</v>
      </c>
      <c r="M3031" s="75">
        <v>40523.680902777778</v>
      </c>
    </row>
    <row r="3032" spans="1:13">
      <c r="A3032" s="69" t="s">
        <v>892</v>
      </c>
      <c r="B3032" s="69" t="s">
        <v>894</v>
      </c>
      <c r="C3032" s="18"/>
      <c r="D3032" s="19"/>
      <c r="E3032" s="60"/>
      <c r="F3032" s="20"/>
      <c r="G3032" s="18"/>
      <c r="H3032" s="25"/>
      <c r="I3032" s="15">
        <v>3032</v>
      </c>
      <c r="J3032" s="15" t="b">
        <f xml:space="preserve"> IF(AND([Relationship Date (UTC)] &gt;= Misc!$M$3, [Relationship Date (UTC)] &lt;= Misc!$N$3,TRUE), TRUE, FALSE)</f>
        <v>1</v>
      </c>
      <c r="K3032" s="16"/>
      <c r="L3032" s="72" t="s">
        <v>922</v>
      </c>
      <c r="M3032" s="75">
        <v>40523.680902777778</v>
      </c>
    </row>
    <row r="3033" spans="1:13">
      <c r="A3033" s="69" t="s">
        <v>891</v>
      </c>
      <c r="B3033" s="69" t="s">
        <v>894</v>
      </c>
      <c r="C3033" s="18"/>
      <c r="D3033" s="19"/>
      <c r="E3033" s="60"/>
      <c r="F3033" s="20"/>
      <c r="G3033" s="18"/>
      <c r="H3033" s="25"/>
      <c r="I3033" s="15">
        <v>3033</v>
      </c>
      <c r="J3033" s="15" t="b">
        <f xml:space="preserve"> IF(AND([Relationship Date (UTC)] &gt;= Misc!$M$3, [Relationship Date (UTC)] &lt;= Misc!$N$3,TRUE), TRUE, FALSE)</f>
        <v>1</v>
      </c>
      <c r="K3033" s="16"/>
      <c r="L3033" s="72" t="s">
        <v>922</v>
      </c>
      <c r="M3033" s="75">
        <v>40523.680902777778</v>
      </c>
    </row>
    <row r="3034" spans="1:13">
      <c r="A3034" s="69" t="s">
        <v>818</v>
      </c>
      <c r="B3034" s="69" t="s">
        <v>767</v>
      </c>
      <c r="C3034" s="18"/>
      <c r="D3034" s="19"/>
      <c r="E3034" s="60"/>
      <c r="F3034" s="20"/>
      <c r="G3034" s="18"/>
      <c r="H3034" s="25"/>
      <c r="I3034" s="15">
        <v>3034</v>
      </c>
      <c r="J3034" s="15" t="b">
        <f xml:space="preserve"> IF(AND([Relationship Date (UTC)] &gt;= Misc!$M$3, [Relationship Date (UTC)] &lt;= Misc!$N$3,TRUE), TRUE, FALSE)</f>
        <v>1</v>
      </c>
      <c r="K3034" s="16"/>
      <c r="L3034" s="72" t="s">
        <v>921</v>
      </c>
      <c r="M3034" s="75">
        <v>40523.657858796294</v>
      </c>
    </row>
    <row r="3035" spans="1:13">
      <c r="A3035" s="69" t="s">
        <v>818</v>
      </c>
      <c r="B3035" s="69" t="s">
        <v>505</v>
      </c>
      <c r="C3035" s="18"/>
      <c r="D3035" s="19"/>
      <c r="E3035" s="60"/>
      <c r="F3035" s="20"/>
      <c r="G3035" s="18"/>
      <c r="H3035" s="25"/>
      <c r="I3035" s="15">
        <v>3035</v>
      </c>
      <c r="J3035" s="15" t="b">
        <f xml:space="preserve"> IF(AND([Relationship Date (UTC)] &gt;= Misc!$M$3, [Relationship Date (UTC)] &lt;= Misc!$N$3,TRUE), TRUE, FALSE)</f>
        <v>1</v>
      </c>
      <c r="K3035" s="16"/>
      <c r="L3035" s="72" t="s">
        <v>921</v>
      </c>
      <c r="M3035" s="75">
        <v>40523.657858796294</v>
      </c>
    </row>
    <row r="3036" spans="1:13">
      <c r="A3036" s="69" t="s">
        <v>818</v>
      </c>
      <c r="B3036" s="69" t="s">
        <v>505</v>
      </c>
      <c r="C3036" s="18"/>
      <c r="D3036" s="19"/>
      <c r="E3036" s="60"/>
      <c r="F3036" s="20"/>
      <c r="G3036" s="18"/>
      <c r="H3036" s="25"/>
      <c r="I3036" s="15">
        <v>3036</v>
      </c>
      <c r="J3036" s="15" t="b">
        <f xml:space="preserve"> IF(AND([Relationship Date (UTC)] &gt;= Misc!$M$3, [Relationship Date (UTC)] &lt;= Misc!$N$3,TRUE), TRUE, FALSE)</f>
        <v>1</v>
      </c>
      <c r="K3036" s="16"/>
      <c r="L3036" s="72" t="s">
        <v>922</v>
      </c>
      <c r="M3036" s="75">
        <v>40523.680902777778</v>
      </c>
    </row>
    <row r="3037" spans="1:13">
      <c r="A3037" s="69" t="s">
        <v>441</v>
      </c>
      <c r="B3037" s="69" t="s">
        <v>818</v>
      </c>
      <c r="C3037" s="18"/>
      <c r="D3037" s="19"/>
      <c r="E3037" s="60"/>
      <c r="F3037" s="20"/>
      <c r="G3037" s="18"/>
      <c r="H3037" s="25"/>
      <c r="I3037" s="15">
        <v>3037</v>
      </c>
      <c r="J3037" s="15" t="b">
        <f xml:space="preserve"> IF(AND([Relationship Date (UTC)] &gt;= Misc!$M$3, [Relationship Date (UTC)] &lt;= Misc!$N$3,TRUE), TRUE, FALSE)</f>
        <v>1</v>
      </c>
      <c r="K3037" s="16"/>
      <c r="L3037" s="72" t="s">
        <v>922</v>
      </c>
      <c r="M3037" s="75">
        <v>40523.680902777778</v>
      </c>
    </row>
    <row r="3038" spans="1:13">
      <c r="A3038" s="69" t="s">
        <v>505</v>
      </c>
      <c r="B3038" s="69" t="s">
        <v>818</v>
      </c>
      <c r="C3038" s="18"/>
      <c r="D3038" s="19"/>
      <c r="E3038" s="60"/>
      <c r="F3038" s="20"/>
      <c r="G3038" s="18"/>
      <c r="H3038" s="25"/>
      <c r="I3038" s="15">
        <v>3038</v>
      </c>
      <c r="J3038" s="15" t="b">
        <f xml:space="preserve"> IF(AND([Relationship Date (UTC)] &gt;= Misc!$M$3, [Relationship Date (UTC)] &lt;= Misc!$N$3,TRUE), TRUE, FALSE)</f>
        <v>1</v>
      </c>
      <c r="K3038" s="16"/>
      <c r="L3038" s="72" t="s">
        <v>922</v>
      </c>
      <c r="M3038" s="75">
        <v>40523.680902777778</v>
      </c>
    </row>
    <row r="3039" spans="1:13">
      <c r="A3039" s="69" t="s">
        <v>659</v>
      </c>
      <c r="B3039" s="69" t="s">
        <v>818</v>
      </c>
      <c r="C3039" s="18"/>
      <c r="D3039" s="19"/>
      <c r="E3039" s="60"/>
      <c r="F3039" s="20"/>
      <c r="G3039" s="18"/>
      <c r="H3039" s="25"/>
      <c r="I3039" s="15">
        <v>3039</v>
      </c>
      <c r="J3039" s="15" t="b">
        <f xml:space="preserve"> IF(AND([Relationship Date (UTC)] &gt;= Misc!$M$3, [Relationship Date (UTC)] &lt;= Misc!$N$3,TRUE), TRUE, FALSE)</f>
        <v>1</v>
      </c>
      <c r="K3039" s="16"/>
      <c r="L3039" s="72" t="s">
        <v>922</v>
      </c>
      <c r="M3039" s="75">
        <v>40523.680902777778</v>
      </c>
    </row>
    <row r="3040" spans="1:13">
      <c r="A3040" s="69" t="s">
        <v>891</v>
      </c>
      <c r="B3040" s="69" t="s">
        <v>818</v>
      </c>
      <c r="C3040" s="18"/>
      <c r="D3040" s="19"/>
      <c r="E3040" s="60"/>
      <c r="F3040" s="20"/>
      <c r="G3040" s="18"/>
      <c r="H3040" s="25"/>
      <c r="I3040" s="15">
        <v>3040</v>
      </c>
      <c r="J3040" s="15" t="b">
        <f xml:space="preserve"> IF(AND([Relationship Date (UTC)] &gt;= Misc!$M$3, [Relationship Date (UTC)] &lt;= Misc!$N$3,TRUE), TRUE, FALSE)</f>
        <v>1</v>
      </c>
      <c r="K3040" s="16"/>
      <c r="L3040" s="72" t="s">
        <v>922</v>
      </c>
      <c r="M3040" s="75">
        <v>40523.680902777778</v>
      </c>
    </row>
    <row r="3041" spans="1:13">
      <c r="A3041" s="69" t="s">
        <v>844</v>
      </c>
      <c r="B3041" s="69" t="s">
        <v>767</v>
      </c>
      <c r="C3041" s="18"/>
      <c r="D3041" s="19"/>
      <c r="E3041" s="60"/>
      <c r="F3041" s="20"/>
      <c r="G3041" s="18"/>
      <c r="H3041" s="25"/>
      <c r="I3041" s="15">
        <v>3041</v>
      </c>
      <c r="J3041" s="15" t="b">
        <f xml:space="preserve"> IF(AND([Relationship Date (UTC)] &gt;= Misc!$M$3, [Relationship Date (UTC)] &lt;= Misc!$N$3,TRUE), TRUE, FALSE)</f>
        <v>1</v>
      </c>
      <c r="K3041" s="16"/>
      <c r="L3041" s="72" t="s">
        <v>922</v>
      </c>
      <c r="M3041" s="75">
        <v>40523.680902777778</v>
      </c>
    </row>
    <row r="3042" spans="1:13">
      <c r="A3042" s="69" t="s">
        <v>765</v>
      </c>
      <c r="B3042" s="69" t="s">
        <v>767</v>
      </c>
      <c r="C3042" s="18"/>
      <c r="D3042" s="19"/>
      <c r="E3042" s="60"/>
      <c r="F3042" s="20"/>
      <c r="G3042" s="18"/>
      <c r="H3042" s="25"/>
      <c r="I3042" s="15">
        <v>3042</v>
      </c>
      <c r="J3042" s="15" t="b">
        <f xml:space="preserve"> IF(AND([Relationship Date (UTC)] &gt;= Misc!$M$3, [Relationship Date (UTC)] &lt;= Misc!$N$3,TRUE), TRUE, FALSE)</f>
        <v>1</v>
      </c>
      <c r="K3042" s="16"/>
      <c r="L3042" s="72" t="s">
        <v>922</v>
      </c>
      <c r="M3042" s="75">
        <v>40523.680902777778</v>
      </c>
    </row>
    <row r="3043" spans="1:13">
      <c r="A3043" s="69" t="s">
        <v>659</v>
      </c>
      <c r="B3043" s="69" t="s">
        <v>767</v>
      </c>
      <c r="C3043" s="18"/>
      <c r="D3043" s="19"/>
      <c r="E3043" s="60"/>
      <c r="F3043" s="20"/>
      <c r="G3043" s="18"/>
      <c r="H3043" s="25"/>
      <c r="I3043" s="15">
        <v>3043</v>
      </c>
      <c r="J3043" s="15" t="b">
        <f xml:space="preserve"> IF(AND([Relationship Date (UTC)] &gt;= Misc!$M$3, [Relationship Date (UTC)] &lt;= Misc!$N$3,TRUE), TRUE, FALSE)</f>
        <v>1</v>
      </c>
      <c r="K3043" s="16"/>
      <c r="L3043" s="72" t="s">
        <v>922</v>
      </c>
      <c r="M3043" s="75">
        <v>40523.680902777778</v>
      </c>
    </row>
    <row r="3044" spans="1:13">
      <c r="A3044" s="69" t="s">
        <v>587</v>
      </c>
      <c r="B3044" s="69" t="s">
        <v>767</v>
      </c>
      <c r="C3044" s="18"/>
      <c r="D3044" s="19"/>
      <c r="E3044" s="60"/>
      <c r="F3044" s="20"/>
      <c r="G3044" s="18"/>
      <c r="H3044" s="25"/>
      <c r="I3044" s="15">
        <v>3044</v>
      </c>
      <c r="J3044" s="15" t="b">
        <f xml:space="preserve"> IF(AND([Relationship Date (UTC)] &gt;= Misc!$M$3, [Relationship Date (UTC)] &lt;= Misc!$N$3,TRUE), TRUE, FALSE)</f>
        <v>1</v>
      </c>
      <c r="K3044" s="16"/>
      <c r="L3044" s="72" t="s">
        <v>922</v>
      </c>
      <c r="M3044" s="75">
        <v>40523.680902777778</v>
      </c>
    </row>
    <row r="3045" spans="1:13">
      <c r="A3045" s="69" t="s">
        <v>869</v>
      </c>
      <c r="B3045" s="69" t="s">
        <v>767</v>
      </c>
      <c r="C3045" s="18"/>
      <c r="D3045" s="19"/>
      <c r="E3045" s="60"/>
      <c r="F3045" s="20"/>
      <c r="G3045" s="18"/>
      <c r="H3045" s="25"/>
      <c r="I3045" s="15">
        <v>3045</v>
      </c>
      <c r="J3045" s="15" t="b">
        <f xml:space="preserve"> IF(AND([Relationship Date (UTC)] &gt;= Misc!$M$3, [Relationship Date (UTC)] &lt;= Misc!$N$3,TRUE), TRUE, FALSE)</f>
        <v>1</v>
      </c>
      <c r="K3045" s="16"/>
      <c r="L3045" s="72" t="s">
        <v>922</v>
      </c>
      <c r="M3045" s="75">
        <v>40523.680902777778</v>
      </c>
    </row>
    <row r="3046" spans="1:13">
      <c r="A3046" s="69" t="s">
        <v>671</v>
      </c>
      <c r="B3046" s="69" t="s">
        <v>767</v>
      </c>
      <c r="C3046" s="18"/>
      <c r="D3046" s="19"/>
      <c r="E3046" s="60"/>
      <c r="F3046" s="20"/>
      <c r="G3046" s="18"/>
      <c r="H3046" s="25"/>
      <c r="I3046" s="15">
        <v>3046</v>
      </c>
      <c r="J3046" s="15" t="b">
        <f xml:space="preserve"> IF(AND([Relationship Date (UTC)] &gt;= Misc!$M$3, [Relationship Date (UTC)] &lt;= Misc!$N$3,TRUE), TRUE, FALSE)</f>
        <v>1</v>
      </c>
      <c r="K3046" s="16"/>
      <c r="L3046" s="72" t="s">
        <v>922</v>
      </c>
      <c r="M3046" s="75">
        <v>40523.680902777778</v>
      </c>
    </row>
    <row r="3047" spans="1:13">
      <c r="A3047" s="69" t="s">
        <v>767</v>
      </c>
      <c r="B3047" s="69" t="s">
        <v>671</v>
      </c>
      <c r="C3047" s="18"/>
      <c r="D3047" s="19"/>
      <c r="E3047" s="60"/>
      <c r="F3047" s="20"/>
      <c r="G3047" s="18"/>
      <c r="H3047" s="25"/>
      <c r="I3047" s="15">
        <v>3047</v>
      </c>
      <c r="J3047" s="15" t="b">
        <f xml:space="preserve"> IF(AND([Relationship Date (UTC)] &gt;= Misc!$M$3, [Relationship Date (UTC)] &lt;= Misc!$N$3,TRUE), TRUE, FALSE)</f>
        <v>1</v>
      </c>
      <c r="K3047" s="16"/>
      <c r="L3047" s="72" t="s">
        <v>922</v>
      </c>
      <c r="M3047" s="75">
        <v>40523.680902777778</v>
      </c>
    </row>
    <row r="3048" spans="1:13">
      <c r="A3048" s="69" t="s">
        <v>767</v>
      </c>
      <c r="B3048" s="69" t="s">
        <v>696</v>
      </c>
      <c r="C3048" s="18"/>
      <c r="D3048" s="19"/>
      <c r="E3048" s="60"/>
      <c r="F3048" s="20"/>
      <c r="G3048" s="18"/>
      <c r="H3048" s="25"/>
      <c r="I3048" s="15">
        <v>3048</v>
      </c>
      <c r="J3048" s="15" t="b">
        <f xml:space="preserve"> IF(AND([Relationship Date (UTC)] &gt;= Misc!$M$3, [Relationship Date (UTC)] &lt;= Misc!$N$3,TRUE), TRUE, FALSE)</f>
        <v>1</v>
      </c>
      <c r="K3048" s="16"/>
      <c r="L3048" s="72" t="s">
        <v>922</v>
      </c>
      <c r="M3048" s="75">
        <v>40523.680902777778</v>
      </c>
    </row>
    <row r="3049" spans="1:13">
      <c r="A3049" s="69" t="s">
        <v>767</v>
      </c>
      <c r="B3049" s="69" t="s">
        <v>792</v>
      </c>
      <c r="C3049" s="18"/>
      <c r="D3049" s="19"/>
      <c r="E3049" s="60"/>
      <c r="F3049" s="20"/>
      <c r="G3049" s="18"/>
      <c r="H3049" s="25"/>
      <c r="I3049" s="15">
        <v>3049</v>
      </c>
      <c r="J3049" s="15" t="b">
        <f xml:space="preserve"> IF(AND([Relationship Date (UTC)] &gt;= Misc!$M$3, [Relationship Date (UTC)] &lt;= Misc!$N$3,TRUE), TRUE, FALSE)</f>
        <v>1</v>
      </c>
      <c r="K3049" s="16"/>
      <c r="L3049" s="72" t="s">
        <v>922</v>
      </c>
      <c r="M3049" s="75">
        <v>40523.680902777778</v>
      </c>
    </row>
    <row r="3050" spans="1:13">
      <c r="A3050" s="69" t="s">
        <v>767</v>
      </c>
      <c r="B3050" s="69" t="s">
        <v>730</v>
      </c>
      <c r="C3050" s="18"/>
      <c r="D3050" s="19"/>
      <c r="E3050" s="60"/>
      <c r="F3050" s="20"/>
      <c r="G3050" s="18"/>
      <c r="H3050" s="25"/>
      <c r="I3050" s="15">
        <v>3050</v>
      </c>
      <c r="J3050" s="15" t="b">
        <f xml:space="preserve"> IF(AND([Relationship Date (UTC)] &gt;= Misc!$M$3, [Relationship Date (UTC)] &lt;= Misc!$N$3,TRUE), TRUE, FALSE)</f>
        <v>1</v>
      </c>
      <c r="K3050" s="16"/>
      <c r="L3050" s="72" t="s">
        <v>922</v>
      </c>
      <c r="M3050" s="75">
        <v>40523.680902777778</v>
      </c>
    </row>
    <row r="3051" spans="1:13">
      <c r="A3051" s="69" t="s">
        <v>767</v>
      </c>
      <c r="B3051" s="69" t="s">
        <v>916</v>
      </c>
      <c r="C3051" s="18"/>
      <c r="D3051" s="19"/>
      <c r="E3051" s="60"/>
      <c r="F3051" s="20"/>
      <c r="G3051" s="18"/>
      <c r="H3051" s="25"/>
      <c r="I3051" s="15">
        <v>3051</v>
      </c>
      <c r="J3051" s="15" t="b">
        <f xml:space="preserve"> IF(AND([Relationship Date (UTC)] &gt;= Misc!$M$3, [Relationship Date (UTC)] &lt;= Misc!$N$3,TRUE), TRUE, FALSE)</f>
        <v>1</v>
      </c>
      <c r="K3051" s="16"/>
      <c r="L3051" s="72" t="s">
        <v>922</v>
      </c>
      <c r="M3051" s="75">
        <v>40523.680902777778</v>
      </c>
    </row>
    <row r="3052" spans="1:13">
      <c r="A3052" s="69" t="s">
        <v>767</v>
      </c>
      <c r="B3052" s="69" t="s">
        <v>845</v>
      </c>
      <c r="C3052" s="18"/>
      <c r="D3052" s="19"/>
      <c r="E3052" s="60"/>
      <c r="F3052" s="20"/>
      <c r="G3052" s="18"/>
      <c r="H3052" s="25"/>
      <c r="I3052" s="15">
        <v>3052</v>
      </c>
      <c r="J3052" s="15" t="b">
        <f xml:space="preserve"> IF(AND([Relationship Date (UTC)] &gt;= Misc!$M$3, [Relationship Date (UTC)] &lt;= Misc!$N$3,TRUE), TRUE, FALSE)</f>
        <v>1</v>
      </c>
      <c r="K3052" s="16"/>
      <c r="L3052" s="72" t="s">
        <v>922</v>
      </c>
      <c r="M3052" s="75">
        <v>40523.680902777778</v>
      </c>
    </row>
    <row r="3053" spans="1:13">
      <c r="A3053" s="69" t="s">
        <v>767</v>
      </c>
      <c r="B3053" s="69" t="s">
        <v>770</v>
      </c>
      <c r="C3053" s="18"/>
      <c r="D3053" s="19"/>
      <c r="E3053" s="60"/>
      <c r="F3053" s="20"/>
      <c r="G3053" s="18"/>
      <c r="H3053" s="25"/>
      <c r="I3053" s="15">
        <v>3053</v>
      </c>
      <c r="J3053" s="15" t="b">
        <f xml:space="preserve"> IF(AND([Relationship Date (UTC)] &gt;= Misc!$M$3, [Relationship Date (UTC)] &lt;= Misc!$N$3,TRUE), TRUE, FALSE)</f>
        <v>1</v>
      </c>
      <c r="K3053" s="16"/>
      <c r="L3053" s="72" t="s">
        <v>922</v>
      </c>
      <c r="M3053" s="75">
        <v>40523.680902777778</v>
      </c>
    </row>
    <row r="3054" spans="1:13">
      <c r="A3054" s="69" t="s">
        <v>767</v>
      </c>
      <c r="B3054" s="69" t="s">
        <v>587</v>
      </c>
      <c r="C3054" s="18"/>
      <c r="D3054" s="19"/>
      <c r="E3054" s="60"/>
      <c r="F3054" s="20"/>
      <c r="G3054" s="18"/>
      <c r="H3054" s="25"/>
      <c r="I3054" s="15">
        <v>3054</v>
      </c>
      <c r="J3054" s="15" t="b">
        <f xml:space="preserve"> IF(AND([Relationship Date (UTC)] &gt;= Misc!$M$3, [Relationship Date (UTC)] &lt;= Misc!$N$3,TRUE), TRUE, FALSE)</f>
        <v>1</v>
      </c>
      <c r="K3054" s="16"/>
      <c r="L3054" s="72" t="s">
        <v>922</v>
      </c>
      <c r="M3054" s="75">
        <v>40523.680902777778</v>
      </c>
    </row>
    <row r="3055" spans="1:13">
      <c r="A3055" s="69" t="s">
        <v>767</v>
      </c>
      <c r="B3055" s="69" t="s">
        <v>869</v>
      </c>
      <c r="C3055" s="18"/>
      <c r="D3055" s="19"/>
      <c r="E3055" s="60"/>
      <c r="F3055" s="20"/>
      <c r="G3055" s="18"/>
      <c r="H3055" s="25"/>
      <c r="I3055" s="15">
        <v>3055</v>
      </c>
      <c r="J3055" s="15" t="b">
        <f xml:space="preserve"> IF(AND([Relationship Date (UTC)] &gt;= Misc!$M$3, [Relationship Date (UTC)] &lt;= Misc!$N$3,TRUE), TRUE, FALSE)</f>
        <v>1</v>
      </c>
      <c r="K3055" s="16"/>
      <c r="L3055" s="72" t="s">
        <v>922</v>
      </c>
      <c r="M3055" s="75">
        <v>40523.680902777778</v>
      </c>
    </row>
    <row r="3056" spans="1:13">
      <c r="A3056" s="69" t="s">
        <v>767</v>
      </c>
      <c r="B3056" s="69" t="s">
        <v>766</v>
      </c>
      <c r="C3056" s="18"/>
      <c r="D3056" s="19"/>
      <c r="E3056" s="60"/>
      <c r="F3056" s="20"/>
      <c r="G3056" s="18"/>
      <c r="H3056" s="25"/>
      <c r="I3056" s="15">
        <v>3056</v>
      </c>
      <c r="J3056" s="15" t="b">
        <f xml:space="preserve"> IF(AND([Relationship Date (UTC)] &gt;= Misc!$M$3, [Relationship Date (UTC)] &lt;= Misc!$N$3,TRUE), TRUE, FALSE)</f>
        <v>1</v>
      </c>
      <c r="K3056" s="16"/>
      <c r="L3056" s="72" t="s">
        <v>922</v>
      </c>
      <c r="M3056" s="75">
        <v>40523.680902777778</v>
      </c>
    </row>
    <row r="3057" spans="1:13">
      <c r="A3057" s="69" t="s">
        <v>767</v>
      </c>
      <c r="B3057" s="69" t="s">
        <v>765</v>
      </c>
      <c r="C3057" s="18"/>
      <c r="D3057" s="19"/>
      <c r="E3057" s="60"/>
      <c r="F3057" s="20"/>
      <c r="G3057" s="18"/>
      <c r="H3057" s="25"/>
      <c r="I3057" s="15">
        <v>3057</v>
      </c>
      <c r="J3057" s="15" t="b">
        <f xml:space="preserve"> IF(AND([Relationship Date (UTC)] &gt;= Misc!$M$3, [Relationship Date (UTC)] &lt;= Misc!$N$3,TRUE), TRUE, FALSE)</f>
        <v>1</v>
      </c>
      <c r="K3057" s="16"/>
      <c r="L3057" s="72" t="s">
        <v>922</v>
      </c>
      <c r="M3057" s="75">
        <v>40523.680902777778</v>
      </c>
    </row>
    <row r="3058" spans="1:13">
      <c r="A3058" s="69" t="s">
        <v>770</v>
      </c>
      <c r="B3058" s="69" t="s">
        <v>767</v>
      </c>
      <c r="C3058" s="18"/>
      <c r="D3058" s="19"/>
      <c r="E3058" s="60"/>
      <c r="F3058" s="20"/>
      <c r="G3058" s="18"/>
      <c r="H3058" s="25"/>
      <c r="I3058" s="15">
        <v>3058</v>
      </c>
      <c r="J3058" s="15" t="b">
        <f xml:space="preserve"> IF(AND([Relationship Date (UTC)] &gt;= Misc!$M$3, [Relationship Date (UTC)] &lt;= Misc!$N$3,TRUE), TRUE, FALSE)</f>
        <v>1</v>
      </c>
      <c r="K3058" s="16"/>
      <c r="L3058" s="72" t="s">
        <v>922</v>
      </c>
      <c r="M3058" s="75">
        <v>40523.680902777778</v>
      </c>
    </row>
    <row r="3059" spans="1:13">
      <c r="A3059" s="69" t="s">
        <v>845</v>
      </c>
      <c r="B3059" s="69" t="s">
        <v>767</v>
      </c>
      <c r="C3059" s="18"/>
      <c r="D3059" s="19"/>
      <c r="E3059" s="60"/>
      <c r="F3059" s="20"/>
      <c r="G3059" s="18"/>
      <c r="H3059" s="25"/>
      <c r="I3059" s="15">
        <v>3059</v>
      </c>
      <c r="J3059" s="15" t="b">
        <f xml:space="preserve"> IF(AND([Relationship Date (UTC)] &gt;= Misc!$M$3, [Relationship Date (UTC)] &lt;= Misc!$N$3,TRUE), TRUE, FALSE)</f>
        <v>1</v>
      </c>
      <c r="K3059" s="16"/>
      <c r="L3059" s="72" t="s">
        <v>922</v>
      </c>
      <c r="M3059" s="75">
        <v>40523.680902777778</v>
      </c>
    </row>
    <row r="3060" spans="1:13">
      <c r="A3060" s="69" t="s">
        <v>891</v>
      </c>
      <c r="B3060" s="69" t="s">
        <v>767</v>
      </c>
      <c r="C3060" s="18"/>
      <c r="D3060" s="19"/>
      <c r="E3060" s="60"/>
      <c r="F3060" s="20"/>
      <c r="G3060" s="18"/>
      <c r="H3060" s="25"/>
      <c r="I3060" s="15">
        <v>3060</v>
      </c>
      <c r="J3060" s="15" t="b">
        <f xml:space="preserve"> IF(AND([Relationship Date (UTC)] &gt;= Misc!$M$3, [Relationship Date (UTC)] &lt;= Misc!$N$3,TRUE), TRUE, FALSE)</f>
        <v>1</v>
      </c>
      <c r="K3060" s="16"/>
      <c r="L3060" s="72" t="s">
        <v>922</v>
      </c>
      <c r="M3060" s="75">
        <v>40523.680902777778</v>
      </c>
    </row>
    <row r="3061" spans="1:13">
      <c r="A3061" s="69" t="s">
        <v>505</v>
      </c>
      <c r="B3061" s="69" t="s">
        <v>891</v>
      </c>
      <c r="C3061" s="18"/>
      <c r="D3061" s="19"/>
      <c r="E3061" s="60"/>
      <c r="F3061" s="20"/>
      <c r="G3061" s="18"/>
      <c r="H3061" s="25"/>
      <c r="I3061" s="15">
        <v>3061</v>
      </c>
      <c r="J3061" s="15" t="b">
        <f xml:space="preserve"> IF(AND([Relationship Date (UTC)] &gt;= Misc!$M$3, [Relationship Date (UTC)] &lt;= Misc!$N$3,TRUE), TRUE, FALSE)</f>
        <v>1</v>
      </c>
      <c r="K3061" s="16"/>
      <c r="L3061" s="72" t="s">
        <v>922</v>
      </c>
      <c r="M3061" s="75">
        <v>40523.680902777778</v>
      </c>
    </row>
    <row r="3062" spans="1:13">
      <c r="A3062" s="69" t="s">
        <v>891</v>
      </c>
      <c r="B3062" s="69" t="s">
        <v>730</v>
      </c>
      <c r="C3062" s="18"/>
      <c r="D3062" s="19"/>
      <c r="E3062" s="60"/>
      <c r="F3062" s="20"/>
      <c r="G3062" s="18"/>
      <c r="H3062" s="25"/>
      <c r="I3062" s="15">
        <v>3062</v>
      </c>
      <c r="J3062" s="15" t="b">
        <f xml:space="preserve"> IF(AND([Relationship Date (UTC)] &gt;= Misc!$M$3, [Relationship Date (UTC)] &lt;= Misc!$N$3,TRUE), TRUE, FALSE)</f>
        <v>1</v>
      </c>
      <c r="K3062" s="16"/>
      <c r="L3062" s="72" t="s">
        <v>922</v>
      </c>
      <c r="M3062" s="75">
        <v>40523.680902777778</v>
      </c>
    </row>
    <row r="3063" spans="1:13">
      <c r="A3063" s="69" t="s">
        <v>891</v>
      </c>
      <c r="B3063" s="69" t="s">
        <v>892</v>
      </c>
      <c r="C3063" s="18"/>
      <c r="D3063" s="19"/>
      <c r="E3063" s="60"/>
      <c r="F3063" s="20"/>
      <c r="G3063" s="18"/>
      <c r="H3063" s="25"/>
      <c r="I3063" s="15">
        <v>3063</v>
      </c>
      <c r="J3063" s="15" t="b">
        <f xml:space="preserve"> IF(AND([Relationship Date (UTC)] &gt;= Misc!$M$3, [Relationship Date (UTC)] &lt;= Misc!$N$3,TRUE), TRUE, FALSE)</f>
        <v>1</v>
      </c>
      <c r="K3063" s="16"/>
      <c r="L3063" s="72" t="s">
        <v>922</v>
      </c>
      <c r="M3063" s="75">
        <v>40523.680902777778</v>
      </c>
    </row>
    <row r="3064" spans="1:13">
      <c r="A3064" s="69" t="s">
        <v>891</v>
      </c>
      <c r="B3064" s="69" t="s">
        <v>409</v>
      </c>
      <c r="C3064" s="18"/>
      <c r="D3064" s="19"/>
      <c r="E3064" s="60"/>
      <c r="F3064" s="20"/>
      <c r="G3064" s="18"/>
      <c r="H3064" s="25"/>
      <c r="I3064" s="15">
        <v>3064</v>
      </c>
      <c r="J3064" s="15" t="b">
        <f xml:space="preserve"> IF(AND([Relationship Date (UTC)] &gt;= Misc!$M$3, [Relationship Date (UTC)] &lt;= Misc!$N$3,TRUE), TRUE, FALSE)</f>
        <v>1</v>
      </c>
      <c r="K3064" s="16"/>
      <c r="L3064" s="72" t="s">
        <v>922</v>
      </c>
      <c r="M3064" s="75">
        <v>40523.680902777778</v>
      </c>
    </row>
    <row r="3065" spans="1:13">
      <c r="A3065" s="69" t="s">
        <v>891</v>
      </c>
      <c r="B3065" s="69" t="s">
        <v>671</v>
      </c>
      <c r="C3065" s="18"/>
      <c r="D3065" s="19"/>
      <c r="E3065" s="60"/>
      <c r="F3065" s="20"/>
      <c r="G3065" s="18"/>
      <c r="H3065" s="25"/>
      <c r="I3065" s="15">
        <v>3065</v>
      </c>
      <c r="J3065" s="15" t="b">
        <f xml:space="preserve"> IF(AND([Relationship Date (UTC)] &gt;= Misc!$M$3, [Relationship Date (UTC)] &lt;= Misc!$N$3,TRUE), TRUE, FALSE)</f>
        <v>1</v>
      </c>
      <c r="K3065" s="16"/>
      <c r="L3065" s="72" t="s">
        <v>922</v>
      </c>
      <c r="M3065" s="75">
        <v>40523.680902777778</v>
      </c>
    </row>
    <row r="3066" spans="1:13">
      <c r="A3066" s="69" t="s">
        <v>891</v>
      </c>
      <c r="B3066" s="69" t="s">
        <v>505</v>
      </c>
      <c r="C3066" s="18"/>
      <c r="D3066" s="19"/>
      <c r="E3066" s="60"/>
      <c r="F3066" s="20"/>
      <c r="G3066" s="18"/>
      <c r="H3066" s="25"/>
      <c r="I3066" s="15">
        <v>3066</v>
      </c>
      <c r="J3066" s="15" t="b">
        <f xml:space="preserve"> IF(AND([Relationship Date (UTC)] &gt;= Misc!$M$3, [Relationship Date (UTC)] &lt;= Misc!$N$3,TRUE), TRUE, FALSE)</f>
        <v>1</v>
      </c>
      <c r="K3066" s="16"/>
      <c r="L3066" s="72" t="s">
        <v>922</v>
      </c>
      <c r="M3066" s="75">
        <v>40523.680902777778</v>
      </c>
    </row>
    <row r="3067" spans="1:13">
      <c r="A3067" s="69" t="s">
        <v>867</v>
      </c>
      <c r="B3067" s="69" t="s">
        <v>659</v>
      </c>
      <c r="C3067" s="18"/>
      <c r="D3067" s="19"/>
      <c r="E3067" s="60"/>
      <c r="F3067" s="20"/>
      <c r="G3067" s="18"/>
      <c r="H3067" s="25"/>
      <c r="I3067" s="15">
        <v>3067</v>
      </c>
      <c r="J3067" s="15" t="b">
        <f xml:space="preserve"> IF(AND([Relationship Date (UTC)] &gt;= Misc!$M$3, [Relationship Date (UTC)] &lt;= Misc!$N$3,TRUE), TRUE, FALSE)</f>
        <v>1</v>
      </c>
      <c r="K3067" s="16"/>
      <c r="L3067" s="72" t="s">
        <v>921</v>
      </c>
      <c r="M3067" s="75">
        <v>40523.659016203703</v>
      </c>
    </row>
    <row r="3068" spans="1:13">
      <c r="A3068" s="69" t="s">
        <v>867</v>
      </c>
      <c r="B3068" s="69" t="s">
        <v>441</v>
      </c>
      <c r="C3068" s="18"/>
      <c r="D3068" s="19"/>
      <c r="E3068" s="60"/>
      <c r="F3068" s="20"/>
      <c r="G3068" s="18"/>
      <c r="H3068" s="25"/>
      <c r="I3068" s="15">
        <v>3068</v>
      </c>
      <c r="J3068" s="15" t="b">
        <f xml:space="preserve"> IF(AND([Relationship Date (UTC)] &gt;= Misc!$M$3, [Relationship Date (UTC)] &lt;= Misc!$N$3,TRUE), TRUE, FALSE)</f>
        <v>1</v>
      </c>
      <c r="K3068" s="16"/>
      <c r="L3068" s="72" t="s">
        <v>922</v>
      </c>
      <c r="M3068" s="75">
        <v>40523.680902777778</v>
      </c>
    </row>
    <row r="3069" spans="1:13">
      <c r="A3069" s="69" t="s">
        <v>867</v>
      </c>
      <c r="B3069" s="69" t="s">
        <v>659</v>
      </c>
      <c r="C3069" s="18"/>
      <c r="D3069" s="19"/>
      <c r="E3069" s="60"/>
      <c r="F3069" s="20"/>
      <c r="G3069" s="18"/>
      <c r="H3069" s="25"/>
      <c r="I3069" s="15">
        <v>3069</v>
      </c>
      <c r="J3069" s="15" t="b">
        <f xml:space="preserve"> IF(AND([Relationship Date (UTC)] &gt;= Misc!$M$3, [Relationship Date (UTC)] &lt;= Misc!$N$3,TRUE), TRUE, FALSE)</f>
        <v>1</v>
      </c>
      <c r="K3069" s="16"/>
      <c r="L3069" s="72" t="s">
        <v>922</v>
      </c>
      <c r="M3069" s="75">
        <v>40523.680902777778</v>
      </c>
    </row>
    <row r="3070" spans="1:13">
      <c r="A3070" s="69" t="s">
        <v>867</v>
      </c>
      <c r="B3070" s="69" t="s">
        <v>916</v>
      </c>
      <c r="C3070" s="18"/>
      <c r="D3070" s="19"/>
      <c r="E3070" s="60"/>
      <c r="F3070" s="20"/>
      <c r="G3070" s="18"/>
      <c r="H3070" s="25"/>
      <c r="I3070" s="15">
        <v>3070</v>
      </c>
      <c r="J3070" s="15" t="b">
        <f xml:space="preserve"> IF(AND([Relationship Date (UTC)] &gt;= Misc!$M$3, [Relationship Date (UTC)] &lt;= Misc!$N$3,TRUE), TRUE, FALSE)</f>
        <v>1</v>
      </c>
      <c r="K3070" s="16"/>
      <c r="L3070" s="72" t="s">
        <v>922</v>
      </c>
      <c r="M3070" s="75">
        <v>40523.680902777778</v>
      </c>
    </row>
    <row r="3071" spans="1:13">
      <c r="A3071" s="69" t="s">
        <v>441</v>
      </c>
      <c r="B3071" s="69" t="s">
        <v>867</v>
      </c>
      <c r="C3071" s="18"/>
      <c r="D3071" s="19"/>
      <c r="E3071" s="60"/>
      <c r="F3071" s="20"/>
      <c r="G3071" s="18"/>
      <c r="H3071" s="25"/>
      <c r="I3071" s="15">
        <v>3071</v>
      </c>
      <c r="J3071" s="15" t="b">
        <f xml:space="preserve"> IF(AND([Relationship Date (UTC)] &gt;= Misc!$M$3, [Relationship Date (UTC)] &lt;= Misc!$N$3,TRUE), TRUE, FALSE)</f>
        <v>1</v>
      </c>
      <c r="K3071" s="16"/>
      <c r="L3071" s="72" t="s">
        <v>922</v>
      </c>
      <c r="M3071" s="75">
        <v>40523.680902777778</v>
      </c>
    </row>
    <row r="3072" spans="1:13">
      <c r="A3072" s="69" t="s">
        <v>659</v>
      </c>
      <c r="B3072" s="69" t="s">
        <v>867</v>
      </c>
      <c r="C3072" s="18"/>
      <c r="D3072" s="19"/>
      <c r="E3072" s="60"/>
      <c r="F3072" s="20"/>
      <c r="G3072" s="18"/>
      <c r="H3072" s="25"/>
      <c r="I3072" s="15">
        <v>3072</v>
      </c>
      <c r="J3072" s="15" t="b">
        <f xml:space="preserve"> IF(AND([Relationship Date (UTC)] &gt;= Misc!$M$3, [Relationship Date (UTC)] &lt;= Misc!$N$3,TRUE), TRUE, FALSE)</f>
        <v>1</v>
      </c>
      <c r="K3072" s="16"/>
      <c r="L3072" s="72" t="s">
        <v>922</v>
      </c>
      <c r="M3072" s="75">
        <v>40523.680902777778</v>
      </c>
    </row>
    <row r="3073" spans="1:13">
      <c r="A3073" s="69" t="s">
        <v>895</v>
      </c>
      <c r="B3073" s="69" t="s">
        <v>867</v>
      </c>
      <c r="C3073" s="18"/>
      <c r="D3073" s="19"/>
      <c r="E3073" s="60"/>
      <c r="F3073" s="20"/>
      <c r="G3073" s="18"/>
      <c r="H3073" s="25"/>
      <c r="I3073" s="15">
        <v>3073</v>
      </c>
      <c r="J3073" s="15" t="b">
        <f xml:space="preserve"> IF(AND([Relationship Date (UTC)] &gt;= Misc!$M$3, [Relationship Date (UTC)] &lt;= Misc!$N$3,TRUE), TRUE, FALSE)</f>
        <v>1</v>
      </c>
      <c r="K3073" s="16"/>
      <c r="L3073" s="72" t="s">
        <v>922</v>
      </c>
      <c r="M3073" s="75">
        <v>40523.680902777778</v>
      </c>
    </row>
    <row r="3074" spans="1:13">
      <c r="A3074" s="69" t="s">
        <v>766</v>
      </c>
      <c r="B3074" s="69" t="s">
        <v>441</v>
      </c>
      <c r="C3074" s="18"/>
      <c r="D3074" s="19"/>
      <c r="E3074" s="60"/>
      <c r="F3074" s="20"/>
      <c r="G3074" s="18"/>
      <c r="H3074" s="25"/>
      <c r="I3074" s="15">
        <v>3074</v>
      </c>
      <c r="J3074" s="15" t="b">
        <f xml:space="preserve"> IF(AND([Relationship Date (UTC)] &gt;= Misc!$M$3, [Relationship Date (UTC)] &lt;= Misc!$N$3,TRUE), TRUE, FALSE)</f>
        <v>1</v>
      </c>
      <c r="K3074" s="16"/>
      <c r="L3074" s="72" t="s">
        <v>921</v>
      </c>
      <c r="M3074" s="75">
        <v>40523.672453703701</v>
      </c>
    </row>
    <row r="3075" spans="1:13">
      <c r="A3075" s="69" t="s">
        <v>441</v>
      </c>
      <c r="B3075" s="69" t="s">
        <v>659</v>
      </c>
      <c r="C3075" s="18"/>
      <c r="D3075" s="19"/>
      <c r="E3075" s="60"/>
      <c r="F3075" s="20"/>
      <c r="G3075" s="18"/>
      <c r="H3075" s="25"/>
      <c r="I3075" s="15">
        <v>3075</v>
      </c>
      <c r="J3075" s="15" t="b">
        <f xml:space="preserve"> IF(AND([Relationship Date (UTC)] &gt;= Misc!$M$3, [Relationship Date (UTC)] &lt;= Misc!$N$3,TRUE), TRUE, FALSE)</f>
        <v>1</v>
      </c>
      <c r="K3075" s="16"/>
      <c r="L3075" s="72" t="s">
        <v>922</v>
      </c>
      <c r="M3075" s="75">
        <v>40523.680902777778</v>
      </c>
    </row>
    <row r="3076" spans="1:13">
      <c r="A3076" s="69" t="s">
        <v>441</v>
      </c>
      <c r="B3076" s="69" t="s">
        <v>826</v>
      </c>
      <c r="C3076" s="18"/>
      <c r="D3076" s="19"/>
      <c r="E3076" s="60"/>
      <c r="F3076" s="20"/>
      <c r="G3076" s="18"/>
      <c r="H3076" s="25"/>
      <c r="I3076" s="15">
        <v>3076</v>
      </c>
      <c r="J3076" s="15" t="b">
        <f xml:space="preserve"> IF(AND([Relationship Date (UTC)] &gt;= Misc!$M$3, [Relationship Date (UTC)] &lt;= Misc!$N$3,TRUE), TRUE, FALSE)</f>
        <v>1</v>
      </c>
      <c r="K3076" s="16"/>
      <c r="L3076" s="72" t="s">
        <v>922</v>
      </c>
      <c r="M3076" s="75">
        <v>40523.680902777778</v>
      </c>
    </row>
    <row r="3077" spans="1:13">
      <c r="A3077" s="69" t="s">
        <v>441</v>
      </c>
      <c r="B3077" s="69" t="s">
        <v>845</v>
      </c>
      <c r="C3077" s="18"/>
      <c r="D3077" s="19"/>
      <c r="E3077" s="60"/>
      <c r="F3077" s="20"/>
      <c r="G3077" s="18"/>
      <c r="H3077" s="25"/>
      <c r="I3077" s="15">
        <v>3077</v>
      </c>
      <c r="J3077" s="15" t="b">
        <f xml:space="preserve"> IF(AND([Relationship Date (UTC)] &gt;= Misc!$M$3, [Relationship Date (UTC)] &lt;= Misc!$N$3,TRUE), TRUE, FALSE)</f>
        <v>1</v>
      </c>
      <c r="K3077" s="16"/>
      <c r="L3077" s="72" t="s">
        <v>922</v>
      </c>
      <c r="M3077" s="75">
        <v>40523.680902777778</v>
      </c>
    </row>
    <row r="3078" spans="1:13">
      <c r="A3078" s="69" t="s">
        <v>441</v>
      </c>
      <c r="B3078" s="69" t="s">
        <v>792</v>
      </c>
      <c r="C3078" s="18"/>
      <c r="D3078" s="19"/>
      <c r="E3078" s="60"/>
      <c r="F3078" s="20"/>
      <c r="G3078" s="18"/>
      <c r="H3078" s="25"/>
      <c r="I3078" s="15">
        <v>3078</v>
      </c>
      <c r="J3078" s="15" t="b">
        <f xml:space="preserve"> IF(AND([Relationship Date (UTC)] &gt;= Misc!$M$3, [Relationship Date (UTC)] &lt;= Misc!$N$3,TRUE), TRUE, FALSE)</f>
        <v>1</v>
      </c>
      <c r="K3078" s="16"/>
      <c r="L3078" s="72" t="s">
        <v>922</v>
      </c>
      <c r="M3078" s="75">
        <v>40523.680902777778</v>
      </c>
    </row>
    <row r="3079" spans="1:13">
      <c r="A3079" s="69" t="s">
        <v>441</v>
      </c>
      <c r="B3079" s="69" t="s">
        <v>766</v>
      </c>
      <c r="C3079" s="18"/>
      <c r="D3079" s="19"/>
      <c r="E3079" s="60"/>
      <c r="F3079" s="20"/>
      <c r="G3079" s="18"/>
      <c r="H3079" s="25"/>
      <c r="I3079" s="15">
        <v>3079</v>
      </c>
      <c r="J3079" s="15" t="b">
        <f xml:space="preserve"> IF(AND([Relationship Date (UTC)] &gt;= Misc!$M$3, [Relationship Date (UTC)] &lt;= Misc!$N$3,TRUE), TRUE, FALSE)</f>
        <v>1</v>
      </c>
      <c r="K3079" s="16"/>
      <c r="L3079" s="72" t="s">
        <v>922</v>
      </c>
      <c r="M3079" s="75">
        <v>40523.680902777778</v>
      </c>
    </row>
    <row r="3080" spans="1:13">
      <c r="A3080" s="69" t="s">
        <v>441</v>
      </c>
      <c r="B3080" s="69" t="s">
        <v>658</v>
      </c>
      <c r="C3080" s="18"/>
      <c r="D3080" s="19"/>
      <c r="E3080" s="60"/>
      <c r="F3080" s="20"/>
      <c r="G3080" s="18"/>
      <c r="H3080" s="25"/>
      <c r="I3080" s="15">
        <v>3080</v>
      </c>
      <c r="J3080" s="15" t="b">
        <f xml:space="preserve"> IF(AND([Relationship Date (UTC)] &gt;= Misc!$M$3, [Relationship Date (UTC)] &lt;= Misc!$N$3,TRUE), TRUE, FALSE)</f>
        <v>1</v>
      </c>
      <c r="K3080" s="16"/>
      <c r="L3080" s="72" t="s">
        <v>922</v>
      </c>
      <c r="M3080" s="75">
        <v>40523.680902777778</v>
      </c>
    </row>
    <row r="3081" spans="1:13">
      <c r="A3081" s="69" t="s">
        <v>441</v>
      </c>
      <c r="B3081" s="69" t="s">
        <v>865</v>
      </c>
      <c r="C3081" s="18"/>
      <c r="D3081" s="19"/>
      <c r="E3081" s="60"/>
      <c r="F3081" s="20"/>
      <c r="G3081" s="18"/>
      <c r="H3081" s="25"/>
      <c r="I3081" s="15">
        <v>3081</v>
      </c>
      <c r="J3081" s="15" t="b">
        <f xml:space="preserve"> IF(AND([Relationship Date (UTC)] &gt;= Misc!$M$3, [Relationship Date (UTC)] &lt;= Misc!$N$3,TRUE), TRUE, FALSE)</f>
        <v>1</v>
      </c>
      <c r="K3081" s="16"/>
      <c r="L3081" s="72" t="s">
        <v>922</v>
      </c>
      <c r="M3081" s="75">
        <v>40523.680902777778</v>
      </c>
    </row>
    <row r="3082" spans="1:13">
      <c r="A3082" s="69" t="s">
        <v>441</v>
      </c>
      <c r="B3082" s="69" t="s">
        <v>505</v>
      </c>
      <c r="C3082" s="18"/>
      <c r="D3082" s="19"/>
      <c r="E3082" s="60"/>
      <c r="F3082" s="20"/>
      <c r="G3082" s="18"/>
      <c r="H3082" s="25"/>
      <c r="I3082" s="15">
        <v>3082</v>
      </c>
      <c r="J3082" s="15" t="b">
        <f xml:space="preserve"> IF(AND([Relationship Date (UTC)] &gt;= Misc!$M$3, [Relationship Date (UTC)] &lt;= Misc!$N$3,TRUE), TRUE, FALSE)</f>
        <v>1</v>
      </c>
      <c r="K3082" s="16"/>
      <c r="L3082" s="72" t="s">
        <v>922</v>
      </c>
      <c r="M3082" s="75">
        <v>40523.680902777778</v>
      </c>
    </row>
    <row r="3083" spans="1:13">
      <c r="A3083" s="69" t="s">
        <v>441</v>
      </c>
      <c r="B3083" s="69" t="s">
        <v>899</v>
      </c>
      <c r="C3083" s="18"/>
      <c r="D3083" s="19"/>
      <c r="E3083" s="60"/>
      <c r="F3083" s="20"/>
      <c r="G3083" s="18"/>
      <c r="H3083" s="25"/>
      <c r="I3083" s="15">
        <v>3083</v>
      </c>
      <c r="J3083" s="15" t="b">
        <f xml:space="preserve"> IF(AND([Relationship Date (UTC)] &gt;= Misc!$M$3, [Relationship Date (UTC)] &lt;= Misc!$N$3,TRUE), TRUE, FALSE)</f>
        <v>1</v>
      </c>
      <c r="K3083" s="16"/>
      <c r="L3083" s="72" t="s">
        <v>922</v>
      </c>
      <c r="M3083" s="75">
        <v>40523.680902777778</v>
      </c>
    </row>
    <row r="3084" spans="1:13">
      <c r="A3084" s="69" t="s">
        <v>441</v>
      </c>
      <c r="B3084" s="69" t="s">
        <v>696</v>
      </c>
      <c r="C3084" s="18"/>
      <c r="D3084" s="19"/>
      <c r="E3084" s="60"/>
      <c r="F3084" s="20"/>
      <c r="G3084" s="18"/>
      <c r="H3084" s="25"/>
      <c r="I3084" s="15">
        <v>3084</v>
      </c>
      <c r="J3084" s="15" t="b">
        <f xml:space="preserve"> IF(AND([Relationship Date (UTC)] &gt;= Misc!$M$3, [Relationship Date (UTC)] &lt;= Misc!$N$3,TRUE), TRUE, FALSE)</f>
        <v>1</v>
      </c>
      <c r="K3084" s="16"/>
      <c r="L3084" s="72" t="s">
        <v>922</v>
      </c>
      <c r="M3084" s="75">
        <v>40523.680902777778</v>
      </c>
    </row>
    <row r="3085" spans="1:13">
      <c r="A3085" s="69" t="s">
        <v>441</v>
      </c>
      <c r="B3085" s="69" t="s">
        <v>730</v>
      </c>
      <c r="C3085" s="18"/>
      <c r="D3085" s="19"/>
      <c r="E3085" s="60"/>
      <c r="F3085" s="20"/>
      <c r="G3085" s="18"/>
      <c r="H3085" s="25"/>
      <c r="I3085" s="15">
        <v>3085</v>
      </c>
      <c r="J3085" s="15" t="b">
        <f xml:space="preserve"> IF(AND([Relationship Date (UTC)] &gt;= Misc!$M$3, [Relationship Date (UTC)] &lt;= Misc!$N$3,TRUE), TRUE, FALSE)</f>
        <v>1</v>
      </c>
      <c r="K3085" s="16"/>
      <c r="L3085" s="72" t="s">
        <v>922</v>
      </c>
      <c r="M3085" s="75">
        <v>40523.680902777778</v>
      </c>
    </row>
    <row r="3086" spans="1:13">
      <c r="A3086" s="69" t="s">
        <v>441</v>
      </c>
      <c r="B3086" s="69" t="s">
        <v>765</v>
      </c>
      <c r="C3086" s="18"/>
      <c r="D3086" s="19"/>
      <c r="E3086" s="60"/>
      <c r="F3086" s="20"/>
      <c r="G3086" s="18"/>
      <c r="H3086" s="25"/>
      <c r="I3086" s="15">
        <v>3086</v>
      </c>
      <c r="J3086" s="15" t="b">
        <f xml:space="preserve"> IF(AND([Relationship Date (UTC)] &gt;= Misc!$M$3, [Relationship Date (UTC)] &lt;= Misc!$N$3,TRUE), TRUE, FALSE)</f>
        <v>1</v>
      </c>
      <c r="K3086" s="16"/>
      <c r="L3086" s="72" t="s">
        <v>922</v>
      </c>
      <c r="M3086" s="75">
        <v>40523.680902777778</v>
      </c>
    </row>
    <row r="3087" spans="1:13">
      <c r="A3087" s="69" t="s">
        <v>441</v>
      </c>
      <c r="B3087" s="69" t="s">
        <v>916</v>
      </c>
      <c r="C3087" s="18"/>
      <c r="D3087" s="19"/>
      <c r="E3087" s="60"/>
      <c r="F3087" s="20"/>
      <c r="G3087" s="18"/>
      <c r="H3087" s="25"/>
      <c r="I3087" s="15">
        <v>3087</v>
      </c>
      <c r="J3087" s="15" t="b">
        <f xml:space="preserve"> IF(AND([Relationship Date (UTC)] &gt;= Misc!$M$3, [Relationship Date (UTC)] &lt;= Misc!$N$3,TRUE), TRUE, FALSE)</f>
        <v>1</v>
      </c>
      <c r="K3087" s="16"/>
      <c r="L3087" s="72" t="s">
        <v>922</v>
      </c>
      <c r="M3087" s="75">
        <v>40523.680902777778</v>
      </c>
    </row>
    <row r="3088" spans="1:13">
      <c r="A3088" s="69" t="s">
        <v>441</v>
      </c>
      <c r="B3088" s="69" t="s">
        <v>806</v>
      </c>
      <c r="C3088" s="18"/>
      <c r="D3088" s="19"/>
      <c r="E3088" s="60"/>
      <c r="F3088" s="20"/>
      <c r="G3088" s="18"/>
      <c r="H3088" s="25"/>
      <c r="I3088" s="15">
        <v>3088</v>
      </c>
      <c r="J3088" s="15" t="b">
        <f xml:space="preserve"> IF(AND([Relationship Date (UTC)] &gt;= Misc!$M$3, [Relationship Date (UTC)] &lt;= Misc!$N$3,TRUE), TRUE, FALSE)</f>
        <v>1</v>
      </c>
      <c r="K3088" s="16"/>
      <c r="L3088" s="72" t="s">
        <v>922</v>
      </c>
      <c r="M3088" s="75">
        <v>40523.680902777778</v>
      </c>
    </row>
    <row r="3089" spans="1:13">
      <c r="A3089" s="69" t="s">
        <v>441</v>
      </c>
      <c r="B3089" s="69" t="s">
        <v>756</v>
      </c>
      <c r="C3089" s="18"/>
      <c r="D3089" s="19"/>
      <c r="E3089" s="60"/>
      <c r="F3089" s="20"/>
      <c r="G3089" s="18"/>
      <c r="H3089" s="25"/>
      <c r="I3089" s="15">
        <v>3089</v>
      </c>
      <c r="J3089" s="15" t="b">
        <f xml:space="preserve"> IF(AND([Relationship Date (UTC)] &gt;= Misc!$M$3, [Relationship Date (UTC)] &lt;= Misc!$N$3,TRUE), TRUE, FALSE)</f>
        <v>1</v>
      </c>
      <c r="K3089" s="16"/>
      <c r="L3089" s="72" t="s">
        <v>922</v>
      </c>
      <c r="M3089" s="75">
        <v>40523.680902777778</v>
      </c>
    </row>
    <row r="3090" spans="1:13">
      <c r="A3090" s="69" t="s">
        <v>441</v>
      </c>
      <c r="B3090" s="69" t="s">
        <v>869</v>
      </c>
      <c r="C3090" s="18"/>
      <c r="D3090" s="19"/>
      <c r="E3090" s="60"/>
      <c r="F3090" s="20"/>
      <c r="G3090" s="18"/>
      <c r="H3090" s="25"/>
      <c r="I3090" s="15">
        <v>3090</v>
      </c>
      <c r="J3090" s="15" t="b">
        <f xml:space="preserve"> IF(AND([Relationship Date (UTC)] &gt;= Misc!$M$3, [Relationship Date (UTC)] &lt;= Misc!$N$3,TRUE), TRUE, FALSE)</f>
        <v>1</v>
      </c>
      <c r="K3090" s="16"/>
      <c r="L3090" s="72" t="s">
        <v>922</v>
      </c>
      <c r="M3090" s="75">
        <v>40523.680902777778</v>
      </c>
    </row>
    <row r="3091" spans="1:13">
      <c r="A3091" s="69" t="s">
        <v>765</v>
      </c>
      <c r="B3091" s="69" t="s">
        <v>441</v>
      </c>
      <c r="C3091" s="18"/>
      <c r="D3091" s="19"/>
      <c r="E3091" s="60"/>
      <c r="F3091" s="20"/>
      <c r="G3091" s="18"/>
      <c r="H3091" s="25"/>
      <c r="I3091" s="15">
        <v>3091</v>
      </c>
      <c r="J3091" s="15" t="b">
        <f xml:space="preserve"> IF(AND([Relationship Date (UTC)] &gt;= Misc!$M$3, [Relationship Date (UTC)] &lt;= Misc!$N$3,TRUE), TRUE, FALSE)</f>
        <v>1</v>
      </c>
      <c r="K3091" s="16"/>
      <c r="L3091" s="72" t="s">
        <v>922</v>
      </c>
      <c r="M3091" s="75">
        <v>40523.680902777778</v>
      </c>
    </row>
    <row r="3092" spans="1:13">
      <c r="A3092" s="69" t="s">
        <v>766</v>
      </c>
      <c r="B3092" s="69" t="s">
        <v>441</v>
      </c>
      <c r="C3092" s="18"/>
      <c r="D3092" s="19"/>
      <c r="E3092" s="60"/>
      <c r="F3092" s="20"/>
      <c r="G3092" s="18"/>
      <c r="H3092" s="25"/>
      <c r="I3092" s="15">
        <v>3092</v>
      </c>
      <c r="J3092" s="15" t="b">
        <f xml:space="preserve"> IF(AND([Relationship Date (UTC)] &gt;= Misc!$M$3, [Relationship Date (UTC)] &lt;= Misc!$N$3,TRUE), TRUE, FALSE)</f>
        <v>1</v>
      </c>
      <c r="K3092" s="16"/>
      <c r="L3092" s="72" t="s">
        <v>922</v>
      </c>
      <c r="M3092" s="75">
        <v>40523.680902777778</v>
      </c>
    </row>
    <row r="3093" spans="1:13">
      <c r="A3093" s="69" t="s">
        <v>659</v>
      </c>
      <c r="B3093" s="69" t="s">
        <v>441</v>
      </c>
      <c r="C3093" s="18"/>
      <c r="D3093" s="19"/>
      <c r="E3093" s="60"/>
      <c r="F3093" s="20"/>
      <c r="G3093" s="18"/>
      <c r="H3093" s="25"/>
      <c r="I3093" s="15">
        <v>3093</v>
      </c>
      <c r="J3093" s="15" t="b">
        <f xml:space="preserve"> IF(AND([Relationship Date (UTC)] &gt;= Misc!$M$3, [Relationship Date (UTC)] &lt;= Misc!$N$3,TRUE), TRUE, FALSE)</f>
        <v>1</v>
      </c>
      <c r="K3093" s="16"/>
      <c r="L3093" s="72" t="s">
        <v>922</v>
      </c>
      <c r="M3093" s="75">
        <v>40523.680902777778</v>
      </c>
    </row>
    <row r="3094" spans="1:13">
      <c r="A3094" s="69" t="s">
        <v>869</v>
      </c>
      <c r="B3094" s="69" t="s">
        <v>441</v>
      </c>
      <c r="C3094" s="18"/>
      <c r="D3094" s="19"/>
      <c r="E3094" s="60"/>
      <c r="F3094" s="20"/>
      <c r="G3094" s="18"/>
      <c r="H3094" s="25"/>
      <c r="I3094" s="15">
        <v>3094</v>
      </c>
      <c r="J3094" s="15" t="b">
        <f xml:space="preserve"> IF(AND([Relationship Date (UTC)] &gt;= Misc!$M$3, [Relationship Date (UTC)] &lt;= Misc!$N$3,TRUE), TRUE, FALSE)</f>
        <v>1</v>
      </c>
      <c r="K3094" s="16"/>
      <c r="L3094" s="72" t="s">
        <v>922</v>
      </c>
      <c r="M3094" s="75">
        <v>40523.680902777778</v>
      </c>
    </row>
    <row r="3095" spans="1:13">
      <c r="A3095" s="69" t="s">
        <v>865</v>
      </c>
      <c r="B3095" s="69" t="s">
        <v>441</v>
      </c>
      <c r="C3095" s="18"/>
      <c r="D3095" s="19"/>
      <c r="E3095" s="60"/>
      <c r="F3095" s="20"/>
      <c r="G3095" s="18"/>
      <c r="H3095" s="25"/>
      <c r="I3095" s="15">
        <v>3095</v>
      </c>
      <c r="J3095" s="15" t="b">
        <f xml:space="preserve"> IF(AND([Relationship Date (UTC)] &gt;= Misc!$M$3, [Relationship Date (UTC)] &lt;= Misc!$N$3,TRUE), TRUE, FALSE)</f>
        <v>1</v>
      </c>
      <c r="K3095" s="16"/>
      <c r="L3095" s="72" t="s">
        <v>922</v>
      </c>
      <c r="M3095" s="75">
        <v>40523.680902777778</v>
      </c>
    </row>
    <row r="3096" spans="1:13">
      <c r="A3096" s="69" t="s">
        <v>895</v>
      </c>
      <c r="B3096" s="69" t="s">
        <v>441</v>
      </c>
      <c r="C3096" s="18"/>
      <c r="D3096" s="19"/>
      <c r="E3096" s="60"/>
      <c r="F3096" s="20"/>
      <c r="G3096" s="18"/>
      <c r="H3096" s="25"/>
      <c r="I3096" s="15">
        <v>3096</v>
      </c>
      <c r="J3096" s="15" t="b">
        <f xml:space="preserve"> IF(AND([Relationship Date (UTC)] &gt;= Misc!$M$3, [Relationship Date (UTC)] &lt;= Misc!$N$3,TRUE), TRUE, FALSE)</f>
        <v>1</v>
      </c>
      <c r="K3096" s="16"/>
      <c r="L3096" s="72" t="s">
        <v>922</v>
      </c>
      <c r="M3096" s="75">
        <v>40523.680902777778</v>
      </c>
    </row>
    <row r="3097" spans="1:13">
      <c r="A3097" s="69" t="s">
        <v>895</v>
      </c>
      <c r="B3097" s="69" t="s">
        <v>913</v>
      </c>
      <c r="C3097" s="18"/>
      <c r="D3097" s="19"/>
      <c r="E3097" s="60"/>
      <c r="F3097" s="20"/>
      <c r="G3097" s="18"/>
      <c r="H3097" s="25"/>
      <c r="I3097" s="15">
        <v>3097</v>
      </c>
      <c r="J3097" s="15" t="b">
        <f xml:space="preserve"> IF(AND([Relationship Date (UTC)] &gt;= Misc!$M$3, [Relationship Date (UTC)] &lt;= Misc!$N$3,TRUE), TRUE, FALSE)</f>
        <v>1</v>
      </c>
      <c r="K3097" s="16"/>
      <c r="L3097" s="72" t="s">
        <v>921</v>
      </c>
      <c r="M3097" s="75">
        <v>40523.680578703701</v>
      </c>
    </row>
    <row r="3098" spans="1:13">
      <c r="A3098" s="69" t="s">
        <v>895</v>
      </c>
      <c r="B3098" s="69" t="s">
        <v>916</v>
      </c>
      <c r="C3098" s="18"/>
      <c r="D3098" s="19"/>
      <c r="E3098" s="60"/>
      <c r="F3098" s="20"/>
      <c r="G3098" s="18"/>
      <c r="H3098" s="25"/>
      <c r="I3098" s="15">
        <v>3098</v>
      </c>
      <c r="J3098" s="15" t="b">
        <f xml:space="preserve"> IF(AND([Relationship Date (UTC)] &gt;= Misc!$M$3, [Relationship Date (UTC)] &lt;= Misc!$N$3,TRUE), TRUE, FALSE)</f>
        <v>1</v>
      </c>
      <c r="K3098" s="16"/>
      <c r="L3098" s="72" t="s">
        <v>922</v>
      </c>
      <c r="M3098" s="75">
        <v>40523.680902777778</v>
      </c>
    </row>
    <row r="3099" spans="1:13">
      <c r="A3099" s="69" t="s">
        <v>895</v>
      </c>
      <c r="B3099" s="69" t="s">
        <v>913</v>
      </c>
      <c r="C3099" s="18"/>
      <c r="D3099" s="19"/>
      <c r="E3099" s="60"/>
      <c r="F3099" s="20"/>
      <c r="G3099" s="18"/>
      <c r="H3099" s="25"/>
      <c r="I3099" s="15">
        <v>3099</v>
      </c>
      <c r="J3099" s="15" t="b">
        <f xml:space="preserve"> IF(AND([Relationship Date (UTC)] &gt;= Misc!$M$3, [Relationship Date (UTC)] &lt;= Misc!$N$3,TRUE), TRUE, FALSE)</f>
        <v>1</v>
      </c>
      <c r="K3099" s="16"/>
      <c r="L3099" s="72" t="s">
        <v>922</v>
      </c>
      <c r="M3099" s="75">
        <v>40523.680902777778</v>
      </c>
    </row>
    <row r="3100" spans="1:13">
      <c r="A3100" s="69" t="s">
        <v>839</v>
      </c>
      <c r="B3100" s="69" t="s">
        <v>916</v>
      </c>
      <c r="C3100" s="18"/>
      <c r="D3100" s="19"/>
      <c r="E3100" s="60"/>
      <c r="F3100" s="20"/>
      <c r="G3100" s="18"/>
      <c r="H3100" s="25"/>
      <c r="I3100" s="15">
        <v>3100</v>
      </c>
      <c r="J3100" s="15" t="b">
        <f xml:space="preserve"> IF(AND([Relationship Date (UTC)] &gt;= Misc!$M$3, [Relationship Date (UTC)] &lt;= Misc!$N$3,TRUE), TRUE, FALSE)</f>
        <v>1</v>
      </c>
      <c r="K3100" s="16"/>
      <c r="L3100" s="72" t="s">
        <v>922</v>
      </c>
      <c r="M3100" s="75">
        <v>40523.680902777778</v>
      </c>
    </row>
    <row r="3101" spans="1:13">
      <c r="A3101" s="69" t="s">
        <v>896</v>
      </c>
      <c r="B3101" s="69" t="s">
        <v>839</v>
      </c>
      <c r="C3101" s="18"/>
      <c r="D3101" s="19"/>
      <c r="E3101" s="60"/>
      <c r="F3101" s="20"/>
      <c r="G3101" s="18"/>
      <c r="H3101" s="25"/>
      <c r="I3101" s="15">
        <v>3101</v>
      </c>
      <c r="J3101" s="15" t="b">
        <f xml:space="preserve"> IF(AND([Relationship Date (UTC)] &gt;= Misc!$M$3, [Relationship Date (UTC)] &lt;= Misc!$N$3,TRUE), TRUE, FALSE)</f>
        <v>1</v>
      </c>
      <c r="K3101" s="16"/>
      <c r="L3101" s="72" t="s">
        <v>922</v>
      </c>
      <c r="M3101" s="75">
        <v>40523.680902777778</v>
      </c>
    </row>
    <row r="3102" spans="1:13">
      <c r="A3102" s="69" t="s">
        <v>765</v>
      </c>
      <c r="B3102" s="69" t="s">
        <v>766</v>
      </c>
      <c r="C3102" s="18"/>
      <c r="D3102" s="19"/>
      <c r="E3102" s="60"/>
      <c r="F3102" s="20"/>
      <c r="G3102" s="18"/>
      <c r="H3102" s="25"/>
      <c r="I3102" s="15">
        <v>3102</v>
      </c>
      <c r="J3102" s="15" t="b">
        <f xml:space="preserve"> IF(AND([Relationship Date (UTC)] &gt;= Misc!$M$3, [Relationship Date (UTC)] &lt;= Misc!$N$3,TRUE), TRUE, FALSE)</f>
        <v>1</v>
      </c>
      <c r="K3102" s="16"/>
      <c r="L3102" s="72" t="s">
        <v>922</v>
      </c>
      <c r="M3102" s="75">
        <v>40523.680902777778</v>
      </c>
    </row>
    <row r="3103" spans="1:13">
      <c r="A3103" s="69" t="s">
        <v>766</v>
      </c>
      <c r="B3103" s="69" t="s">
        <v>730</v>
      </c>
      <c r="C3103" s="18"/>
      <c r="D3103" s="19"/>
      <c r="E3103" s="60"/>
      <c r="F3103" s="20"/>
      <c r="G3103" s="18"/>
      <c r="H3103" s="25"/>
      <c r="I3103" s="15">
        <v>3103</v>
      </c>
      <c r="J3103" s="15" t="b">
        <f xml:space="preserve"> IF(AND([Relationship Date (UTC)] &gt;= Misc!$M$3, [Relationship Date (UTC)] &lt;= Misc!$N$3,TRUE), TRUE, FALSE)</f>
        <v>1</v>
      </c>
      <c r="K3103" s="16"/>
      <c r="L3103" s="72" t="s">
        <v>922</v>
      </c>
      <c r="M3103" s="75">
        <v>40523.680902777778</v>
      </c>
    </row>
    <row r="3104" spans="1:13">
      <c r="A3104" s="69" t="s">
        <v>766</v>
      </c>
      <c r="B3104" s="69" t="s">
        <v>586</v>
      </c>
      <c r="C3104" s="18"/>
      <c r="D3104" s="19"/>
      <c r="E3104" s="60"/>
      <c r="F3104" s="20"/>
      <c r="G3104" s="18"/>
      <c r="H3104" s="25"/>
      <c r="I3104" s="15">
        <v>3104</v>
      </c>
      <c r="J3104" s="15" t="b">
        <f xml:space="preserve"> IF(AND([Relationship Date (UTC)] &gt;= Misc!$M$3, [Relationship Date (UTC)] &lt;= Misc!$N$3,TRUE), TRUE, FALSE)</f>
        <v>1</v>
      </c>
      <c r="K3104" s="16"/>
      <c r="L3104" s="72" t="s">
        <v>922</v>
      </c>
      <c r="M3104" s="75">
        <v>40523.680902777778</v>
      </c>
    </row>
    <row r="3105" spans="1:13">
      <c r="A3105" s="69" t="s">
        <v>766</v>
      </c>
      <c r="B3105" s="69" t="s">
        <v>505</v>
      </c>
      <c r="C3105" s="18"/>
      <c r="D3105" s="19"/>
      <c r="E3105" s="60"/>
      <c r="F3105" s="20"/>
      <c r="G3105" s="18"/>
      <c r="H3105" s="25"/>
      <c r="I3105" s="15">
        <v>3105</v>
      </c>
      <c r="J3105" s="15" t="b">
        <f xml:space="preserve"> IF(AND([Relationship Date (UTC)] &gt;= Misc!$M$3, [Relationship Date (UTC)] &lt;= Misc!$N$3,TRUE), TRUE, FALSE)</f>
        <v>1</v>
      </c>
      <c r="K3105" s="16"/>
      <c r="L3105" s="72" t="s">
        <v>922</v>
      </c>
      <c r="M3105" s="75">
        <v>40523.680902777778</v>
      </c>
    </row>
    <row r="3106" spans="1:13">
      <c r="A3106" s="69" t="s">
        <v>766</v>
      </c>
      <c r="B3106" s="69" t="s">
        <v>770</v>
      </c>
      <c r="C3106" s="18"/>
      <c r="D3106" s="19"/>
      <c r="E3106" s="60"/>
      <c r="F3106" s="20"/>
      <c r="G3106" s="18"/>
      <c r="H3106" s="25"/>
      <c r="I3106" s="15">
        <v>3106</v>
      </c>
      <c r="J3106" s="15" t="b">
        <f xml:space="preserve"> IF(AND([Relationship Date (UTC)] &gt;= Misc!$M$3, [Relationship Date (UTC)] &lt;= Misc!$N$3,TRUE), TRUE, FALSE)</f>
        <v>1</v>
      </c>
      <c r="K3106" s="16"/>
      <c r="L3106" s="72" t="s">
        <v>922</v>
      </c>
      <c r="M3106" s="75">
        <v>40523.680902777778</v>
      </c>
    </row>
    <row r="3107" spans="1:13">
      <c r="A3107" s="69" t="s">
        <v>766</v>
      </c>
      <c r="B3107" s="69" t="s">
        <v>916</v>
      </c>
      <c r="C3107" s="18"/>
      <c r="D3107" s="19"/>
      <c r="E3107" s="60"/>
      <c r="F3107" s="20"/>
      <c r="G3107" s="18"/>
      <c r="H3107" s="25"/>
      <c r="I3107" s="15">
        <v>3107</v>
      </c>
      <c r="J3107" s="15" t="b">
        <f xml:space="preserve"> IF(AND([Relationship Date (UTC)] &gt;= Misc!$M$3, [Relationship Date (UTC)] &lt;= Misc!$N$3,TRUE), TRUE, FALSE)</f>
        <v>1</v>
      </c>
      <c r="K3107" s="16"/>
      <c r="L3107" s="72" t="s">
        <v>922</v>
      </c>
      <c r="M3107" s="75">
        <v>40523.680902777778</v>
      </c>
    </row>
    <row r="3108" spans="1:13">
      <c r="A3108" s="69" t="s">
        <v>766</v>
      </c>
      <c r="B3108" s="69" t="s">
        <v>765</v>
      </c>
      <c r="C3108" s="18"/>
      <c r="D3108" s="19"/>
      <c r="E3108" s="60"/>
      <c r="F3108" s="20"/>
      <c r="G3108" s="18"/>
      <c r="H3108" s="25"/>
      <c r="I3108" s="15">
        <v>3108</v>
      </c>
      <c r="J3108" s="15" t="b">
        <f xml:space="preserve"> IF(AND([Relationship Date (UTC)] &gt;= Misc!$M$3, [Relationship Date (UTC)] &lt;= Misc!$N$3,TRUE), TRUE, FALSE)</f>
        <v>1</v>
      </c>
      <c r="K3108" s="16"/>
      <c r="L3108" s="72" t="s">
        <v>922</v>
      </c>
      <c r="M3108" s="75">
        <v>40523.680902777778</v>
      </c>
    </row>
    <row r="3109" spans="1:13">
      <c r="A3109" s="69" t="s">
        <v>766</v>
      </c>
      <c r="B3109" s="69" t="s">
        <v>845</v>
      </c>
      <c r="C3109" s="18"/>
      <c r="D3109" s="19"/>
      <c r="E3109" s="60"/>
      <c r="F3109" s="20"/>
      <c r="G3109" s="18"/>
      <c r="H3109" s="25"/>
      <c r="I3109" s="15">
        <v>3109</v>
      </c>
      <c r="J3109" s="15" t="b">
        <f xml:space="preserve"> IF(AND([Relationship Date (UTC)] &gt;= Misc!$M$3, [Relationship Date (UTC)] &lt;= Misc!$N$3,TRUE), TRUE, FALSE)</f>
        <v>1</v>
      </c>
      <c r="K3109" s="16"/>
      <c r="L3109" s="72" t="s">
        <v>922</v>
      </c>
      <c r="M3109" s="75">
        <v>40523.680902777778</v>
      </c>
    </row>
    <row r="3110" spans="1:13">
      <c r="A3110" s="69" t="s">
        <v>766</v>
      </c>
      <c r="B3110" s="69" t="s">
        <v>659</v>
      </c>
      <c r="C3110" s="18"/>
      <c r="D3110" s="19"/>
      <c r="E3110" s="60"/>
      <c r="F3110" s="20"/>
      <c r="G3110" s="18"/>
      <c r="H3110" s="25"/>
      <c r="I3110" s="15">
        <v>3110</v>
      </c>
      <c r="J3110" s="15" t="b">
        <f xml:space="preserve"> IF(AND([Relationship Date (UTC)] &gt;= Misc!$M$3, [Relationship Date (UTC)] &lt;= Misc!$N$3,TRUE), TRUE, FALSE)</f>
        <v>1</v>
      </c>
      <c r="K3110" s="16"/>
      <c r="L3110" s="72" t="s">
        <v>922</v>
      </c>
      <c r="M3110" s="75">
        <v>40523.680902777778</v>
      </c>
    </row>
    <row r="3111" spans="1:13">
      <c r="A3111" s="69" t="s">
        <v>766</v>
      </c>
      <c r="B3111" s="69" t="s">
        <v>865</v>
      </c>
      <c r="C3111" s="18"/>
      <c r="D3111" s="19"/>
      <c r="E3111" s="60"/>
      <c r="F3111" s="20"/>
      <c r="G3111" s="18"/>
      <c r="H3111" s="25"/>
      <c r="I3111" s="15">
        <v>3111</v>
      </c>
      <c r="J3111" s="15" t="b">
        <f xml:space="preserve"> IF(AND([Relationship Date (UTC)] &gt;= Misc!$M$3, [Relationship Date (UTC)] &lt;= Misc!$N$3,TRUE), TRUE, FALSE)</f>
        <v>1</v>
      </c>
      <c r="K3111" s="16"/>
      <c r="L3111" s="72" t="s">
        <v>922</v>
      </c>
      <c r="M3111" s="75">
        <v>40523.680902777778</v>
      </c>
    </row>
    <row r="3112" spans="1:13">
      <c r="A3112" s="69" t="s">
        <v>659</v>
      </c>
      <c r="B3112" s="69" t="s">
        <v>766</v>
      </c>
      <c r="C3112" s="18"/>
      <c r="D3112" s="19"/>
      <c r="E3112" s="60"/>
      <c r="F3112" s="20"/>
      <c r="G3112" s="18"/>
      <c r="H3112" s="25"/>
      <c r="I3112" s="15">
        <v>3112</v>
      </c>
      <c r="J3112" s="15" t="b">
        <f xml:space="preserve"> IF(AND([Relationship Date (UTC)] &gt;= Misc!$M$3, [Relationship Date (UTC)] &lt;= Misc!$N$3,TRUE), TRUE, FALSE)</f>
        <v>1</v>
      </c>
      <c r="K3112" s="16"/>
      <c r="L3112" s="72" t="s">
        <v>922</v>
      </c>
      <c r="M3112" s="75">
        <v>40523.680902777778</v>
      </c>
    </row>
    <row r="3113" spans="1:13">
      <c r="A3113" s="69" t="s">
        <v>671</v>
      </c>
      <c r="B3113" s="69" t="s">
        <v>766</v>
      </c>
      <c r="C3113" s="18"/>
      <c r="D3113" s="19"/>
      <c r="E3113" s="60"/>
      <c r="F3113" s="20"/>
      <c r="G3113" s="18"/>
      <c r="H3113" s="25"/>
      <c r="I3113" s="15">
        <v>3113</v>
      </c>
      <c r="J3113" s="15" t="b">
        <f xml:space="preserve"> IF(AND([Relationship Date (UTC)] &gt;= Misc!$M$3, [Relationship Date (UTC)] &lt;= Misc!$N$3,TRUE), TRUE, FALSE)</f>
        <v>1</v>
      </c>
      <c r="K3113" s="16"/>
      <c r="L3113" s="72" t="s">
        <v>922</v>
      </c>
      <c r="M3113" s="75">
        <v>40523.680902777778</v>
      </c>
    </row>
    <row r="3114" spans="1:13">
      <c r="A3114" s="69" t="s">
        <v>770</v>
      </c>
      <c r="B3114" s="69" t="s">
        <v>766</v>
      </c>
      <c r="C3114" s="18"/>
      <c r="D3114" s="19"/>
      <c r="E3114" s="60"/>
      <c r="F3114" s="20"/>
      <c r="G3114" s="18"/>
      <c r="H3114" s="25"/>
      <c r="I3114" s="15">
        <v>3114</v>
      </c>
      <c r="J3114" s="15" t="b">
        <f xml:space="preserve"> IF(AND([Relationship Date (UTC)] &gt;= Misc!$M$3, [Relationship Date (UTC)] &lt;= Misc!$N$3,TRUE), TRUE, FALSE)</f>
        <v>1</v>
      </c>
      <c r="K3114" s="16"/>
      <c r="L3114" s="72" t="s">
        <v>922</v>
      </c>
      <c r="M3114" s="75">
        <v>40523.680902777778</v>
      </c>
    </row>
    <row r="3115" spans="1:13">
      <c r="A3115" s="69" t="s">
        <v>865</v>
      </c>
      <c r="B3115" s="69" t="s">
        <v>766</v>
      </c>
      <c r="C3115" s="18"/>
      <c r="D3115" s="19"/>
      <c r="E3115" s="60"/>
      <c r="F3115" s="20"/>
      <c r="G3115" s="18"/>
      <c r="H3115" s="25"/>
      <c r="I3115" s="15">
        <v>3115</v>
      </c>
      <c r="J3115" s="15" t="b">
        <f xml:space="preserve"> IF(AND([Relationship Date (UTC)] &gt;= Misc!$M$3, [Relationship Date (UTC)] &lt;= Misc!$N$3,TRUE), TRUE, FALSE)</f>
        <v>1</v>
      </c>
      <c r="K3115" s="16"/>
      <c r="L3115" s="72" t="s">
        <v>922</v>
      </c>
      <c r="M3115" s="75">
        <v>40523.680902777778</v>
      </c>
    </row>
    <row r="3116" spans="1:13">
      <c r="A3116" s="69" t="s">
        <v>896</v>
      </c>
      <c r="B3116" s="69" t="s">
        <v>766</v>
      </c>
      <c r="C3116" s="18"/>
      <c r="D3116" s="19"/>
      <c r="E3116" s="60"/>
      <c r="F3116" s="20"/>
      <c r="G3116" s="18"/>
      <c r="H3116" s="25"/>
      <c r="I3116" s="15">
        <v>3116</v>
      </c>
      <c r="J3116" s="15" t="b">
        <f xml:space="preserve"> IF(AND([Relationship Date (UTC)] &gt;= Misc!$M$3, [Relationship Date (UTC)] &lt;= Misc!$N$3,TRUE), TRUE, FALSE)</f>
        <v>1</v>
      </c>
      <c r="K3116" s="16"/>
      <c r="L3116" s="72" t="s">
        <v>922</v>
      </c>
      <c r="M3116" s="75">
        <v>40523.680902777778</v>
      </c>
    </row>
    <row r="3117" spans="1:13">
      <c r="A3117" s="69" t="s">
        <v>838</v>
      </c>
      <c r="B3117" s="69" t="s">
        <v>897</v>
      </c>
      <c r="C3117" s="18"/>
      <c r="D3117" s="19"/>
      <c r="E3117" s="60"/>
      <c r="F3117" s="20"/>
      <c r="G3117" s="18"/>
      <c r="H3117" s="25"/>
      <c r="I3117" s="15">
        <v>3117</v>
      </c>
      <c r="J3117" s="15" t="b">
        <f xml:space="preserve"> IF(AND([Relationship Date (UTC)] &gt;= Misc!$M$3, [Relationship Date (UTC)] &lt;= Misc!$N$3,TRUE), TRUE, FALSE)</f>
        <v>1</v>
      </c>
      <c r="K3117" s="16"/>
      <c r="L3117" s="72" t="s">
        <v>922</v>
      </c>
      <c r="M3117" s="75">
        <v>40523.680902777778</v>
      </c>
    </row>
    <row r="3118" spans="1:13">
      <c r="A3118" s="69" t="s">
        <v>897</v>
      </c>
      <c r="B3118" s="69" t="s">
        <v>838</v>
      </c>
      <c r="C3118" s="18"/>
      <c r="D3118" s="19"/>
      <c r="E3118" s="60"/>
      <c r="F3118" s="20"/>
      <c r="G3118" s="18"/>
      <c r="H3118" s="25"/>
      <c r="I3118" s="15">
        <v>3118</v>
      </c>
      <c r="J3118" s="15" t="b">
        <f xml:space="preserve"> IF(AND([Relationship Date (UTC)] &gt;= Misc!$M$3, [Relationship Date (UTC)] &lt;= Misc!$N$3,TRUE), TRUE, FALSE)</f>
        <v>1</v>
      </c>
      <c r="K3118" s="16"/>
      <c r="L3118" s="72" t="s">
        <v>922</v>
      </c>
      <c r="M3118" s="75">
        <v>40523.680902777778</v>
      </c>
    </row>
    <row r="3119" spans="1:13">
      <c r="A3119" s="69" t="s">
        <v>897</v>
      </c>
      <c r="B3119" s="69" t="s">
        <v>898</v>
      </c>
      <c r="C3119" s="18"/>
      <c r="D3119" s="19"/>
      <c r="E3119" s="60"/>
      <c r="F3119" s="20"/>
      <c r="G3119" s="18"/>
      <c r="H3119" s="25"/>
      <c r="I3119" s="15">
        <v>3119</v>
      </c>
      <c r="J3119" s="15" t="b">
        <f xml:space="preserve"> IF(AND([Relationship Date (UTC)] &gt;= Misc!$M$3, [Relationship Date (UTC)] &lt;= Misc!$N$3,TRUE), TRUE, FALSE)</f>
        <v>1</v>
      </c>
      <c r="K3119" s="16"/>
      <c r="L3119" s="72" t="s">
        <v>922</v>
      </c>
      <c r="M3119" s="75">
        <v>40523.680902777778</v>
      </c>
    </row>
    <row r="3120" spans="1:13">
      <c r="A3120" s="69" t="s">
        <v>898</v>
      </c>
      <c r="B3120" s="69" t="s">
        <v>897</v>
      </c>
      <c r="C3120" s="18"/>
      <c r="D3120" s="19"/>
      <c r="E3120" s="60"/>
      <c r="F3120" s="20"/>
      <c r="G3120" s="18"/>
      <c r="H3120" s="25"/>
      <c r="I3120" s="15">
        <v>3120</v>
      </c>
      <c r="J3120" s="15" t="b">
        <f xml:space="preserve"> IF(AND([Relationship Date (UTC)] &gt;= Misc!$M$3, [Relationship Date (UTC)] &lt;= Misc!$N$3,TRUE), TRUE, FALSE)</f>
        <v>1</v>
      </c>
      <c r="K3120" s="16"/>
      <c r="L3120" s="72" t="s">
        <v>922</v>
      </c>
      <c r="M3120" s="75">
        <v>40523.680902777778</v>
      </c>
    </row>
    <row r="3121" spans="1:13">
      <c r="A3121" s="69" t="s">
        <v>896</v>
      </c>
      <c r="B3121" s="69" t="s">
        <v>897</v>
      </c>
      <c r="C3121" s="18"/>
      <c r="D3121" s="19"/>
      <c r="E3121" s="60"/>
      <c r="F3121" s="20"/>
      <c r="G3121" s="18"/>
      <c r="H3121" s="25"/>
      <c r="I3121" s="15">
        <v>3121</v>
      </c>
      <c r="J3121" s="15" t="b">
        <f xml:space="preserve"> IF(AND([Relationship Date (UTC)] &gt;= Misc!$M$3, [Relationship Date (UTC)] &lt;= Misc!$N$3,TRUE), TRUE, FALSE)</f>
        <v>1</v>
      </c>
      <c r="K3121" s="16"/>
      <c r="L3121" s="72" t="s">
        <v>922</v>
      </c>
      <c r="M3121" s="75">
        <v>40523.680902777778</v>
      </c>
    </row>
    <row r="3122" spans="1:13">
      <c r="A3122" s="69" t="s">
        <v>896</v>
      </c>
      <c r="B3122" s="69" t="s">
        <v>869</v>
      </c>
      <c r="C3122" s="18"/>
      <c r="D3122" s="19"/>
      <c r="E3122" s="60"/>
      <c r="F3122" s="20"/>
      <c r="G3122" s="18"/>
      <c r="H3122" s="25"/>
      <c r="I3122" s="15">
        <v>3122</v>
      </c>
      <c r="J3122" s="15" t="b">
        <f xml:space="preserve"> IF(AND([Relationship Date (UTC)] &gt;= Misc!$M$3, [Relationship Date (UTC)] &lt;= Misc!$N$3,TRUE), TRUE, FALSE)</f>
        <v>1</v>
      </c>
      <c r="K3122" s="16"/>
      <c r="L3122" s="72" t="s">
        <v>921</v>
      </c>
      <c r="M3122" s="75">
        <v>40523.680578703701</v>
      </c>
    </row>
    <row r="3123" spans="1:13">
      <c r="A3123" s="69" t="s">
        <v>696</v>
      </c>
      <c r="B3123" s="69" t="s">
        <v>896</v>
      </c>
      <c r="C3123" s="18"/>
      <c r="D3123" s="19"/>
      <c r="E3123" s="60"/>
      <c r="F3123" s="20"/>
      <c r="G3123" s="18"/>
      <c r="H3123" s="25"/>
      <c r="I3123" s="15">
        <v>3123</v>
      </c>
      <c r="J3123" s="15" t="b">
        <f xml:space="preserve"> IF(AND([Relationship Date (UTC)] &gt;= Misc!$M$3, [Relationship Date (UTC)] &lt;= Misc!$N$3,TRUE), TRUE, FALSE)</f>
        <v>1</v>
      </c>
      <c r="K3123" s="16"/>
      <c r="L3123" s="72" t="s">
        <v>922</v>
      </c>
      <c r="M3123" s="75">
        <v>40523.680902777778</v>
      </c>
    </row>
    <row r="3124" spans="1:13">
      <c r="A3124" s="69" t="s">
        <v>896</v>
      </c>
      <c r="B3124" s="69" t="s">
        <v>869</v>
      </c>
      <c r="C3124" s="18"/>
      <c r="D3124" s="19"/>
      <c r="E3124" s="60"/>
      <c r="F3124" s="20"/>
      <c r="G3124" s="18"/>
      <c r="H3124" s="25"/>
      <c r="I3124" s="15">
        <v>3124</v>
      </c>
      <c r="J3124" s="15" t="b">
        <f xml:space="preserve"> IF(AND([Relationship Date (UTC)] &gt;= Misc!$M$3, [Relationship Date (UTC)] &lt;= Misc!$N$3,TRUE), TRUE, FALSE)</f>
        <v>1</v>
      </c>
      <c r="K3124" s="16"/>
      <c r="L3124" s="72" t="s">
        <v>922</v>
      </c>
      <c r="M3124" s="75">
        <v>40523.680902777778</v>
      </c>
    </row>
    <row r="3125" spans="1:13">
      <c r="A3125" s="69" t="s">
        <v>896</v>
      </c>
      <c r="B3125" s="69" t="s">
        <v>696</v>
      </c>
      <c r="C3125" s="18"/>
      <c r="D3125" s="19"/>
      <c r="E3125" s="60"/>
      <c r="F3125" s="20"/>
      <c r="G3125" s="18"/>
      <c r="H3125" s="25"/>
      <c r="I3125" s="15">
        <v>3125</v>
      </c>
      <c r="J3125" s="15" t="b">
        <f xml:space="preserve"> IF(AND([Relationship Date (UTC)] &gt;= Misc!$M$3, [Relationship Date (UTC)] &lt;= Misc!$N$3,TRUE), TRUE, FALSE)</f>
        <v>1</v>
      </c>
      <c r="K3125" s="16"/>
      <c r="L3125" s="72" t="s">
        <v>922</v>
      </c>
      <c r="M3125" s="75">
        <v>40523.680902777778</v>
      </c>
    </row>
    <row r="3126" spans="1:13">
      <c r="A3126" s="69" t="s">
        <v>896</v>
      </c>
      <c r="B3126" s="69" t="s">
        <v>756</v>
      </c>
      <c r="C3126" s="18"/>
      <c r="D3126" s="19"/>
      <c r="E3126" s="60"/>
      <c r="F3126" s="20"/>
      <c r="G3126" s="18"/>
      <c r="H3126" s="25"/>
      <c r="I3126" s="15">
        <v>3126</v>
      </c>
      <c r="J3126" s="15" t="b">
        <f xml:space="preserve"> IF(AND([Relationship Date (UTC)] &gt;= Misc!$M$3, [Relationship Date (UTC)] &lt;= Misc!$N$3,TRUE), TRUE, FALSE)</f>
        <v>1</v>
      </c>
      <c r="K3126" s="16"/>
      <c r="L3126" s="72" t="s">
        <v>922</v>
      </c>
      <c r="M3126" s="75">
        <v>40523.680902777778</v>
      </c>
    </row>
    <row r="3127" spans="1:13">
      <c r="A3127" s="69" t="s">
        <v>896</v>
      </c>
      <c r="B3127" s="69" t="s">
        <v>730</v>
      </c>
      <c r="C3127" s="18"/>
      <c r="D3127" s="19"/>
      <c r="E3127" s="60"/>
      <c r="F3127" s="20"/>
      <c r="G3127" s="18"/>
      <c r="H3127" s="25"/>
      <c r="I3127" s="15">
        <v>3127</v>
      </c>
      <c r="J3127" s="15" t="b">
        <f xml:space="preserve"> IF(AND([Relationship Date (UTC)] &gt;= Misc!$M$3, [Relationship Date (UTC)] &lt;= Misc!$N$3,TRUE), TRUE, FALSE)</f>
        <v>1</v>
      </c>
      <c r="K3127" s="16"/>
      <c r="L3127" s="72" t="s">
        <v>922</v>
      </c>
      <c r="M3127" s="75">
        <v>40523.680902777778</v>
      </c>
    </row>
    <row r="3128" spans="1:13">
      <c r="A3128" s="69" t="s">
        <v>896</v>
      </c>
      <c r="B3128" s="69" t="s">
        <v>671</v>
      </c>
      <c r="C3128" s="18"/>
      <c r="D3128" s="19"/>
      <c r="E3128" s="60"/>
      <c r="F3128" s="20"/>
      <c r="G3128" s="18"/>
      <c r="H3128" s="25"/>
      <c r="I3128" s="15">
        <v>3128</v>
      </c>
      <c r="J3128" s="15" t="b">
        <f xml:space="preserve"> IF(AND([Relationship Date (UTC)] &gt;= Misc!$M$3, [Relationship Date (UTC)] &lt;= Misc!$N$3,TRUE), TRUE, FALSE)</f>
        <v>1</v>
      </c>
      <c r="K3128" s="16"/>
      <c r="L3128" s="72" t="s">
        <v>922</v>
      </c>
      <c r="M3128" s="75">
        <v>40523.680902777778</v>
      </c>
    </row>
    <row r="3129" spans="1:13">
      <c r="A3129" s="69" t="s">
        <v>765</v>
      </c>
      <c r="B3129" s="69" t="s">
        <v>730</v>
      </c>
      <c r="C3129" s="18"/>
      <c r="D3129" s="19"/>
      <c r="E3129" s="60"/>
      <c r="F3129" s="20"/>
      <c r="G3129" s="18"/>
      <c r="H3129" s="25"/>
      <c r="I3129" s="15">
        <v>3129</v>
      </c>
      <c r="J3129" s="15" t="b">
        <f xml:space="preserve"> IF(AND([Relationship Date (UTC)] &gt;= Misc!$M$3, [Relationship Date (UTC)] &lt;= Misc!$N$3,TRUE), TRUE, FALSE)</f>
        <v>1</v>
      </c>
      <c r="K3129" s="16"/>
      <c r="L3129" s="72" t="s">
        <v>921</v>
      </c>
      <c r="M3129" s="75">
        <v>40523.670949074076</v>
      </c>
    </row>
    <row r="3130" spans="1:13">
      <c r="A3130" s="69" t="s">
        <v>765</v>
      </c>
      <c r="B3130" s="69" t="s">
        <v>505</v>
      </c>
      <c r="C3130" s="18"/>
      <c r="D3130" s="19"/>
      <c r="E3130" s="60"/>
      <c r="F3130" s="20"/>
      <c r="G3130" s="18"/>
      <c r="H3130" s="25"/>
      <c r="I3130" s="15">
        <v>3130</v>
      </c>
      <c r="J3130" s="15" t="b">
        <f xml:space="preserve"> IF(AND([Relationship Date (UTC)] &gt;= Misc!$M$3, [Relationship Date (UTC)] &lt;= Misc!$N$3,TRUE), TRUE, FALSE)</f>
        <v>1</v>
      </c>
      <c r="K3130" s="16"/>
      <c r="L3130" s="72" t="s">
        <v>921</v>
      </c>
      <c r="M3130" s="75">
        <v>40523.670949074076</v>
      </c>
    </row>
    <row r="3131" spans="1:13">
      <c r="A3131" s="69" t="s">
        <v>792</v>
      </c>
      <c r="B3131" s="69" t="s">
        <v>765</v>
      </c>
      <c r="C3131" s="18"/>
      <c r="D3131" s="19"/>
      <c r="E3131" s="60"/>
      <c r="F3131" s="20"/>
      <c r="G3131" s="18"/>
      <c r="H3131" s="25"/>
      <c r="I3131" s="15">
        <v>3131</v>
      </c>
      <c r="J3131" s="15" t="b">
        <f xml:space="preserve"> IF(AND([Relationship Date (UTC)] &gt;= Misc!$M$3, [Relationship Date (UTC)] &lt;= Misc!$N$3,TRUE), TRUE, FALSE)</f>
        <v>1</v>
      </c>
      <c r="K3131" s="16"/>
      <c r="L3131" s="72" t="s">
        <v>922</v>
      </c>
      <c r="M3131" s="75">
        <v>40523.680902777778</v>
      </c>
    </row>
    <row r="3132" spans="1:13">
      <c r="A3132" s="69" t="s">
        <v>624</v>
      </c>
      <c r="B3132" s="69" t="s">
        <v>765</v>
      </c>
      <c r="C3132" s="18"/>
      <c r="D3132" s="19"/>
      <c r="E3132" s="60"/>
      <c r="F3132" s="20"/>
      <c r="G3132" s="18"/>
      <c r="H3132" s="25"/>
      <c r="I3132" s="15">
        <v>3132</v>
      </c>
      <c r="J3132" s="15" t="b">
        <f xml:space="preserve"> IF(AND([Relationship Date (UTC)] &gt;= Misc!$M$3, [Relationship Date (UTC)] &lt;= Misc!$N$3,TRUE), TRUE, FALSE)</f>
        <v>1</v>
      </c>
      <c r="K3132" s="16"/>
      <c r="L3132" s="72" t="s">
        <v>922</v>
      </c>
      <c r="M3132" s="75">
        <v>40523.680902777778</v>
      </c>
    </row>
    <row r="3133" spans="1:13">
      <c r="A3133" s="69" t="s">
        <v>765</v>
      </c>
      <c r="B3133" s="69" t="s">
        <v>792</v>
      </c>
      <c r="C3133" s="18"/>
      <c r="D3133" s="19"/>
      <c r="E3133" s="60"/>
      <c r="F3133" s="20"/>
      <c r="G3133" s="18"/>
      <c r="H3133" s="25"/>
      <c r="I3133" s="15">
        <v>3133</v>
      </c>
      <c r="J3133" s="15" t="b">
        <f xml:space="preserve"> IF(AND([Relationship Date (UTC)] &gt;= Misc!$M$3, [Relationship Date (UTC)] &lt;= Misc!$N$3,TRUE), TRUE, FALSE)</f>
        <v>1</v>
      </c>
      <c r="K3133" s="16"/>
      <c r="L3133" s="72" t="s">
        <v>922</v>
      </c>
      <c r="M3133" s="75">
        <v>40523.680902777778</v>
      </c>
    </row>
    <row r="3134" spans="1:13">
      <c r="A3134" s="69" t="s">
        <v>765</v>
      </c>
      <c r="B3134" s="69" t="s">
        <v>730</v>
      </c>
      <c r="C3134" s="18"/>
      <c r="D3134" s="19"/>
      <c r="E3134" s="60"/>
      <c r="F3134" s="20"/>
      <c r="G3134" s="18"/>
      <c r="H3134" s="25"/>
      <c r="I3134" s="15">
        <v>3134</v>
      </c>
      <c r="J3134" s="15" t="b">
        <f xml:space="preserve"> IF(AND([Relationship Date (UTC)] &gt;= Misc!$M$3, [Relationship Date (UTC)] &lt;= Misc!$N$3,TRUE), TRUE, FALSE)</f>
        <v>1</v>
      </c>
      <c r="K3134" s="16"/>
      <c r="L3134" s="72" t="s">
        <v>922</v>
      </c>
      <c r="M3134" s="75">
        <v>40523.680902777778</v>
      </c>
    </row>
    <row r="3135" spans="1:13">
      <c r="A3135" s="69" t="s">
        <v>765</v>
      </c>
      <c r="B3135" s="69" t="s">
        <v>899</v>
      </c>
      <c r="C3135" s="18"/>
      <c r="D3135" s="19"/>
      <c r="E3135" s="60"/>
      <c r="F3135" s="20"/>
      <c r="G3135" s="18"/>
      <c r="H3135" s="25"/>
      <c r="I3135" s="15">
        <v>3135</v>
      </c>
      <c r="J3135" s="15" t="b">
        <f xml:space="preserve"> IF(AND([Relationship Date (UTC)] &gt;= Misc!$M$3, [Relationship Date (UTC)] &lt;= Misc!$N$3,TRUE), TRUE, FALSE)</f>
        <v>1</v>
      </c>
      <c r="K3135" s="16"/>
      <c r="L3135" s="72" t="s">
        <v>922</v>
      </c>
      <c r="M3135" s="75">
        <v>40523.680902777778</v>
      </c>
    </row>
    <row r="3136" spans="1:13">
      <c r="A3136" s="69" t="s">
        <v>765</v>
      </c>
      <c r="B3136" s="69" t="s">
        <v>770</v>
      </c>
      <c r="C3136" s="18"/>
      <c r="D3136" s="19"/>
      <c r="E3136" s="60"/>
      <c r="F3136" s="20"/>
      <c r="G3136" s="18"/>
      <c r="H3136" s="25"/>
      <c r="I3136" s="15">
        <v>3136</v>
      </c>
      <c r="J3136" s="15" t="b">
        <f xml:space="preserve"> IF(AND([Relationship Date (UTC)] &gt;= Misc!$M$3, [Relationship Date (UTC)] &lt;= Misc!$N$3,TRUE), TRUE, FALSE)</f>
        <v>1</v>
      </c>
      <c r="K3136" s="16"/>
      <c r="L3136" s="72" t="s">
        <v>922</v>
      </c>
      <c r="M3136" s="75">
        <v>40523.680902777778</v>
      </c>
    </row>
    <row r="3137" spans="1:13">
      <c r="A3137" s="69" t="s">
        <v>765</v>
      </c>
      <c r="B3137" s="69" t="s">
        <v>850</v>
      </c>
      <c r="C3137" s="18"/>
      <c r="D3137" s="19"/>
      <c r="E3137" s="60"/>
      <c r="F3137" s="20"/>
      <c r="G3137" s="18"/>
      <c r="H3137" s="25"/>
      <c r="I3137" s="15">
        <v>3137</v>
      </c>
      <c r="J3137" s="15" t="b">
        <f xml:space="preserve"> IF(AND([Relationship Date (UTC)] &gt;= Misc!$M$3, [Relationship Date (UTC)] &lt;= Misc!$N$3,TRUE), TRUE, FALSE)</f>
        <v>1</v>
      </c>
      <c r="K3137" s="16"/>
      <c r="L3137" s="72" t="s">
        <v>922</v>
      </c>
      <c r="M3137" s="75">
        <v>40523.680902777778</v>
      </c>
    </row>
    <row r="3138" spans="1:13">
      <c r="A3138" s="69" t="s">
        <v>765</v>
      </c>
      <c r="B3138" s="69" t="s">
        <v>624</v>
      </c>
      <c r="C3138" s="18"/>
      <c r="D3138" s="19"/>
      <c r="E3138" s="60"/>
      <c r="F3138" s="20"/>
      <c r="G3138" s="18"/>
      <c r="H3138" s="25"/>
      <c r="I3138" s="15">
        <v>3138</v>
      </c>
      <c r="J3138" s="15" t="b">
        <f xml:space="preserve"> IF(AND([Relationship Date (UTC)] &gt;= Misc!$M$3, [Relationship Date (UTC)] &lt;= Misc!$N$3,TRUE), TRUE, FALSE)</f>
        <v>1</v>
      </c>
      <c r="K3138" s="16"/>
      <c r="L3138" s="72" t="s">
        <v>922</v>
      </c>
      <c r="M3138" s="75">
        <v>40523.680902777778</v>
      </c>
    </row>
    <row r="3139" spans="1:13">
      <c r="A3139" s="69" t="s">
        <v>765</v>
      </c>
      <c r="B3139" s="69" t="s">
        <v>671</v>
      </c>
      <c r="C3139" s="18"/>
      <c r="D3139" s="19"/>
      <c r="E3139" s="60"/>
      <c r="F3139" s="20"/>
      <c r="G3139" s="18"/>
      <c r="H3139" s="25"/>
      <c r="I3139" s="15">
        <v>3139</v>
      </c>
      <c r="J3139" s="15" t="b">
        <f xml:space="preserve"> IF(AND([Relationship Date (UTC)] &gt;= Misc!$M$3, [Relationship Date (UTC)] &lt;= Misc!$N$3,TRUE), TRUE, FALSE)</f>
        <v>1</v>
      </c>
      <c r="K3139" s="16"/>
      <c r="L3139" s="72" t="s">
        <v>922</v>
      </c>
      <c r="M3139" s="75">
        <v>40523.680902777778</v>
      </c>
    </row>
    <row r="3140" spans="1:13">
      <c r="A3140" s="69" t="s">
        <v>765</v>
      </c>
      <c r="B3140" s="69" t="s">
        <v>659</v>
      </c>
      <c r="C3140" s="18"/>
      <c r="D3140" s="19"/>
      <c r="E3140" s="60"/>
      <c r="F3140" s="20"/>
      <c r="G3140" s="18"/>
      <c r="H3140" s="25"/>
      <c r="I3140" s="15">
        <v>3140</v>
      </c>
      <c r="J3140" s="15" t="b">
        <f xml:space="preserve"> IF(AND([Relationship Date (UTC)] &gt;= Misc!$M$3, [Relationship Date (UTC)] &lt;= Misc!$N$3,TRUE), TRUE, FALSE)</f>
        <v>1</v>
      </c>
      <c r="K3140" s="16"/>
      <c r="L3140" s="72" t="s">
        <v>922</v>
      </c>
      <c r="M3140" s="75">
        <v>40523.680902777778</v>
      </c>
    </row>
    <row r="3141" spans="1:13">
      <c r="A3141" s="69" t="s">
        <v>765</v>
      </c>
      <c r="B3141" s="69" t="s">
        <v>696</v>
      </c>
      <c r="C3141" s="18"/>
      <c r="D3141" s="19"/>
      <c r="E3141" s="60"/>
      <c r="F3141" s="20"/>
      <c r="G3141" s="18"/>
      <c r="H3141" s="25"/>
      <c r="I3141" s="15">
        <v>3141</v>
      </c>
      <c r="J3141" s="15" t="b">
        <f xml:space="preserve"> IF(AND([Relationship Date (UTC)] &gt;= Misc!$M$3, [Relationship Date (UTC)] &lt;= Misc!$N$3,TRUE), TRUE, FALSE)</f>
        <v>1</v>
      </c>
      <c r="K3141" s="16"/>
      <c r="L3141" s="72" t="s">
        <v>922</v>
      </c>
      <c r="M3141" s="75">
        <v>40523.680902777778</v>
      </c>
    </row>
    <row r="3142" spans="1:13">
      <c r="A3142" s="69" t="s">
        <v>765</v>
      </c>
      <c r="B3142" s="69" t="s">
        <v>756</v>
      </c>
      <c r="C3142" s="18"/>
      <c r="D3142" s="19"/>
      <c r="E3142" s="60"/>
      <c r="F3142" s="20"/>
      <c r="G3142" s="18"/>
      <c r="H3142" s="25"/>
      <c r="I3142" s="15">
        <v>3142</v>
      </c>
      <c r="J3142" s="15" t="b">
        <f xml:space="preserve"> IF(AND([Relationship Date (UTC)] &gt;= Misc!$M$3, [Relationship Date (UTC)] &lt;= Misc!$N$3,TRUE), TRUE, FALSE)</f>
        <v>1</v>
      </c>
      <c r="K3142" s="16"/>
      <c r="L3142" s="72" t="s">
        <v>922</v>
      </c>
      <c r="M3142" s="75">
        <v>40523.680902777778</v>
      </c>
    </row>
    <row r="3143" spans="1:13">
      <c r="A3143" s="69" t="s">
        <v>765</v>
      </c>
      <c r="B3143" s="69" t="s">
        <v>916</v>
      </c>
      <c r="C3143" s="18"/>
      <c r="D3143" s="19"/>
      <c r="E3143" s="60"/>
      <c r="F3143" s="20"/>
      <c r="G3143" s="18"/>
      <c r="H3143" s="25"/>
      <c r="I3143" s="15">
        <v>3143</v>
      </c>
      <c r="J3143" s="15" t="b">
        <f xml:space="preserve"> IF(AND([Relationship Date (UTC)] &gt;= Misc!$M$3, [Relationship Date (UTC)] &lt;= Misc!$N$3,TRUE), TRUE, FALSE)</f>
        <v>1</v>
      </c>
      <c r="K3143" s="16"/>
      <c r="L3143" s="72" t="s">
        <v>922</v>
      </c>
      <c r="M3143" s="75">
        <v>40523.680902777778</v>
      </c>
    </row>
    <row r="3144" spans="1:13">
      <c r="A3144" s="69" t="s">
        <v>765</v>
      </c>
      <c r="B3144" s="69" t="s">
        <v>845</v>
      </c>
      <c r="C3144" s="18"/>
      <c r="D3144" s="19"/>
      <c r="E3144" s="60"/>
      <c r="F3144" s="20"/>
      <c r="G3144" s="18"/>
      <c r="H3144" s="25"/>
      <c r="I3144" s="15">
        <v>3144</v>
      </c>
      <c r="J3144" s="15" t="b">
        <f xml:space="preserve"> IF(AND([Relationship Date (UTC)] &gt;= Misc!$M$3, [Relationship Date (UTC)] &lt;= Misc!$N$3,TRUE), TRUE, FALSE)</f>
        <v>1</v>
      </c>
      <c r="K3144" s="16"/>
      <c r="L3144" s="72" t="s">
        <v>922</v>
      </c>
      <c r="M3144" s="75">
        <v>40523.680902777778</v>
      </c>
    </row>
    <row r="3145" spans="1:13">
      <c r="A3145" s="69" t="s">
        <v>765</v>
      </c>
      <c r="B3145" s="69" t="s">
        <v>505</v>
      </c>
      <c r="C3145" s="18"/>
      <c r="D3145" s="19"/>
      <c r="E3145" s="60"/>
      <c r="F3145" s="20"/>
      <c r="G3145" s="18"/>
      <c r="H3145" s="25"/>
      <c r="I3145" s="15">
        <v>3145</v>
      </c>
      <c r="J3145" s="15" t="b">
        <f xml:space="preserve"> IF(AND([Relationship Date (UTC)] &gt;= Misc!$M$3, [Relationship Date (UTC)] &lt;= Misc!$N$3,TRUE), TRUE, FALSE)</f>
        <v>1</v>
      </c>
      <c r="K3145" s="16"/>
      <c r="L3145" s="72" t="s">
        <v>922</v>
      </c>
      <c r="M3145" s="75">
        <v>40523.680902777778</v>
      </c>
    </row>
    <row r="3146" spans="1:13">
      <c r="A3146" s="69" t="s">
        <v>505</v>
      </c>
      <c r="B3146" s="69" t="s">
        <v>765</v>
      </c>
      <c r="C3146" s="18"/>
      <c r="D3146" s="19"/>
      <c r="E3146" s="60"/>
      <c r="F3146" s="20"/>
      <c r="G3146" s="18"/>
      <c r="H3146" s="25"/>
      <c r="I3146" s="15">
        <v>3146</v>
      </c>
      <c r="J3146" s="15" t="b">
        <f xml:space="preserve"> IF(AND([Relationship Date (UTC)] &gt;= Misc!$M$3, [Relationship Date (UTC)] &lt;= Misc!$N$3,TRUE), TRUE, FALSE)</f>
        <v>1</v>
      </c>
      <c r="K3146" s="16"/>
      <c r="L3146" s="72" t="s">
        <v>922</v>
      </c>
      <c r="M3146" s="75">
        <v>40523.680902777778</v>
      </c>
    </row>
    <row r="3147" spans="1:13">
      <c r="A3147" s="69" t="s">
        <v>659</v>
      </c>
      <c r="B3147" s="69" t="s">
        <v>765</v>
      </c>
      <c r="C3147" s="18"/>
      <c r="D3147" s="19"/>
      <c r="E3147" s="60"/>
      <c r="F3147" s="20"/>
      <c r="G3147" s="18"/>
      <c r="H3147" s="25"/>
      <c r="I3147" s="15">
        <v>3147</v>
      </c>
      <c r="J3147" s="15" t="b">
        <f xml:space="preserve"> IF(AND([Relationship Date (UTC)] &gt;= Misc!$M$3, [Relationship Date (UTC)] &lt;= Misc!$N$3,TRUE), TRUE, FALSE)</f>
        <v>1</v>
      </c>
      <c r="K3147" s="16"/>
      <c r="L3147" s="72" t="s">
        <v>922</v>
      </c>
      <c r="M3147" s="75">
        <v>40523.680902777778</v>
      </c>
    </row>
    <row r="3148" spans="1:13">
      <c r="A3148" s="69" t="s">
        <v>850</v>
      </c>
      <c r="B3148" s="69" t="s">
        <v>765</v>
      </c>
      <c r="C3148" s="18"/>
      <c r="D3148" s="19"/>
      <c r="E3148" s="60"/>
      <c r="F3148" s="20"/>
      <c r="G3148" s="18"/>
      <c r="H3148" s="25"/>
      <c r="I3148" s="15">
        <v>3148</v>
      </c>
      <c r="J3148" s="15" t="b">
        <f xml:space="preserve"> IF(AND([Relationship Date (UTC)] &gt;= Misc!$M$3, [Relationship Date (UTC)] &lt;= Misc!$N$3,TRUE), TRUE, FALSE)</f>
        <v>1</v>
      </c>
      <c r="K3148" s="16"/>
      <c r="L3148" s="72" t="s">
        <v>922</v>
      </c>
      <c r="M3148" s="75">
        <v>40523.680902777778</v>
      </c>
    </row>
    <row r="3149" spans="1:13">
      <c r="A3149" s="69" t="s">
        <v>770</v>
      </c>
      <c r="B3149" s="69" t="s">
        <v>765</v>
      </c>
      <c r="C3149" s="18"/>
      <c r="D3149" s="19"/>
      <c r="E3149" s="60"/>
      <c r="F3149" s="20"/>
      <c r="G3149" s="18"/>
      <c r="H3149" s="25"/>
      <c r="I3149" s="15">
        <v>3149</v>
      </c>
      <c r="J3149" s="15" t="b">
        <f xml:space="preserve"> IF(AND([Relationship Date (UTC)] &gt;= Misc!$M$3, [Relationship Date (UTC)] &lt;= Misc!$N$3,TRUE), TRUE, FALSE)</f>
        <v>1</v>
      </c>
      <c r="K3149" s="16"/>
      <c r="L3149" s="72" t="s">
        <v>922</v>
      </c>
      <c r="M3149" s="75">
        <v>40523.680902777778</v>
      </c>
    </row>
    <row r="3150" spans="1:13">
      <c r="A3150" s="69" t="s">
        <v>899</v>
      </c>
      <c r="B3150" s="69" t="s">
        <v>765</v>
      </c>
      <c r="C3150" s="18"/>
      <c r="D3150" s="19"/>
      <c r="E3150" s="60"/>
      <c r="F3150" s="20"/>
      <c r="G3150" s="18"/>
      <c r="H3150" s="25"/>
      <c r="I3150" s="15">
        <v>3150</v>
      </c>
      <c r="J3150" s="15" t="b">
        <f xml:space="preserve"> IF(AND([Relationship Date (UTC)] &gt;= Misc!$M$3, [Relationship Date (UTC)] &lt;= Misc!$N$3,TRUE), TRUE, FALSE)</f>
        <v>1</v>
      </c>
      <c r="K3150" s="16"/>
      <c r="L3150" s="72" t="s">
        <v>922</v>
      </c>
      <c r="M3150" s="75">
        <v>40523.680902777778</v>
      </c>
    </row>
    <row r="3151" spans="1:13">
      <c r="A3151" s="69" t="s">
        <v>587</v>
      </c>
      <c r="B3151" s="69" t="s">
        <v>671</v>
      </c>
      <c r="C3151" s="18"/>
      <c r="D3151" s="19"/>
      <c r="E3151" s="60"/>
      <c r="F3151" s="20"/>
      <c r="G3151" s="18"/>
      <c r="H3151" s="25"/>
      <c r="I3151" s="15">
        <v>3151</v>
      </c>
      <c r="J3151" s="15" t="b">
        <f xml:space="preserve"> IF(AND([Relationship Date (UTC)] &gt;= Misc!$M$3, [Relationship Date (UTC)] &lt;= Misc!$N$3,TRUE), TRUE, FALSE)</f>
        <v>1</v>
      </c>
      <c r="K3151" s="16"/>
      <c r="L3151" s="72" t="s">
        <v>921</v>
      </c>
      <c r="M3151" s="75">
        <v>40523.674895833334</v>
      </c>
    </row>
    <row r="3152" spans="1:13">
      <c r="A3152" s="69" t="s">
        <v>587</v>
      </c>
      <c r="B3152" s="69" t="s">
        <v>869</v>
      </c>
      <c r="C3152" s="18"/>
      <c r="D3152" s="19"/>
      <c r="E3152" s="60"/>
      <c r="F3152" s="20"/>
      <c r="G3152" s="18"/>
      <c r="H3152" s="25"/>
      <c r="I3152" s="15">
        <v>3152</v>
      </c>
      <c r="J3152" s="15" t="b">
        <f xml:space="preserve"> IF(AND([Relationship Date (UTC)] &gt;= Misc!$M$3, [Relationship Date (UTC)] &lt;= Misc!$N$3,TRUE), TRUE, FALSE)</f>
        <v>1</v>
      </c>
      <c r="K3152" s="16"/>
      <c r="L3152" s="72" t="s">
        <v>921</v>
      </c>
      <c r="M3152" s="75">
        <v>40523.674895833334</v>
      </c>
    </row>
    <row r="3153" spans="1:13">
      <c r="A3153" s="69" t="s">
        <v>792</v>
      </c>
      <c r="B3153" s="69" t="s">
        <v>587</v>
      </c>
      <c r="C3153" s="18"/>
      <c r="D3153" s="19"/>
      <c r="E3153" s="60"/>
      <c r="F3153" s="20"/>
      <c r="G3153" s="18"/>
      <c r="H3153" s="25"/>
      <c r="I3153" s="15">
        <v>3153</v>
      </c>
      <c r="J3153" s="15" t="b">
        <f xml:space="preserve"> IF(AND([Relationship Date (UTC)] &gt;= Misc!$M$3, [Relationship Date (UTC)] &lt;= Misc!$N$3,TRUE), TRUE, FALSE)</f>
        <v>1</v>
      </c>
      <c r="K3153" s="16"/>
      <c r="L3153" s="72" t="s">
        <v>922</v>
      </c>
      <c r="M3153" s="75">
        <v>40523.680902777778</v>
      </c>
    </row>
    <row r="3154" spans="1:13">
      <c r="A3154" s="69" t="s">
        <v>669</v>
      </c>
      <c r="B3154" s="69" t="s">
        <v>587</v>
      </c>
      <c r="C3154" s="18"/>
      <c r="D3154" s="19"/>
      <c r="E3154" s="60"/>
      <c r="F3154" s="20"/>
      <c r="G3154" s="18"/>
      <c r="H3154" s="25"/>
      <c r="I3154" s="15">
        <v>3154</v>
      </c>
      <c r="J3154" s="15" t="b">
        <f xml:space="preserve"> IF(AND([Relationship Date (UTC)] &gt;= Misc!$M$3, [Relationship Date (UTC)] &lt;= Misc!$N$3,TRUE), TRUE, FALSE)</f>
        <v>1</v>
      </c>
      <c r="K3154" s="16"/>
      <c r="L3154" s="72" t="s">
        <v>922</v>
      </c>
      <c r="M3154" s="75">
        <v>40523.680902777778</v>
      </c>
    </row>
    <row r="3155" spans="1:13">
      <c r="A3155" s="69" t="s">
        <v>587</v>
      </c>
      <c r="B3155" s="69" t="s">
        <v>792</v>
      </c>
      <c r="C3155" s="18"/>
      <c r="D3155" s="19"/>
      <c r="E3155" s="60"/>
      <c r="F3155" s="20"/>
      <c r="G3155" s="18"/>
      <c r="H3155" s="25"/>
      <c r="I3155" s="15">
        <v>3155</v>
      </c>
      <c r="J3155" s="15" t="b">
        <f xml:space="preserve"> IF(AND([Relationship Date (UTC)] &gt;= Misc!$M$3, [Relationship Date (UTC)] &lt;= Misc!$N$3,TRUE), TRUE, FALSE)</f>
        <v>1</v>
      </c>
      <c r="K3155" s="16"/>
      <c r="L3155" s="72" t="s">
        <v>922</v>
      </c>
      <c r="M3155" s="75">
        <v>40523.680902777778</v>
      </c>
    </row>
    <row r="3156" spans="1:13">
      <c r="A3156" s="69" t="s">
        <v>587</v>
      </c>
      <c r="B3156" s="69" t="s">
        <v>669</v>
      </c>
      <c r="C3156" s="18"/>
      <c r="D3156" s="19"/>
      <c r="E3156" s="60"/>
      <c r="F3156" s="20"/>
      <c r="G3156" s="18"/>
      <c r="H3156" s="25"/>
      <c r="I3156" s="15">
        <v>3156</v>
      </c>
      <c r="J3156" s="15" t="b">
        <f xml:space="preserve"> IF(AND([Relationship Date (UTC)] &gt;= Misc!$M$3, [Relationship Date (UTC)] &lt;= Misc!$N$3,TRUE), TRUE, FALSE)</f>
        <v>1</v>
      </c>
      <c r="K3156" s="16"/>
      <c r="L3156" s="72" t="s">
        <v>922</v>
      </c>
      <c r="M3156" s="75">
        <v>40523.680902777778</v>
      </c>
    </row>
    <row r="3157" spans="1:13">
      <c r="A3157" s="69" t="s">
        <v>587</v>
      </c>
      <c r="B3157" s="69" t="s">
        <v>696</v>
      </c>
      <c r="C3157" s="18"/>
      <c r="D3157" s="19"/>
      <c r="E3157" s="60"/>
      <c r="F3157" s="20"/>
      <c r="G3157" s="18"/>
      <c r="H3157" s="25"/>
      <c r="I3157" s="15">
        <v>3157</v>
      </c>
      <c r="J3157" s="15" t="b">
        <f xml:space="preserve"> IF(AND([Relationship Date (UTC)] &gt;= Misc!$M$3, [Relationship Date (UTC)] &lt;= Misc!$N$3,TRUE), TRUE, FALSE)</f>
        <v>1</v>
      </c>
      <c r="K3157" s="16"/>
      <c r="L3157" s="72" t="s">
        <v>922</v>
      </c>
      <c r="M3157" s="75">
        <v>40523.680902777778</v>
      </c>
    </row>
    <row r="3158" spans="1:13">
      <c r="A3158" s="69" t="s">
        <v>587</v>
      </c>
      <c r="B3158" s="69" t="s">
        <v>730</v>
      </c>
      <c r="C3158" s="18"/>
      <c r="D3158" s="19"/>
      <c r="E3158" s="60"/>
      <c r="F3158" s="20"/>
      <c r="G3158" s="18"/>
      <c r="H3158" s="25"/>
      <c r="I3158" s="15">
        <v>3158</v>
      </c>
      <c r="J3158" s="15" t="b">
        <f xml:space="preserve"> IF(AND([Relationship Date (UTC)] &gt;= Misc!$M$3, [Relationship Date (UTC)] &lt;= Misc!$N$3,TRUE), TRUE, FALSE)</f>
        <v>1</v>
      </c>
      <c r="K3158" s="16"/>
      <c r="L3158" s="72" t="s">
        <v>922</v>
      </c>
      <c r="M3158" s="75">
        <v>40523.680902777778</v>
      </c>
    </row>
    <row r="3159" spans="1:13">
      <c r="A3159" s="69" t="s">
        <v>587</v>
      </c>
      <c r="B3159" s="69" t="s">
        <v>899</v>
      </c>
      <c r="C3159" s="18"/>
      <c r="D3159" s="19"/>
      <c r="E3159" s="60"/>
      <c r="F3159" s="20"/>
      <c r="G3159" s="18"/>
      <c r="H3159" s="25"/>
      <c r="I3159" s="15">
        <v>3159</v>
      </c>
      <c r="J3159" s="15" t="b">
        <f xml:space="preserve"> IF(AND([Relationship Date (UTC)] &gt;= Misc!$M$3, [Relationship Date (UTC)] &lt;= Misc!$N$3,TRUE), TRUE, FALSE)</f>
        <v>1</v>
      </c>
      <c r="K3159" s="16"/>
      <c r="L3159" s="72" t="s">
        <v>922</v>
      </c>
      <c r="M3159" s="75">
        <v>40523.680902777778</v>
      </c>
    </row>
    <row r="3160" spans="1:13">
      <c r="A3160" s="69" t="s">
        <v>587</v>
      </c>
      <c r="B3160" s="69" t="s">
        <v>658</v>
      </c>
      <c r="C3160" s="18"/>
      <c r="D3160" s="19"/>
      <c r="E3160" s="60"/>
      <c r="F3160" s="20"/>
      <c r="G3160" s="18"/>
      <c r="H3160" s="25"/>
      <c r="I3160" s="15">
        <v>3160</v>
      </c>
      <c r="J3160" s="15" t="b">
        <f xml:space="preserve"> IF(AND([Relationship Date (UTC)] &gt;= Misc!$M$3, [Relationship Date (UTC)] &lt;= Misc!$N$3,TRUE), TRUE, FALSE)</f>
        <v>1</v>
      </c>
      <c r="K3160" s="16"/>
      <c r="L3160" s="72" t="s">
        <v>922</v>
      </c>
      <c r="M3160" s="75">
        <v>40523.680902777778</v>
      </c>
    </row>
    <row r="3161" spans="1:13">
      <c r="A3161" s="69" t="s">
        <v>587</v>
      </c>
      <c r="B3161" s="69" t="s">
        <v>671</v>
      </c>
      <c r="C3161" s="18"/>
      <c r="D3161" s="19"/>
      <c r="E3161" s="60"/>
      <c r="F3161" s="20"/>
      <c r="G3161" s="18"/>
      <c r="H3161" s="25"/>
      <c r="I3161" s="15">
        <v>3161</v>
      </c>
      <c r="J3161" s="15" t="b">
        <f xml:space="preserve"> IF(AND([Relationship Date (UTC)] &gt;= Misc!$M$3, [Relationship Date (UTC)] &lt;= Misc!$N$3,TRUE), TRUE, FALSE)</f>
        <v>1</v>
      </c>
      <c r="K3161" s="16"/>
      <c r="L3161" s="72" t="s">
        <v>922</v>
      </c>
      <c r="M3161" s="75">
        <v>40523.680902777778</v>
      </c>
    </row>
    <row r="3162" spans="1:13">
      <c r="A3162" s="69" t="s">
        <v>587</v>
      </c>
      <c r="B3162" s="69" t="s">
        <v>409</v>
      </c>
      <c r="C3162" s="18"/>
      <c r="D3162" s="19"/>
      <c r="E3162" s="60"/>
      <c r="F3162" s="20"/>
      <c r="G3162" s="18"/>
      <c r="H3162" s="25"/>
      <c r="I3162" s="15">
        <v>3162</v>
      </c>
      <c r="J3162" s="15" t="b">
        <f xml:space="preserve"> IF(AND([Relationship Date (UTC)] &gt;= Misc!$M$3, [Relationship Date (UTC)] &lt;= Misc!$N$3,TRUE), TRUE, FALSE)</f>
        <v>1</v>
      </c>
      <c r="K3162" s="16"/>
      <c r="L3162" s="72" t="s">
        <v>922</v>
      </c>
      <c r="M3162" s="75">
        <v>40523.680902777778</v>
      </c>
    </row>
    <row r="3163" spans="1:13">
      <c r="A3163" s="69" t="s">
        <v>587</v>
      </c>
      <c r="B3163" s="69" t="s">
        <v>770</v>
      </c>
      <c r="C3163" s="18"/>
      <c r="D3163" s="19"/>
      <c r="E3163" s="60"/>
      <c r="F3163" s="20"/>
      <c r="G3163" s="18"/>
      <c r="H3163" s="25"/>
      <c r="I3163" s="15">
        <v>3163</v>
      </c>
      <c r="J3163" s="15" t="b">
        <f xml:space="preserve"> IF(AND([Relationship Date (UTC)] &gt;= Misc!$M$3, [Relationship Date (UTC)] &lt;= Misc!$N$3,TRUE), TRUE, FALSE)</f>
        <v>1</v>
      </c>
      <c r="K3163" s="16"/>
      <c r="L3163" s="72" t="s">
        <v>922</v>
      </c>
      <c r="M3163" s="75">
        <v>40523.680902777778</v>
      </c>
    </row>
    <row r="3164" spans="1:13">
      <c r="A3164" s="69" t="s">
        <v>587</v>
      </c>
      <c r="B3164" s="69" t="s">
        <v>916</v>
      </c>
      <c r="C3164" s="18"/>
      <c r="D3164" s="19"/>
      <c r="E3164" s="60"/>
      <c r="F3164" s="20"/>
      <c r="G3164" s="18"/>
      <c r="H3164" s="25"/>
      <c r="I3164" s="15">
        <v>3164</v>
      </c>
      <c r="J3164" s="15" t="b">
        <f xml:space="preserve"> IF(AND([Relationship Date (UTC)] &gt;= Misc!$M$3, [Relationship Date (UTC)] &lt;= Misc!$N$3,TRUE), TRUE, FALSE)</f>
        <v>1</v>
      </c>
      <c r="K3164" s="16"/>
      <c r="L3164" s="72" t="s">
        <v>922</v>
      </c>
      <c r="M3164" s="75">
        <v>40523.680902777778</v>
      </c>
    </row>
    <row r="3165" spans="1:13">
      <c r="A3165" s="69" t="s">
        <v>770</v>
      </c>
      <c r="B3165" s="69" t="s">
        <v>587</v>
      </c>
      <c r="C3165" s="18"/>
      <c r="D3165" s="19"/>
      <c r="E3165" s="60"/>
      <c r="F3165" s="20"/>
      <c r="G3165" s="18"/>
      <c r="H3165" s="25"/>
      <c r="I3165" s="15">
        <v>3165</v>
      </c>
      <c r="J3165" s="15" t="b">
        <f xml:space="preserve"> IF(AND([Relationship Date (UTC)] &gt;= Misc!$M$3, [Relationship Date (UTC)] &lt;= Misc!$N$3,TRUE), TRUE, FALSE)</f>
        <v>1</v>
      </c>
      <c r="K3165" s="16"/>
      <c r="L3165" s="72" t="s">
        <v>922</v>
      </c>
      <c r="M3165" s="75">
        <v>40523.680902777778</v>
      </c>
    </row>
    <row r="3166" spans="1:13">
      <c r="A3166" s="69" t="s">
        <v>899</v>
      </c>
      <c r="B3166" s="69" t="s">
        <v>587</v>
      </c>
      <c r="C3166" s="18"/>
      <c r="D3166" s="19"/>
      <c r="E3166" s="60"/>
      <c r="F3166" s="20"/>
      <c r="G3166" s="18"/>
      <c r="H3166" s="25"/>
      <c r="I3166" s="15">
        <v>3166</v>
      </c>
      <c r="J3166" s="15" t="b">
        <f xml:space="preserve"> IF(AND([Relationship Date (UTC)] &gt;= Misc!$M$3, [Relationship Date (UTC)] &lt;= Misc!$N$3,TRUE), TRUE, FALSE)</f>
        <v>1</v>
      </c>
      <c r="K3166" s="16"/>
      <c r="L3166" s="72" t="s">
        <v>922</v>
      </c>
      <c r="M3166" s="75">
        <v>40523.680902777778</v>
      </c>
    </row>
    <row r="3167" spans="1:13">
      <c r="A3167" s="69" t="s">
        <v>586</v>
      </c>
      <c r="B3167" s="69" t="s">
        <v>660</v>
      </c>
      <c r="C3167" s="18"/>
      <c r="D3167" s="19"/>
      <c r="E3167" s="60"/>
      <c r="F3167" s="20"/>
      <c r="G3167" s="18"/>
      <c r="H3167" s="25"/>
      <c r="I3167" s="15">
        <v>3167</v>
      </c>
      <c r="J3167" s="15" t="b">
        <f xml:space="preserve"> IF(AND([Relationship Date (UTC)] &gt;= Misc!$M$3, [Relationship Date (UTC)] &lt;= Misc!$N$3,TRUE), TRUE, FALSE)</f>
        <v>1</v>
      </c>
      <c r="K3167" s="16"/>
      <c r="L3167" s="72" t="s">
        <v>922</v>
      </c>
      <c r="M3167" s="75">
        <v>40523.680902777778</v>
      </c>
    </row>
    <row r="3168" spans="1:13">
      <c r="A3168" s="69" t="s">
        <v>489</v>
      </c>
      <c r="B3168" s="69" t="s">
        <v>660</v>
      </c>
      <c r="C3168" s="18"/>
      <c r="D3168" s="19"/>
      <c r="E3168" s="60"/>
      <c r="F3168" s="20"/>
      <c r="G3168" s="18"/>
      <c r="H3168" s="25"/>
      <c r="I3168" s="15">
        <v>3168</v>
      </c>
      <c r="J3168" s="15" t="b">
        <f xml:space="preserve"> IF(AND([Relationship Date (UTC)] &gt;= Misc!$M$3, [Relationship Date (UTC)] &lt;= Misc!$N$3,TRUE), TRUE, FALSE)</f>
        <v>1</v>
      </c>
      <c r="K3168" s="16"/>
      <c r="L3168" s="72" t="s">
        <v>922</v>
      </c>
      <c r="M3168" s="75">
        <v>40523.680902777778</v>
      </c>
    </row>
    <row r="3169" spans="1:13">
      <c r="A3169" s="69" t="s">
        <v>826</v>
      </c>
      <c r="B3169" s="69" t="s">
        <v>660</v>
      </c>
      <c r="C3169" s="18"/>
      <c r="D3169" s="19"/>
      <c r="E3169" s="60"/>
      <c r="F3169" s="20"/>
      <c r="G3169" s="18"/>
      <c r="H3169" s="25"/>
      <c r="I3169" s="15">
        <v>3169</v>
      </c>
      <c r="J3169" s="15" t="b">
        <f xml:space="preserve"> IF(AND([Relationship Date (UTC)] &gt;= Misc!$M$3, [Relationship Date (UTC)] &lt;= Misc!$N$3,TRUE), TRUE, FALSE)</f>
        <v>1</v>
      </c>
      <c r="K3169" s="16"/>
      <c r="L3169" s="72" t="s">
        <v>922</v>
      </c>
      <c r="M3169" s="75">
        <v>40523.680902777778</v>
      </c>
    </row>
    <row r="3170" spans="1:13">
      <c r="A3170" s="69" t="s">
        <v>660</v>
      </c>
      <c r="B3170" s="69" t="s">
        <v>730</v>
      </c>
      <c r="C3170" s="18"/>
      <c r="D3170" s="19"/>
      <c r="E3170" s="60"/>
      <c r="F3170" s="20"/>
      <c r="G3170" s="18"/>
      <c r="H3170" s="25"/>
      <c r="I3170" s="15">
        <v>3170</v>
      </c>
      <c r="J3170" s="15" t="b">
        <f xml:space="preserve"> IF(AND([Relationship Date (UTC)] &gt;= Misc!$M$3, [Relationship Date (UTC)] &lt;= Misc!$N$3,TRUE), TRUE, FALSE)</f>
        <v>1</v>
      </c>
      <c r="K3170" s="16"/>
      <c r="L3170" s="72" t="s">
        <v>922</v>
      </c>
      <c r="M3170" s="75">
        <v>40523.680902777778</v>
      </c>
    </row>
    <row r="3171" spans="1:13">
      <c r="A3171" s="69" t="s">
        <v>660</v>
      </c>
      <c r="B3171" s="69" t="s">
        <v>899</v>
      </c>
      <c r="C3171" s="18"/>
      <c r="D3171" s="19"/>
      <c r="E3171" s="60"/>
      <c r="F3171" s="20"/>
      <c r="G3171" s="18"/>
      <c r="H3171" s="25"/>
      <c r="I3171" s="15">
        <v>3171</v>
      </c>
      <c r="J3171" s="15" t="b">
        <f xml:space="preserve"> IF(AND([Relationship Date (UTC)] &gt;= Misc!$M$3, [Relationship Date (UTC)] &lt;= Misc!$N$3,TRUE), TRUE, FALSE)</f>
        <v>1</v>
      </c>
      <c r="K3171" s="16"/>
      <c r="L3171" s="72" t="s">
        <v>922</v>
      </c>
      <c r="M3171" s="75">
        <v>40523.680902777778</v>
      </c>
    </row>
    <row r="3172" spans="1:13">
      <c r="A3172" s="69" t="s">
        <v>660</v>
      </c>
      <c r="B3172" s="69" t="s">
        <v>756</v>
      </c>
      <c r="C3172" s="18"/>
      <c r="D3172" s="19"/>
      <c r="E3172" s="60"/>
      <c r="F3172" s="20"/>
      <c r="G3172" s="18"/>
      <c r="H3172" s="25"/>
      <c r="I3172" s="15">
        <v>3172</v>
      </c>
      <c r="J3172" s="15" t="b">
        <f xml:space="preserve"> IF(AND([Relationship Date (UTC)] &gt;= Misc!$M$3, [Relationship Date (UTC)] &lt;= Misc!$N$3,TRUE), TRUE, FALSE)</f>
        <v>1</v>
      </c>
      <c r="K3172" s="16"/>
      <c r="L3172" s="72" t="s">
        <v>922</v>
      </c>
      <c r="M3172" s="75">
        <v>40523.680902777778</v>
      </c>
    </row>
    <row r="3173" spans="1:13">
      <c r="A3173" s="69" t="s">
        <v>660</v>
      </c>
      <c r="B3173" s="69" t="s">
        <v>586</v>
      </c>
      <c r="C3173" s="18"/>
      <c r="D3173" s="19"/>
      <c r="E3173" s="60"/>
      <c r="F3173" s="20"/>
      <c r="G3173" s="18"/>
      <c r="H3173" s="25"/>
      <c r="I3173" s="15">
        <v>3173</v>
      </c>
      <c r="J3173" s="15" t="b">
        <f xml:space="preserve"> IF(AND([Relationship Date (UTC)] &gt;= Misc!$M$3, [Relationship Date (UTC)] &lt;= Misc!$N$3,TRUE), TRUE, FALSE)</f>
        <v>1</v>
      </c>
      <c r="K3173" s="16"/>
      <c r="L3173" s="72" t="s">
        <v>922</v>
      </c>
      <c r="M3173" s="75">
        <v>40523.680902777778</v>
      </c>
    </row>
    <row r="3174" spans="1:13">
      <c r="A3174" s="69" t="s">
        <v>660</v>
      </c>
      <c r="B3174" s="69" t="s">
        <v>624</v>
      </c>
      <c r="C3174" s="18"/>
      <c r="D3174" s="19"/>
      <c r="E3174" s="60"/>
      <c r="F3174" s="20"/>
      <c r="G3174" s="18"/>
      <c r="H3174" s="25"/>
      <c r="I3174" s="15">
        <v>3174</v>
      </c>
      <c r="J3174" s="15" t="b">
        <f xml:space="preserve"> IF(AND([Relationship Date (UTC)] &gt;= Misc!$M$3, [Relationship Date (UTC)] &lt;= Misc!$N$3,TRUE), TRUE, FALSE)</f>
        <v>1</v>
      </c>
      <c r="K3174" s="16"/>
      <c r="L3174" s="72" t="s">
        <v>922</v>
      </c>
      <c r="M3174" s="75">
        <v>40523.680902777778</v>
      </c>
    </row>
    <row r="3175" spans="1:13">
      <c r="A3175" s="69" t="s">
        <v>660</v>
      </c>
      <c r="B3175" s="69" t="s">
        <v>826</v>
      </c>
      <c r="C3175" s="18"/>
      <c r="D3175" s="19"/>
      <c r="E3175" s="60"/>
      <c r="F3175" s="20"/>
      <c r="G3175" s="18"/>
      <c r="H3175" s="25"/>
      <c r="I3175" s="15">
        <v>3175</v>
      </c>
      <c r="J3175" s="15" t="b">
        <f xml:space="preserve"> IF(AND([Relationship Date (UTC)] &gt;= Misc!$M$3, [Relationship Date (UTC)] &lt;= Misc!$N$3,TRUE), TRUE, FALSE)</f>
        <v>1</v>
      </c>
      <c r="K3175" s="16"/>
      <c r="L3175" s="72" t="s">
        <v>922</v>
      </c>
      <c r="M3175" s="75">
        <v>40523.680902777778</v>
      </c>
    </row>
    <row r="3176" spans="1:13">
      <c r="A3176" s="69" t="s">
        <v>660</v>
      </c>
      <c r="B3176" s="69" t="s">
        <v>865</v>
      </c>
      <c r="C3176" s="18"/>
      <c r="D3176" s="19"/>
      <c r="E3176" s="60"/>
      <c r="F3176" s="20"/>
      <c r="G3176" s="18"/>
      <c r="H3176" s="25"/>
      <c r="I3176" s="15">
        <v>3176</v>
      </c>
      <c r="J3176" s="15" t="b">
        <f xml:space="preserve"> IF(AND([Relationship Date (UTC)] &gt;= Misc!$M$3, [Relationship Date (UTC)] &lt;= Misc!$N$3,TRUE), TRUE, FALSE)</f>
        <v>1</v>
      </c>
      <c r="K3176" s="16"/>
      <c r="L3176" s="72" t="s">
        <v>922</v>
      </c>
      <c r="M3176" s="75">
        <v>40523.680902777778</v>
      </c>
    </row>
    <row r="3177" spans="1:13">
      <c r="A3177" s="69" t="s">
        <v>865</v>
      </c>
      <c r="B3177" s="69" t="s">
        <v>660</v>
      </c>
      <c r="C3177" s="18"/>
      <c r="D3177" s="19"/>
      <c r="E3177" s="60"/>
      <c r="F3177" s="20"/>
      <c r="G3177" s="18"/>
      <c r="H3177" s="25"/>
      <c r="I3177" s="15">
        <v>3177</v>
      </c>
      <c r="J3177" s="15" t="b">
        <f xml:space="preserve"> IF(AND([Relationship Date (UTC)] &gt;= Misc!$M$3, [Relationship Date (UTC)] &lt;= Misc!$N$3,TRUE), TRUE, FALSE)</f>
        <v>1</v>
      </c>
      <c r="K3177" s="16"/>
      <c r="L3177" s="72" t="s">
        <v>922</v>
      </c>
      <c r="M3177" s="75">
        <v>40523.680902777778</v>
      </c>
    </row>
    <row r="3178" spans="1:13">
      <c r="A3178" s="69" t="s">
        <v>899</v>
      </c>
      <c r="B3178" s="69" t="s">
        <v>660</v>
      </c>
      <c r="C3178" s="18"/>
      <c r="D3178" s="19"/>
      <c r="E3178" s="60"/>
      <c r="F3178" s="20"/>
      <c r="G3178" s="18"/>
      <c r="H3178" s="25"/>
      <c r="I3178" s="15">
        <v>3178</v>
      </c>
      <c r="J3178" s="15" t="b">
        <f xml:space="preserve"> IF(AND([Relationship Date (UTC)] &gt;= Misc!$M$3, [Relationship Date (UTC)] &lt;= Misc!$N$3,TRUE), TRUE, FALSE)</f>
        <v>1</v>
      </c>
      <c r="K3178" s="16"/>
      <c r="L3178" s="72" t="s">
        <v>922</v>
      </c>
      <c r="M3178" s="75">
        <v>40523.680902777778</v>
      </c>
    </row>
    <row r="3179" spans="1:13">
      <c r="A3179" s="69" t="s">
        <v>659</v>
      </c>
      <c r="B3179" s="69" t="s">
        <v>865</v>
      </c>
      <c r="C3179" s="18"/>
      <c r="D3179" s="19"/>
      <c r="E3179" s="60"/>
      <c r="F3179" s="20"/>
      <c r="G3179" s="18"/>
      <c r="H3179" s="25"/>
      <c r="I3179" s="15">
        <v>3179</v>
      </c>
      <c r="J3179" s="15" t="b">
        <f xml:space="preserve"> IF(AND([Relationship Date (UTC)] &gt;= Misc!$M$3, [Relationship Date (UTC)] &lt;= Misc!$N$3,TRUE), TRUE, FALSE)</f>
        <v>1</v>
      </c>
      <c r="K3179" s="16"/>
      <c r="L3179" s="72" t="s">
        <v>922</v>
      </c>
      <c r="M3179" s="75">
        <v>40523.680902777778</v>
      </c>
    </row>
    <row r="3180" spans="1:13">
      <c r="A3180" s="69" t="s">
        <v>566</v>
      </c>
      <c r="B3180" s="69" t="s">
        <v>865</v>
      </c>
      <c r="C3180" s="18"/>
      <c r="D3180" s="19"/>
      <c r="E3180" s="60"/>
      <c r="F3180" s="20"/>
      <c r="G3180" s="18"/>
      <c r="H3180" s="25"/>
      <c r="I3180" s="15">
        <v>3180</v>
      </c>
      <c r="J3180" s="15" t="b">
        <f xml:space="preserve"> IF(AND([Relationship Date (UTC)] &gt;= Misc!$M$3, [Relationship Date (UTC)] &lt;= Misc!$N$3,TRUE), TRUE, FALSE)</f>
        <v>1</v>
      </c>
      <c r="K3180" s="16"/>
      <c r="L3180" s="72" t="s">
        <v>922</v>
      </c>
      <c r="M3180" s="75">
        <v>40523.680902777778</v>
      </c>
    </row>
    <row r="3181" spans="1:13">
      <c r="A3181" s="69" t="s">
        <v>865</v>
      </c>
      <c r="B3181" s="69" t="s">
        <v>659</v>
      </c>
      <c r="C3181" s="18"/>
      <c r="D3181" s="19"/>
      <c r="E3181" s="60"/>
      <c r="F3181" s="20"/>
      <c r="G3181" s="18"/>
      <c r="H3181" s="25"/>
      <c r="I3181" s="15">
        <v>3181</v>
      </c>
      <c r="J3181" s="15" t="b">
        <f xml:space="preserve"> IF(AND([Relationship Date (UTC)] &gt;= Misc!$M$3, [Relationship Date (UTC)] &lt;= Misc!$N$3,TRUE), TRUE, FALSE)</f>
        <v>1</v>
      </c>
      <c r="K3181" s="16"/>
      <c r="L3181" s="72" t="s">
        <v>922</v>
      </c>
      <c r="M3181" s="75">
        <v>40523.680902777778</v>
      </c>
    </row>
    <row r="3182" spans="1:13">
      <c r="A3182" s="69" t="s">
        <v>865</v>
      </c>
      <c r="B3182" s="69" t="s">
        <v>566</v>
      </c>
      <c r="C3182" s="18"/>
      <c r="D3182" s="19"/>
      <c r="E3182" s="60"/>
      <c r="F3182" s="20"/>
      <c r="G3182" s="18"/>
      <c r="H3182" s="25"/>
      <c r="I3182" s="15">
        <v>3182</v>
      </c>
      <c r="J3182" s="15" t="b">
        <f xml:space="preserve"> IF(AND([Relationship Date (UTC)] &gt;= Misc!$M$3, [Relationship Date (UTC)] &lt;= Misc!$N$3,TRUE), TRUE, FALSE)</f>
        <v>1</v>
      </c>
      <c r="K3182" s="16"/>
      <c r="L3182" s="72" t="s">
        <v>922</v>
      </c>
      <c r="M3182" s="75">
        <v>40523.680902777778</v>
      </c>
    </row>
    <row r="3183" spans="1:13">
      <c r="A3183" s="69" t="s">
        <v>865</v>
      </c>
      <c r="B3183" s="69" t="s">
        <v>899</v>
      </c>
      <c r="C3183" s="18"/>
      <c r="D3183" s="19"/>
      <c r="E3183" s="60"/>
      <c r="F3183" s="20"/>
      <c r="G3183" s="18"/>
      <c r="H3183" s="25"/>
      <c r="I3183" s="15">
        <v>3183</v>
      </c>
      <c r="J3183" s="15" t="b">
        <f xml:space="preserve"> IF(AND([Relationship Date (UTC)] &gt;= Misc!$M$3, [Relationship Date (UTC)] &lt;= Misc!$N$3,TRUE), TRUE, FALSE)</f>
        <v>1</v>
      </c>
      <c r="K3183" s="16"/>
      <c r="L3183" s="72" t="s">
        <v>922</v>
      </c>
      <c r="M3183" s="75">
        <v>40523.680902777778</v>
      </c>
    </row>
    <row r="3184" spans="1:13">
      <c r="A3184" s="69" t="s">
        <v>865</v>
      </c>
      <c r="B3184" s="69" t="s">
        <v>826</v>
      </c>
      <c r="C3184" s="18"/>
      <c r="D3184" s="19"/>
      <c r="E3184" s="60"/>
      <c r="F3184" s="20"/>
      <c r="G3184" s="18"/>
      <c r="H3184" s="25"/>
      <c r="I3184" s="15">
        <v>3184</v>
      </c>
      <c r="J3184" s="15" t="b">
        <f xml:space="preserve"> IF(AND([Relationship Date (UTC)] &gt;= Misc!$M$3, [Relationship Date (UTC)] &lt;= Misc!$N$3,TRUE), TRUE, FALSE)</f>
        <v>1</v>
      </c>
      <c r="K3184" s="16"/>
      <c r="L3184" s="72" t="s">
        <v>922</v>
      </c>
      <c r="M3184" s="75">
        <v>40523.680902777778</v>
      </c>
    </row>
    <row r="3185" spans="1:13">
      <c r="A3185" s="69" t="s">
        <v>865</v>
      </c>
      <c r="B3185" s="69" t="s">
        <v>696</v>
      </c>
      <c r="C3185" s="18"/>
      <c r="D3185" s="19"/>
      <c r="E3185" s="60"/>
      <c r="F3185" s="20"/>
      <c r="G3185" s="18"/>
      <c r="H3185" s="25"/>
      <c r="I3185" s="15">
        <v>3185</v>
      </c>
      <c r="J3185" s="15" t="b">
        <f xml:space="preserve"> IF(AND([Relationship Date (UTC)] &gt;= Misc!$M$3, [Relationship Date (UTC)] &lt;= Misc!$N$3,TRUE), TRUE, FALSE)</f>
        <v>1</v>
      </c>
      <c r="K3185" s="16"/>
      <c r="L3185" s="72" t="s">
        <v>922</v>
      </c>
      <c r="M3185" s="75">
        <v>40523.680902777778</v>
      </c>
    </row>
    <row r="3186" spans="1:13">
      <c r="A3186" s="69" t="s">
        <v>865</v>
      </c>
      <c r="B3186" s="69" t="s">
        <v>586</v>
      </c>
      <c r="C3186" s="18"/>
      <c r="D3186" s="19"/>
      <c r="E3186" s="60"/>
      <c r="F3186" s="20"/>
      <c r="G3186" s="18"/>
      <c r="H3186" s="25"/>
      <c r="I3186" s="15">
        <v>3186</v>
      </c>
      <c r="J3186" s="15" t="b">
        <f xml:space="preserve"> IF(AND([Relationship Date (UTC)] &gt;= Misc!$M$3, [Relationship Date (UTC)] &lt;= Misc!$N$3,TRUE), TRUE, FALSE)</f>
        <v>1</v>
      </c>
      <c r="K3186" s="16"/>
      <c r="L3186" s="72" t="s">
        <v>922</v>
      </c>
      <c r="M3186" s="75">
        <v>40523.680902777778</v>
      </c>
    </row>
    <row r="3187" spans="1:13">
      <c r="A3187" s="69" t="s">
        <v>865</v>
      </c>
      <c r="B3187" s="69" t="s">
        <v>756</v>
      </c>
      <c r="C3187" s="18"/>
      <c r="D3187" s="19"/>
      <c r="E3187" s="60"/>
      <c r="F3187" s="20"/>
      <c r="G3187" s="18"/>
      <c r="H3187" s="25"/>
      <c r="I3187" s="15">
        <v>3187</v>
      </c>
      <c r="J3187" s="15" t="b">
        <f xml:space="preserve"> IF(AND([Relationship Date (UTC)] &gt;= Misc!$M$3, [Relationship Date (UTC)] &lt;= Misc!$N$3,TRUE), TRUE, FALSE)</f>
        <v>1</v>
      </c>
      <c r="K3187" s="16"/>
      <c r="L3187" s="72" t="s">
        <v>922</v>
      </c>
      <c r="M3187" s="75">
        <v>40523.680902777778</v>
      </c>
    </row>
    <row r="3188" spans="1:13">
      <c r="A3188" s="69" t="s">
        <v>865</v>
      </c>
      <c r="B3188" s="69" t="s">
        <v>770</v>
      </c>
      <c r="C3188" s="18"/>
      <c r="D3188" s="19"/>
      <c r="E3188" s="60"/>
      <c r="F3188" s="20"/>
      <c r="G3188" s="18"/>
      <c r="H3188" s="25"/>
      <c r="I3188" s="15">
        <v>3188</v>
      </c>
      <c r="J3188" s="15" t="b">
        <f xml:space="preserve"> IF(AND([Relationship Date (UTC)] &gt;= Misc!$M$3, [Relationship Date (UTC)] &lt;= Misc!$N$3,TRUE), TRUE, FALSE)</f>
        <v>1</v>
      </c>
      <c r="K3188" s="16"/>
      <c r="L3188" s="72" t="s">
        <v>922</v>
      </c>
      <c r="M3188" s="75">
        <v>40523.680902777778</v>
      </c>
    </row>
    <row r="3189" spans="1:13">
      <c r="A3189" s="69" t="s">
        <v>899</v>
      </c>
      <c r="B3189" s="69" t="s">
        <v>865</v>
      </c>
      <c r="C3189" s="18"/>
      <c r="D3189" s="19"/>
      <c r="E3189" s="60"/>
      <c r="F3189" s="20"/>
      <c r="G3189" s="18"/>
      <c r="H3189" s="25"/>
      <c r="I3189" s="15">
        <v>3189</v>
      </c>
      <c r="J3189" s="15" t="b">
        <f xml:space="preserve"> IF(AND([Relationship Date (UTC)] &gt;= Misc!$M$3, [Relationship Date (UTC)] &lt;= Misc!$N$3,TRUE), TRUE, FALSE)</f>
        <v>1</v>
      </c>
      <c r="K3189" s="16"/>
      <c r="L3189" s="72" t="s">
        <v>922</v>
      </c>
      <c r="M3189" s="75">
        <v>40523.680902777778</v>
      </c>
    </row>
    <row r="3190" spans="1:13">
      <c r="A3190" s="69" t="s">
        <v>900</v>
      </c>
      <c r="B3190" s="69" t="s">
        <v>624</v>
      </c>
      <c r="C3190" s="18"/>
      <c r="D3190" s="19"/>
      <c r="E3190" s="60"/>
      <c r="F3190" s="20"/>
      <c r="G3190" s="18"/>
      <c r="H3190" s="25"/>
      <c r="I3190" s="15">
        <v>3190</v>
      </c>
      <c r="J3190" s="15" t="b">
        <f xml:space="preserve"> IF(AND([Relationship Date (UTC)] &gt;= Misc!$M$3, [Relationship Date (UTC)] &lt;= Misc!$N$3,TRUE), TRUE, FALSE)</f>
        <v>1</v>
      </c>
      <c r="K3190" s="16"/>
      <c r="L3190" s="72" t="s">
        <v>921</v>
      </c>
      <c r="M3190" s="75">
        <v>40523.667256944442</v>
      </c>
    </row>
    <row r="3191" spans="1:13">
      <c r="A3191" s="69" t="s">
        <v>409</v>
      </c>
      <c r="B3191" s="69" t="s">
        <v>624</v>
      </c>
      <c r="C3191" s="18"/>
      <c r="D3191" s="19"/>
      <c r="E3191" s="60"/>
      <c r="F3191" s="20"/>
      <c r="G3191" s="18"/>
      <c r="H3191" s="25"/>
      <c r="I3191" s="15">
        <v>3191</v>
      </c>
      <c r="J3191" s="15" t="b">
        <f xml:space="preserve"> IF(AND([Relationship Date (UTC)] &gt;= Misc!$M$3, [Relationship Date (UTC)] &lt;= Misc!$N$3,TRUE), TRUE, FALSE)</f>
        <v>1</v>
      </c>
      <c r="K3191" s="16"/>
      <c r="L3191" s="72" t="s">
        <v>921</v>
      </c>
      <c r="M3191" s="75">
        <v>40523.669351851851</v>
      </c>
    </row>
    <row r="3192" spans="1:13">
      <c r="A3192" s="69" t="s">
        <v>433</v>
      </c>
      <c r="B3192" s="69" t="s">
        <v>624</v>
      </c>
      <c r="C3192" s="18"/>
      <c r="D3192" s="19"/>
      <c r="E3192" s="60"/>
      <c r="F3192" s="20"/>
      <c r="G3192" s="18"/>
      <c r="H3192" s="25"/>
      <c r="I3192" s="15">
        <v>3192</v>
      </c>
      <c r="J3192" s="15" t="b">
        <f xml:space="preserve"> IF(AND([Relationship Date (UTC)] &gt;= Misc!$M$3, [Relationship Date (UTC)] &lt;= Misc!$N$3,TRUE), TRUE, FALSE)</f>
        <v>1</v>
      </c>
      <c r="K3192" s="16"/>
      <c r="L3192" s="72" t="s">
        <v>922</v>
      </c>
      <c r="M3192" s="75">
        <v>40523.680902777778</v>
      </c>
    </row>
    <row r="3193" spans="1:13">
      <c r="A3193" s="69" t="s">
        <v>756</v>
      </c>
      <c r="B3193" s="69" t="s">
        <v>624</v>
      </c>
      <c r="C3193" s="18"/>
      <c r="D3193" s="19"/>
      <c r="E3193" s="60"/>
      <c r="F3193" s="20"/>
      <c r="G3193" s="18"/>
      <c r="H3193" s="25"/>
      <c r="I3193" s="15">
        <v>3193</v>
      </c>
      <c r="J3193" s="15" t="b">
        <f xml:space="preserve"> IF(AND([Relationship Date (UTC)] &gt;= Misc!$M$3, [Relationship Date (UTC)] &lt;= Misc!$N$3,TRUE), TRUE, FALSE)</f>
        <v>1</v>
      </c>
      <c r="K3193" s="16"/>
      <c r="L3193" s="72" t="s">
        <v>922</v>
      </c>
      <c r="M3193" s="75">
        <v>40523.680902777778</v>
      </c>
    </row>
    <row r="3194" spans="1:13">
      <c r="A3194" s="69" t="s">
        <v>730</v>
      </c>
      <c r="B3194" s="69" t="s">
        <v>624</v>
      </c>
      <c r="C3194" s="18"/>
      <c r="D3194" s="19"/>
      <c r="E3194" s="60"/>
      <c r="F3194" s="20"/>
      <c r="G3194" s="18"/>
      <c r="H3194" s="25"/>
      <c r="I3194" s="15">
        <v>3194</v>
      </c>
      <c r="J3194" s="15" t="b">
        <f xml:space="preserve"> IF(AND([Relationship Date (UTC)] &gt;= Misc!$M$3, [Relationship Date (UTC)] &lt;= Misc!$N$3,TRUE), TRUE, FALSE)</f>
        <v>1</v>
      </c>
      <c r="K3194" s="16"/>
      <c r="L3194" s="72" t="s">
        <v>922</v>
      </c>
      <c r="M3194" s="75">
        <v>40523.680902777778</v>
      </c>
    </row>
    <row r="3195" spans="1:13">
      <c r="A3195" s="69" t="s">
        <v>479</v>
      </c>
      <c r="B3195" s="69" t="s">
        <v>624</v>
      </c>
      <c r="C3195" s="18"/>
      <c r="D3195" s="19"/>
      <c r="E3195" s="60"/>
      <c r="F3195" s="20"/>
      <c r="G3195" s="18"/>
      <c r="H3195" s="25"/>
      <c r="I3195" s="15">
        <v>3195</v>
      </c>
      <c r="J3195" s="15" t="b">
        <f xml:space="preserve"> IF(AND([Relationship Date (UTC)] &gt;= Misc!$M$3, [Relationship Date (UTC)] &lt;= Misc!$N$3,TRUE), TRUE, FALSE)</f>
        <v>1</v>
      </c>
      <c r="K3195" s="16"/>
      <c r="L3195" s="72" t="s">
        <v>922</v>
      </c>
      <c r="M3195" s="75">
        <v>40523.680902777778</v>
      </c>
    </row>
    <row r="3196" spans="1:13">
      <c r="A3196" s="69" t="s">
        <v>409</v>
      </c>
      <c r="B3196" s="69" t="s">
        <v>624</v>
      </c>
      <c r="C3196" s="18"/>
      <c r="D3196" s="19"/>
      <c r="E3196" s="60"/>
      <c r="F3196" s="20"/>
      <c r="G3196" s="18"/>
      <c r="H3196" s="25"/>
      <c r="I3196" s="15">
        <v>3196</v>
      </c>
      <c r="J3196" s="15" t="b">
        <f xml:space="preserve"> IF(AND([Relationship Date (UTC)] &gt;= Misc!$M$3, [Relationship Date (UTC)] &lt;= Misc!$N$3,TRUE), TRUE, FALSE)</f>
        <v>1</v>
      </c>
      <c r="K3196" s="16"/>
      <c r="L3196" s="72" t="s">
        <v>922</v>
      </c>
      <c r="M3196" s="75">
        <v>40523.680902777778</v>
      </c>
    </row>
    <row r="3197" spans="1:13">
      <c r="A3197" s="69" t="s">
        <v>413</v>
      </c>
      <c r="B3197" s="69" t="s">
        <v>624</v>
      </c>
      <c r="C3197" s="18"/>
      <c r="D3197" s="19"/>
      <c r="E3197" s="60"/>
      <c r="F3197" s="20"/>
      <c r="G3197" s="18"/>
      <c r="H3197" s="25"/>
      <c r="I3197" s="15">
        <v>3197</v>
      </c>
      <c r="J3197" s="15" t="b">
        <f xml:space="preserve"> IF(AND([Relationship Date (UTC)] &gt;= Misc!$M$3, [Relationship Date (UTC)] &lt;= Misc!$N$3,TRUE), TRUE, FALSE)</f>
        <v>1</v>
      </c>
      <c r="K3197" s="16"/>
      <c r="L3197" s="72" t="s">
        <v>922</v>
      </c>
      <c r="M3197" s="75">
        <v>40523.680902777778</v>
      </c>
    </row>
    <row r="3198" spans="1:13">
      <c r="A3198" s="69" t="s">
        <v>792</v>
      </c>
      <c r="B3198" s="69" t="s">
        <v>624</v>
      </c>
      <c r="C3198" s="18"/>
      <c r="D3198" s="19"/>
      <c r="E3198" s="60"/>
      <c r="F3198" s="20"/>
      <c r="G3198" s="18"/>
      <c r="H3198" s="25"/>
      <c r="I3198" s="15">
        <v>3198</v>
      </c>
      <c r="J3198" s="15" t="b">
        <f xml:space="preserve"> IF(AND([Relationship Date (UTC)] &gt;= Misc!$M$3, [Relationship Date (UTC)] &lt;= Misc!$N$3,TRUE), TRUE, FALSE)</f>
        <v>1</v>
      </c>
      <c r="K3198" s="16"/>
      <c r="L3198" s="72" t="s">
        <v>922</v>
      </c>
      <c r="M3198" s="75">
        <v>40523.680902777778</v>
      </c>
    </row>
    <row r="3199" spans="1:13">
      <c r="A3199" s="69" t="s">
        <v>624</v>
      </c>
      <c r="B3199" s="69" t="s">
        <v>671</v>
      </c>
      <c r="C3199" s="18"/>
      <c r="D3199" s="19"/>
      <c r="E3199" s="60"/>
      <c r="F3199" s="20"/>
      <c r="G3199" s="18"/>
      <c r="H3199" s="25"/>
      <c r="I3199" s="15">
        <v>3199</v>
      </c>
      <c r="J3199" s="15" t="b">
        <f xml:space="preserve"> IF(AND([Relationship Date (UTC)] &gt;= Misc!$M$3, [Relationship Date (UTC)] &lt;= Misc!$N$3,TRUE), TRUE, FALSE)</f>
        <v>1</v>
      </c>
      <c r="K3199" s="16"/>
      <c r="L3199" s="72" t="s">
        <v>922</v>
      </c>
      <c r="M3199" s="75">
        <v>40523.680902777778</v>
      </c>
    </row>
    <row r="3200" spans="1:13">
      <c r="A3200" s="69" t="s">
        <v>624</v>
      </c>
      <c r="B3200" s="69" t="s">
        <v>730</v>
      </c>
      <c r="C3200" s="18"/>
      <c r="D3200" s="19"/>
      <c r="E3200" s="60"/>
      <c r="F3200" s="20"/>
      <c r="G3200" s="18"/>
      <c r="H3200" s="25"/>
      <c r="I3200" s="15">
        <v>3200</v>
      </c>
      <c r="J3200" s="15" t="b">
        <f xml:space="preserve"> IF(AND([Relationship Date (UTC)] &gt;= Misc!$M$3, [Relationship Date (UTC)] &lt;= Misc!$N$3,TRUE), TRUE, FALSE)</f>
        <v>1</v>
      </c>
      <c r="K3200" s="16"/>
      <c r="L3200" s="72" t="s">
        <v>922</v>
      </c>
      <c r="M3200" s="75">
        <v>40523.680902777778</v>
      </c>
    </row>
    <row r="3201" spans="1:13">
      <c r="A3201" s="69" t="s">
        <v>624</v>
      </c>
      <c r="B3201" s="69" t="s">
        <v>696</v>
      </c>
      <c r="C3201" s="18"/>
      <c r="D3201" s="19"/>
      <c r="E3201" s="60"/>
      <c r="F3201" s="20"/>
      <c r="G3201" s="18"/>
      <c r="H3201" s="25"/>
      <c r="I3201" s="15">
        <v>3201</v>
      </c>
      <c r="J3201" s="15" t="b">
        <f xml:space="preserve"> IF(AND([Relationship Date (UTC)] &gt;= Misc!$M$3, [Relationship Date (UTC)] &lt;= Misc!$N$3,TRUE), TRUE, FALSE)</f>
        <v>1</v>
      </c>
      <c r="K3201" s="16"/>
      <c r="L3201" s="72" t="s">
        <v>922</v>
      </c>
      <c r="M3201" s="75">
        <v>40523.680902777778</v>
      </c>
    </row>
    <row r="3202" spans="1:13">
      <c r="A3202" s="69" t="s">
        <v>624</v>
      </c>
      <c r="B3202" s="69" t="s">
        <v>869</v>
      </c>
      <c r="C3202" s="18"/>
      <c r="D3202" s="19"/>
      <c r="E3202" s="60"/>
      <c r="F3202" s="20"/>
      <c r="G3202" s="18"/>
      <c r="H3202" s="25"/>
      <c r="I3202" s="15">
        <v>3202</v>
      </c>
      <c r="J3202" s="15" t="b">
        <f xml:space="preserve"> IF(AND([Relationship Date (UTC)] &gt;= Misc!$M$3, [Relationship Date (UTC)] &lt;= Misc!$N$3,TRUE), TRUE, FALSE)</f>
        <v>1</v>
      </c>
      <c r="K3202" s="16"/>
      <c r="L3202" s="72" t="s">
        <v>922</v>
      </c>
      <c r="M3202" s="75">
        <v>40523.680902777778</v>
      </c>
    </row>
    <row r="3203" spans="1:13">
      <c r="A3203" s="69" t="s">
        <v>659</v>
      </c>
      <c r="B3203" s="69" t="s">
        <v>624</v>
      </c>
      <c r="C3203" s="18"/>
      <c r="D3203" s="19"/>
      <c r="E3203" s="60"/>
      <c r="F3203" s="20"/>
      <c r="G3203" s="18"/>
      <c r="H3203" s="25"/>
      <c r="I3203" s="15">
        <v>3203</v>
      </c>
      <c r="J3203" s="15" t="b">
        <f xml:space="preserve"> IF(AND([Relationship Date (UTC)] &gt;= Misc!$M$3, [Relationship Date (UTC)] &lt;= Misc!$N$3,TRUE), TRUE, FALSE)</f>
        <v>1</v>
      </c>
      <c r="K3203" s="16"/>
      <c r="L3203" s="72" t="s">
        <v>922</v>
      </c>
      <c r="M3203" s="75">
        <v>40523.680902777778</v>
      </c>
    </row>
    <row r="3204" spans="1:13">
      <c r="A3204" s="69" t="s">
        <v>869</v>
      </c>
      <c r="B3204" s="69" t="s">
        <v>624</v>
      </c>
      <c r="C3204" s="18"/>
      <c r="D3204" s="19"/>
      <c r="E3204" s="60"/>
      <c r="F3204" s="20"/>
      <c r="G3204" s="18"/>
      <c r="H3204" s="25"/>
      <c r="I3204" s="15">
        <v>3204</v>
      </c>
      <c r="J3204" s="15" t="b">
        <f xml:space="preserve"> IF(AND([Relationship Date (UTC)] &gt;= Misc!$M$3, [Relationship Date (UTC)] &lt;= Misc!$N$3,TRUE), TRUE, FALSE)</f>
        <v>1</v>
      </c>
      <c r="K3204" s="16"/>
      <c r="L3204" s="72" t="s">
        <v>922</v>
      </c>
      <c r="M3204" s="75">
        <v>40523.680902777778</v>
      </c>
    </row>
    <row r="3205" spans="1:13">
      <c r="A3205" s="69" t="s">
        <v>671</v>
      </c>
      <c r="B3205" s="69" t="s">
        <v>624</v>
      </c>
      <c r="C3205" s="18"/>
      <c r="D3205" s="19"/>
      <c r="E3205" s="60"/>
      <c r="F3205" s="20"/>
      <c r="G3205" s="18"/>
      <c r="H3205" s="25"/>
      <c r="I3205" s="15">
        <v>3205</v>
      </c>
      <c r="J3205" s="15" t="b">
        <f xml:space="preserve"> IF(AND([Relationship Date (UTC)] &gt;= Misc!$M$3, [Relationship Date (UTC)] &lt;= Misc!$N$3,TRUE), TRUE, FALSE)</f>
        <v>1</v>
      </c>
      <c r="K3205" s="16"/>
      <c r="L3205" s="72" t="s">
        <v>922</v>
      </c>
      <c r="M3205" s="75">
        <v>40523.680902777778</v>
      </c>
    </row>
    <row r="3206" spans="1:13">
      <c r="A3206" s="69" t="s">
        <v>696</v>
      </c>
      <c r="B3206" s="69" t="s">
        <v>624</v>
      </c>
      <c r="C3206" s="18"/>
      <c r="D3206" s="19"/>
      <c r="E3206" s="60"/>
      <c r="F3206" s="20"/>
      <c r="G3206" s="18"/>
      <c r="H3206" s="25"/>
      <c r="I3206" s="15">
        <v>3206</v>
      </c>
      <c r="J3206" s="15" t="b">
        <f xml:space="preserve"> IF(AND([Relationship Date (UTC)] &gt;= Misc!$M$3, [Relationship Date (UTC)] &lt;= Misc!$N$3,TRUE), TRUE, FALSE)</f>
        <v>1</v>
      </c>
      <c r="K3206" s="16"/>
      <c r="L3206" s="72" t="s">
        <v>922</v>
      </c>
      <c r="M3206" s="75">
        <v>40523.680902777778</v>
      </c>
    </row>
    <row r="3207" spans="1:13">
      <c r="A3207" s="69" t="s">
        <v>770</v>
      </c>
      <c r="B3207" s="69" t="s">
        <v>624</v>
      </c>
      <c r="C3207" s="18"/>
      <c r="D3207" s="19"/>
      <c r="E3207" s="60"/>
      <c r="F3207" s="20"/>
      <c r="G3207" s="18"/>
      <c r="H3207" s="25"/>
      <c r="I3207" s="15">
        <v>3207</v>
      </c>
      <c r="J3207" s="15" t="b">
        <f xml:space="preserve"> IF(AND([Relationship Date (UTC)] &gt;= Misc!$M$3, [Relationship Date (UTC)] &lt;= Misc!$N$3,TRUE), TRUE, FALSE)</f>
        <v>1</v>
      </c>
      <c r="K3207" s="16"/>
      <c r="L3207" s="72" t="s">
        <v>922</v>
      </c>
      <c r="M3207" s="75">
        <v>40523.680902777778</v>
      </c>
    </row>
    <row r="3208" spans="1:13">
      <c r="A3208" s="69" t="s">
        <v>845</v>
      </c>
      <c r="B3208" s="69" t="s">
        <v>624</v>
      </c>
      <c r="C3208" s="18"/>
      <c r="D3208" s="19"/>
      <c r="E3208" s="60"/>
      <c r="F3208" s="20"/>
      <c r="G3208" s="18"/>
      <c r="H3208" s="25"/>
      <c r="I3208" s="15">
        <v>3208</v>
      </c>
      <c r="J3208" s="15" t="b">
        <f xml:space="preserve"> IF(AND([Relationship Date (UTC)] &gt;= Misc!$M$3, [Relationship Date (UTC)] &lt;= Misc!$N$3,TRUE), TRUE, FALSE)</f>
        <v>1</v>
      </c>
      <c r="K3208" s="16"/>
      <c r="L3208" s="72" t="s">
        <v>922</v>
      </c>
      <c r="M3208" s="75">
        <v>40523.680902777778</v>
      </c>
    </row>
    <row r="3209" spans="1:13">
      <c r="A3209" s="69" t="s">
        <v>893</v>
      </c>
      <c r="B3209" s="69" t="s">
        <v>624</v>
      </c>
      <c r="C3209" s="18"/>
      <c r="D3209" s="19"/>
      <c r="E3209" s="60"/>
      <c r="F3209" s="20"/>
      <c r="G3209" s="18"/>
      <c r="H3209" s="25"/>
      <c r="I3209" s="15">
        <v>3209</v>
      </c>
      <c r="J3209" s="15" t="b">
        <f xml:space="preserve"> IF(AND([Relationship Date (UTC)] &gt;= Misc!$M$3, [Relationship Date (UTC)] &lt;= Misc!$N$3,TRUE), TRUE, FALSE)</f>
        <v>1</v>
      </c>
      <c r="K3209" s="16"/>
      <c r="L3209" s="72" t="s">
        <v>922</v>
      </c>
      <c r="M3209" s="75">
        <v>40523.680902777778</v>
      </c>
    </row>
    <row r="3210" spans="1:13">
      <c r="A3210" s="69" t="s">
        <v>671</v>
      </c>
      <c r="B3210" s="69" t="s">
        <v>869</v>
      </c>
      <c r="C3210" s="18"/>
      <c r="D3210" s="19"/>
      <c r="E3210" s="60"/>
      <c r="F3210" s="20"/>
      <c r="G3210" s="18"/>
      <c r="H3210" s="25"/>
      <c r="I3210" s="15">
        <v>3210</v>
      </c>
      <c r="J3210" s="15" t="b">
        <f xml:space="preserve"> IF(AND([Relationship Date (UTC)] &gt;= Misc!$M$3, [Relationship Date (UTC)] &lt;= Misc!$N$3,TRUE), TRUE, FALSE)</f>
        <v>1</v>
      </c>
      <c r="K3210" s="16"/>
      <c r="L3210" s="72" t="s">
        <v>921</v>
      </c>
      <c r="M3210" s="75">
        <v>40523.677395833336</v>
      </c>
    </row>
    <row r="3211" spans="1:13">
      <c r="A3211" s="69" t="s">
        <v>696</v>
      </c>
      <c r="B3211" s="69" t="s">
        <v>869</v>
      </c>
      <c r="C3211" s="18"/>
      <c r="D3211" s="19"/>
      <c r="E3211" s="60"/>
      <c r="F3211" s="20"/>
      <c r="G3211" s="18"/>
      <c r="H3211" s="25"/>
      <c r="I3211" s="15">
        <v>3211</v>
      </c>
      <c r="J3211" s="15" t="b">
        <f xml:space="preserve"> IF(AND([Relationship Date (UTC)] &gt;= Misc!$M$3, [Relationship Date (UTC)] &lt;= Misc!$N$3,TRUE), TRUE, FALSE)</f>
        <v>1</v>
      </c>
      <c r="K3211" s="16"/>
      <c r="L3211" s="72" t="s">
        <v>921</v>
      </c>
      <c r="M3211" s="75">
        <v>40523.677766203706</v>
      </c>
    </row>
    <row r="3212" spans="1:13">
      <c r="A3212" s="69" t="s">
        <v>770</v>
      </c>
      <c r="B3212" s="69" t="s">
        <v>869</v>
      </c>
      <c r="C3212" s="18"/>
      <c r="D3212" s="19"/>
      <c r="E3212" s="60"/>
      <c r="F3212" s="20"/>
      <c r="G3212" s="18"/>
      <c r="H3212" s="25"/>
      <c r="I3212" s="15">
        <v>3212</v>
      </c>
      <c r="J3212" s="15" t="b">
        <f xml:space="preserve"> IF(AND([Relationship Date (UTC)] &gt;= Misc!$M$3, [Relationship Date (UTC)] &lt;= Misc!$N$3,TRUE), TRUE, FALSE)</f>
        <v>1</v>
      </c>
      <c r="K3212" s="16"/>
      <c r="L3212" s="72" t="s">
        <v>921</v>
      </c>
      <c r="M3212" s="75">
        <v>40523.679027777776</v>
      </c>
    </row>
    <row r="3213" spans="1:13">
      <c r="A3213" s="69" t="s">
        <v>756</v>
      </c>
      <c r="B3213" s="69" t="s">
        <v>869</v>
      </c>
      <c r="C3213" s="18"/>
      <c r="D3213" s="19"/>
      <c r="E3213" s="60"/>
      <c r="F3213" s="20"/>
      <c r="G3213" s="18"/>
      <c r="H3213" s="25"/>
      <c r="I3213" s="15">
        <v>3213</v>
      </c>
      <c r="J3213" s="15" t="b">
        <f xml:space="preserve"> IF(AND([Relationship Date (UTC)] &gt;= Misc!$M$3, [Relationship Date (UTC)] &lt;= Misc!$N$3,TRUE), TRUE, FALSE)</f>
        <v>1</v>
      </c>
      <c r="K3213" s="16"/>
      <c r="L3213" s="72" t="s">
        <v>922</v>
      </c>
      <c r="M3213" s="75">
        <v>40523.680902777778</v>
      </c>
    </row>
    <row r="3214" spans="1:13">
      <c r="A3214" s="69" t="s">
        <v>659</v>
      </c>
      <c r="B3214" s="69" t="s">
        <v>869</v>
      </c>
      <c r="C3214" s="18"/>
      <c r="D3214" s="19"/>
      <c r="E3214" s="60"/>
      <c r="F3214" s="20"/>
      <c r="G3214" s="18"/>
      <c r="H3214" s="25"/>
      <c r="I3214" s="15">
        <v>3214</v>
      </c>
      <c r="J3214" s="15" t="b">
        <f xml:space="preserve"> IF(AND([Relationship Date (UTC)] &gt;= Misc!$M$3, [Relationship Date (UTC)] &lt;= Misc!$N$3,TRUE), TRUE, FALSE)</f>
        <v>1</v>
      </c>
      <c r="K3214" s="16"/>
      <c r="L3214" s="72" t="s">
        <v>922</v>
      </c>
      <c r="M3214" s="75">
        <v>40523.680902777778</v>
      </c>
    </row>
    <row r="3215" spans="1:13">
      <c r="A3215" s="69" t="s">
        <v>869</v>
      </c>
      <c r="B3215" s="69" t="s">
        <v>671</v>
      </c>
      <c r="C3215" s="18"/>
      <c r="D3215" s="19"/>
      <c r="E3215" s="60"/>
      <c r="F3215" s="20"/>
      <c r="G3215" s="18"/>
      <c r="H3215" s="25"/>
      <c r="I3215" s="15">
        <v>3215</v>
      </c>
      <c r="J3215" s="15" t="b">
        <f xml:space="preserve"> IF(AND([Relationship Date (UTC)] &gt;= Misc!$M$3, [Relationship Date (UTC)] &lt;= Misc!$N$3,TRUE), TRUE, FALSE)</f>
        <v>1</v>
      </c>
      <c r="K3215" s="16"/>
      <c r="L3215" s="72" t="s">
        <v>922</v>
      </c>
      <c r="M3215" s="75">
        <v>40523.680902777778</v>
      </c>
    </row>
    <row r="3216" spans="1:13">
      <c r="A3216" s="69" t="s">
        <v>869</v>
      </c>
      <c r="B3216" s="69" t="s">
        <v>696</v>
      </c>
      <c r="C3216" s="18"/>
      <c r="D3216" s="19"/>
      <c r="E3216" s="60"/>
      <c r="F3216" s="20"/>
      <c r="G3216" s="18"/>
      <c r="H3216" s="25"/>
      <c r="I3216" s="15">
        <v>3216</v>
      </c>
      <c r="J3216" s="15" t="b">
        <f xml:space="preserve"> IF(AND([Relationship Date (UTC)] &gt;= Misc!$M$3, [Relationship Date (UTC)] &lt;= Misc!$N$3,TRUE), TRUE, FALSE)</f>
        <v>1</v>
      </c>
      <c r="K3216" s="16"/>
      <c r="L3216" s="72" t="s">
        <v>922</v>
      </c>
      <c r="M3216" s="75">
        <v>40523.680902777778</v>
      </c>
    </row>
    <row r="3217" spans="1:13">
      <c r="A3217" s="69" t="s">
        <v>869</v>
      </c>
      <c r="B3217" s="69" t="s">
        <v>770</v>
      </c>
      <c r="C3217" s="18"/>
      <c r="D3217" s="19"/>
      <c r="E3217" s="60"/>
      <c r="F3217" s="20"/>
      <c r="G3217" s="18"/>
      <c r="H3217" s="25"/>
      <c r="I3217" s="15">
        <v>3217</v>
      </c>
      <c r="J3217" s="15" t="b">
        <f xml:space="preserve"> IF(AND([Relationship Date (UTC)] &gt;= Misc!$M$3, [Relationship Date (UTC)] &lt;= Misc!$N$3,TRUE), TRUE, FALSE)</f>
        <v>1</v>
      </c>
      <c r="K3217" s="16"/>
      <c r="L3217" s="72" t="s">
        <v>922</v>
      </c>
      <c r="M3217" s="75">
        <v>40523.680902777778</v>
      </c>
    </row>
    <row r="3218" spans="1:13">
      <c r="A3218" s="69" t="s">
        <v>869</v>
      </c>
      <c r="B3218" s="69" t="s">
        <v>792</v>
      </c>
      <c r="C3218" s="18"/>
      <c r="D3218" s="19"/>
      <c r="E3218" s="60"/>
      <c r="F3218" s="20"/>
      <c r="G3218" s="18"/>
      <c r="H3218" s="25"/>
      <c r="I3218" s="15">
        <v>3218</v>
      </c>
      <c r="J3218" s="15" t="b">
        <f xml:space="preserve"> IF(AND([Relationship Date (UTC)] &gt;= Misc!$M$3, [Relationship Date (UTC)] &lt;= Misc!$N$3,TRUE), TRUE, FALSE)</f>
        <v>1</v>
      </c>
      <c r="K3218" s="16"/>
      <c r="L3218" s="72" t="s">
        <v>922</v>
      </c>
      <c r="M3218" s="75">
        <v>40523.680902777778</v>
      </c>
    </row>
    <row r="3219" spans="1:13">
      <c r="A3219" s="69" t="s">
        <v>869</v>
      </c>
      <c r="B3219" s="69" t="s">
        <v>756</v>
      </c>
      <c r="C3219" s="18"/>
      <c r="D3219" s="19"/>
      <c r="E3219" s="60"/>
      <c r="F3219" s="20"/>
      <c r="G3219" s="18"/>
      <c r="H3219" s="25"/>
      <c r="I3219" s="15">
        <v>3219</v>
      </c>
      <c r="J3219" s="15" t="b">
        <f xml:space="preserve"> IF(AND([Relationship Date (UTC)] &gt;= Misc!$M$3, [Relationship Date (UTC)] &lt;= Misc!$N$3,TRUE), TRUE, FALSE)</f>
        <v>1</v>
      </c>
      <c r="K3219" s="16"/>
      <c r="L3219" s="72" t="s">
        <v>922</v>
      </c>
      <c r="M3219" s="75">
        <v>40523.680902777778</v>
      </c>
    </row>
    <row r="3220" spans="1:13">
      <c r="A3220" s="69" t="s">
        <v>869</v>
      </c>
      <c r="B3220" s="69" t="s">
        <v>893</v>
      </c>
      <c r="C3220" s="18"/>
      <c r="D3220" s="19"/>
      <c r="E3220" s="60"/>
      <c r="F3220" s="20"/>
      <c r="G3220" s="18"/>
      <c r="H3220" s="25"/>
      <c r="I3220" s="15">
        <v>3220</v>
      </c>
      <c r="J3220" s="15" t="b">
        <f xml:space="preserve"> IF(AND([Relationship Date (UTC)] &gt;= Misc!$M$3, [Relationship Date (UTC)] &lt;= Misc!$N$3,TRUE), TRUE, FALSE)</f>
        <v>1</v>
      </c>
      <c r="K3220" s="16"/>
      <c r="L3220" s="72" t="s">
        <v>922</v>
      </c>
      <c r="M3220" s="75">
        <v>40523.680902777778</v>
      </c>
    </row>
    <row r="3221" spans="1:13">
      <c r="A3221" s="69" t="s">
        <v>869</v>
      </c>
      <c r="B3221" s="69" t="s">
        <v>730</v>
      </c>
      <c r="C3221" s="18"/>
      <c r="D3221" s="19"/>
      <c r="E3221" s="60"/>
      <c r="F3221" s="20"/>
      <c r="G3221" s="18"/>
      <c r="H3221" s="25"/>
      <c r="I3221" s="15">
        <v>3221</v>
      </c>
      <c r="J3221" s="15" t="b">
        <f xml:space="preserve"> IF(AND([Relationship Date (UTC)] &gt;= Misc!$M$3, [Relationship Date (UTC)] &lt;= Misc!$N$3,TRUE), TRUE, FALSE)</f>
        <v>1</v>
      </c>
      <c r="K3221" s="16"/>
      <c r="L3221" s="72" t="s">
        <v>922</v>
      </c>
      <c r="M3221" s="75">
        <v>40523.680902777778</v>
      </c>
    </row>
    <row r="3222" spans="1:13">
      <c r="A3222" s="69" t="s">
        <v>869</v>
      </c>
      <c r="B3222" s="69" t="s">
        <v>892</v>
      </c>
      <c r="C3222" s="18"/>
      <c r="D3222" s="19"/>
      <c r="E3222" s="60"/>
      <c r="F3222" s="20"/>
      <c r="G3222" s="18"/>
      <c r="H3222" s="25"/>
      <c r="I3222" s="15">
        <v>3222</v>
      </c>
      <c r="J3222" s="15" t="b">
        <f xml:space="preserve"> IF(AND([Relationship Date (UTC)] &gt;= Misc!$M$3, [Relationship Date (UTC)] &lt;= Misc!$N$3,TRUE), TRUE, FALSE)</f>
        <v>1</v>
      </c>
      <c r="K3222" s="16"/>
      <c r="L3222" s="72" t="s">
        <v>922</v>
      </c>
      <c r="M3222" s="75">
        <v>40523.680902777778</v>
      </c>
    </row>
    <row r="3223" spans="1:13">
      <c r="A3223" s="69" t="s">
        <v>869</v>
      </c>
      <c r="B3223" s="69" t="s">
        <v>479</v>
      </c>
      <c r="C3223" s="18"/>
      <c r="D3223" s="19"/>
      <c r="E3223" s="60"/>
      <c r="F3223" s="20"/>
      <c r="G3223" s="18"/>
      <c r="H3223" s="25"/>
      <c r="I3223" s="15">
        <v>3223</v>
      </c>
      <c r="J3223" s="15" t="b">
        <f xml:space="preserve"> IF(AND([Relationship Date (UTC)] &gt;= Misc!$M$3, [Relationship Date (UTC)] &lt;= Misc!$N$3,TRUE), TRUE, FALSE)</f>
        <v>1</v>
      </c>
      <c r="K3223" s="16"/>
      <c r="L3223" s="72" t="s">
        <v>922</v>
      </c>
      <c r="M3223" s="75">
        <v>40523.680902777778</v>
      </c>
    </row>
    <row r="3224" spans="1:13">
      <c r="A3224" s="69" t="s">
        <v>869</v>
      </c>
      <c r="B3224" s="69" t="s">
        <v>659</v>
      </c>
      <c r="C3224" s="18"/>
      <c r="D3224" s="19"/>
      <c r="E3224" s="60"/>
      <c r="F3224" s="20"/>
      <c r="G3224" s="18"/>
      <c r="H3224" s="25"/>
      <c r="I3224" s="15">
        <v>3224</v>
      </c>
      <c r="J3224" s="15" t="b">
        <f xml:space="preserve"> IF(AND([Relationship Date (UTC)] &gt;= Misc!$M$3, [Relationship Date (UTC)] &lt;= Misc!$N$3,TRUE), TRUE, FALSE)</f>
        <v>1</v>
      </c>
      <c r="K3224" s="16"/>
      <c r="L3224" s="72" t="s">
        <v>922</v>
      </c>
      <c r="M3224" s="75">
        <v>40523.680902777778</v>
      </c>
    </row>
    <row r="3225" spans="1:13">
      <c r="A3225" s="69" t="s">
        <v>671</v>
      </c>
      <c r="B3225" s="69" t="s">
        <v>869</v>
      </c>
      <c r="C3225" s="18"/>
      <c r="D3225" s="19"/>
      <c r="E3225" s="60"/>
      <c r="F3225" s="20"/>
      <c r="G3225" s="18"/>
      <c r="H3225" s="25"/>
      <c r="I3225" s="15">
        <v>3225</v>
      </c>
      <c r="J3225" s="15" t="b">
        <f xml:space="preserve"> IF(AND([Relationship Date (UTC)] &gt;= Misc!$M$3, [Relationship Date (UTC)] &lt;= Misc!$N$3,TRUE), TRUE, FALSE)</f>
        <v>1</v>
      </c>
      <c r="K3225" s="16"/>
      <c r="L3225" s="72" t="s">
        <v>922</v>
      </c>
      <c r="M3225" s="75">
        <v>40523.680902777778</v>
      </c>
    </row>
    <row r="3226" spans="1:13">
      <c r="A3226" s="69" t="s">
        <v>696</v>
      </c>
      <c r="B3226" s="69" t="s">
        <v>869</v>
      </c>
      <c r="C3226" s="18"/>
      <c r="D3226" s="19"/>
      <c r="E3226" s="60"/>
      <c r="F3226" s="20"/>
      <c r="G3226" s="18"/>
      <c r="H3226" s="25"/>
      <c r="I3226" s="15">
        <v>3226</v>
      </c>
      <c r="J3226" s="15" t="b">
        <f xml:space="preserve"> IF(AND([Relationship Date (UTC)] &gt;= Misc!$M$3, [Relationship Date (UTC)] &lt;= Misc!$N$3,TRUE), TRUE, FALSE)</f>
        <v>1</v>
      </c>
      <c r="K3226" s="16"/>
      <c r="L3226" s="72" t="s">
        <v>922</v>
      </c>
      <c r="M3226" s="75">
        <v>40523.680902777778</v>
      </c>
    </row>
    <row r="3227" spans="1:13">
      <c r="A3227" s="69" t="s">
        <v>770</v>
      </c>
      <c r="B3227" s="69" t="s">
        <v>869</v>
      </c>
      <c r="C3227" s="18"/>
      <c r="D3227" s="19"/>
      <c r="E3227" s="60"/>
      <c r="F3227" s="20"/>
      <c r="G3227" s="18"/>
      <c r="H3227" s="25"/>
      <c r="I3227" s="15">
        <v>3227</v>
      </c>
      <c r="J3227" s="15" t="b">
        <f xml:space="preserve"> IF(AND([Relationship Date (UTC)] &gt;= Misc!$M$3, [Relationship Date (UTC)] &lt;= Misc!$N$3,TRUE), TRUE, FALSE)</f>
        <v>1</v>
      </c>
      <c r="K3227" s="16"/>
      <c r="L3227" s="72" t="s">
        <v>922</v>
      </c>
      <c r="M3227" s="75">
        <v>40523.680902777778</v>
      </c>
    </row>
    <row r="3228" spans="1:13">
      <c r="A3228" s="69" t="s">
        <v>893</v>
      </c>
      <c r="B3228" s="69" t="s">
        <v>869</v>
      </c>
      <c r="C3228" s="18"/>
      <c r="D3228" s="19"/>
      <c r="E3228" s="60"/>
      <c r="F3228" s="20"/>
      <c r="G3228" s="18"/>
      <c r="H3228" s="25"/>
      <c r="I3228" s="15">
        <v>3228</v>
      </c>
      <c r="J3228" s="15" t="b">
        <f xml:space="preserve"> IF(AND([Relationship Date (UTC)] &gt;= Misc!$M$3, [Relationship Date (UTC)] &lt;= Misc!$N$3,TRUE), TRUE, FALSE)</f>
        <v>1</v>
      </c>
      <c r="K3228" s="16"/>
      <c r="L3228" s="72" t="s">
        <v>922</v>
      </c>
      <c r="M3228" s="75">
        <v>40523.680902777778</v>
      </c>
    </row>
    <row r="3229" spans="1:13">
      <c r="A3229" s="69" t="s">
        <v>433</v>
      </c>
      <c r="B3229" s="69" t="s">
        <v>826</v>
      </c>
      <c r="C3229" s="18"/>
      <c r="D3229" s="19"/>
      <c r="E3229" s="60"/>
      <c r="F3229" s="20"/>
      <c r="G3229" s="18"/>
      <c r="H3229" s="25"/>
      <c r="I3229" s="15">
        <v>3229</v>
      </c>
      <c r="J3229" s="15" t="b">
        <f xml:space="preserve"> IF(AND([Relationship Date (UTC)] &gt;= Misc!$M$3, [Relationship Date (UTC)] &lt;= Misc!$N$3,TRUE), TRUE, FALSE)</f>
        <v>1</v>
      </c>
      <c r="K3229" s="16"/>
      <c r="L3229" s="72" t="s">
        <v>922</v>
      </c>
      <c r="M3229" s="75">
        <v>40523.680902777778</v>
      </c>
    </row>
    <row r="3230" spans="1:13">
      <c r="A3230" s="69" t="s">
        <v>756</v>
      </c>
      <c r="B3230" s="69" t="s">
        <v>826</v>
      </c>
      <c r="C3230" s="18"/>
      <c r="D3230" s="19"/>
      <c r="E3230" s="60"/>
      <c r="F3230" s="20"/>
      <c r="G3230" s="18"/>
      <c r="H3230" s="25"/>
      <c r="I3230" s="15">
        <v>3230</v>
      </c>
      <c r="J3230" s="15" t="b">
        <f xml:space="preserve"> IF(AND([Relationship Date (UTC)] &gt;= Misc!$M$3, [Relationship Date (UTC)] &lt;= Misc!$N$3,TRUE), TRUE, FALSE)</f>
        <v>1</v>
      </c>
      <c r="K3230" s="16"/>
      <c r="L3230" s="72" t="s">
        <v>922</v>
      </c>
      <c r="M3230" s="75">
        <v>40523.680902777778</v>
      </c>
    </row>
    <row r="3231" spans="1:13">
      <c r="A3231" s="69" t="s">
        <v>826</v>
      </c>
      <c r="B3231" s="69" t="s">
        <v>792</v>
      </c>
      <c r="C3231" s="18"/>
      <c r="D3231" s="19"/>
      <c r="E3231" s="60"/>
      <c r="F3231" s="20"/>
      <c r="G3231" s="18"/>
      <c r="H3231" s="25"/>
      <c r="I3231" s="15">
        <v>3231</v>
      </c>
      <c r="J3231" s="15" t="b">
        <f xml:space="preserve"> IF(AND([Relationship Date (UTC)] &gt;= Misc!$M$3, [Relationship Date (UTC)] &lt;= Misc!$N$3,TRUE), TRUE, FALSE)</f>
        <v>1</v>
      </c>
      <c r="K3231" s="16"/>
      <c r="L3231" s="72" t="s">
        <v>922</v>
      </c>
      <c r="M3231" s="75">
        <v>40523.680902777778</v>
      </c>
    </row>
    <row r="3232" spans="1:13">
      <c r="A3232" s="69" t="s">
        <v>826</v>
      </c>
      <c r="B3232" s="69" t="s">
        <v>671</v>
      </c>
      <c r="C3232" s="18"/>
      <c r="D3232" s="19"/>
      <c r="E3232" s="60"/>
      <c r="F3232" s="20"/>
      <c r="G3232" s="18"/>
      <c r="H3232" s="25"/>
      <c r="I3232" s="15">
        <v>3232</v>
      </c>
      <c r="J3232" s="15" t="b">
        <f xml:space="preserve"> IF(AND([Relationship Date (UTC)] &gt;= Misc!$M$3, [Relationship Date (UTC)] &lt;= Misc!$N$3,TRUE), TRUE, FALSE)</f>
        <v>1</v>
      </c>
      <c r="K3232" s="16"/>
      <c r="L3232" s="72" t="s">
        <v>922</v>
      </c>
      <c r="M3232" s="75">
        <v>40523.680902777778</v>
      </c>
    </row>
    <row r="3233" spans="1:13">
      <c r="A3233" s="69" t="s">
        <v>826</v>
      </c>
      <c r="B3233" s="69" t="s">
        <v>730</v>
      </c>
      <c r="C3233" s="18"/>
      <c r="D3233" s="19"/>
      <c r="E3233" s="60"/>
      <c r="F3233" s="20"/>
      <c r="G3233" s="18"/>
      <c r="H3233" s="25"/>
      <c r="I3233" s="15">
        <v>3233</v>
      </c>
      <c r="J3233" s="15" t="b">
        <f xml:space="preserve"> IF(AND([Relationship Date (UTC)] &gt;= Misc!$M$3, [Relationship Date (UTC)] &lt;= Misc!$N$3,TRUE), TRUE, FALSE)</f>
        <v>1</v>
      </c>
      <c r="K3233" s="16"/>
      <c r="L3233" s="72" t="s">
        <v>922</v>
      </c>
      <c r="M3233" s="75">
        <v>40523.680902777778</v>
      </c>
    </row>
    <row r="3234" spans="1:13">
      <c r="A3234" s="69" t="s">
        <v>826</v>
      </c>
      <c r="B3234" s="69" t="s">
        <v>696</v>
      </c>
      <c r="C3234" s="18"/>
      <c r="D3234" s="19"/>
      <c r="E3234" s="60"/>
      <c r="F3234" s="20"/>
      <c r="G3234" s="18"/>
      <c r="H3234" s="25"/>
      <c r="I3234" s="15">
        <v>3234</v>
      </c>
      <c r="J3234" s="15" t="b">
        <f xml:space="preserve"> IF(AND([Relationship Date (UTC)] &gt;= Misc!$M$3, [Relationship Date (UTC)] &lt;= Misc!$N$3,TRUE), TRUE, FALSE)</f>
        <v>1</v>
      </c>
      <c r="K3234" s="16"/>
      <c r="L3234" s="72" t="s">
        <v>922</v>
      </c>
      <c r="M3234" s="75">
        <v>40523.680902777778</v>
      </c>
    </row>
    <row r="3235" spans="1:13">
      <c r="A3235" s="69" t="s">
        <v>826</v>
      </c>
      <c r="B3235" s="69" t="s">
        <v>505</v>
      </c>
      <c r="C3235" s="18"/>
      <c r="D3235" s="19"/>
      <c r="E3235" s="60"/>
      <c r="F3235" s="20"/>
      <c r="G3235" s="18"/>
      <c r="H3235" s="25"/>
      <c r="I3235" s="15">
        <v>3235</v>
      </c>
      <c r="J3235" s="15" t="b">
        <f xml:space="preserve"> IF(AND([Relationship Date (UTC)] &gt;= Misc!$M$3, [Relationship Date (UTC)] &lt;= Misc!$N$3,TRUE), TRUE, FALSE)</f>
        <v>1</v>
      </c>
      <c r="K3235" s="16"/>
      <c r="L3235" s="72" t="s">
        <v>922</v>
      </c>
      <c r="M3235" s="75">
        <v>40523.680902777778</v>
      </c>
    </row>
    <row r="3236" spans="1:13">
      <c r="A3236" s="69" t="s">
        <v>826</v>
      </c>
      <c r="B3236" s="69" t="s">
        <v>756</v>
      </c>
      <c r="C3236" s="18"/>
      <c r="D3236" s="19"/>
      <c r="E3236" s="60"/>
      <c r="F3236" s="20"/>
      <c r="G3236" s="18"/>
      <c r="H3236" s="25"/>
      <c r="I3236" s="15">
        <v>3236</v>
      </c>
      <c r="J3236" s="15" t="b">
        <f xml:space="preserve"> IF(AND([Relationship Date (UTC)] &gt;= Misc!$M$3, [Relationship Date (UTC)] &lt;= Misc!$N$3,TRUE), TRUE, FALSE)</f>
        <v>1</v>
      </c>
      <c r="K3236" s="16"/>
      <c r="L3236" s="72" t="s">
        <v>922</v>
      </c>
      <c r="M3236" s="75">
        <v>40523.680902777778</v>
      </c>
    </row>
    <row r="3237" spans="1:13">
      <c r="A3237" s="69" t="s">
        <v>826</v>
      </c>
      <c r="B3237" s="69" t="s">
        <v>899</v>
      </c>
      <c r="C3237" s="18"/>
      <c r="D3237" s="19"/>
      <c r="E3237" s="60"/>
      <c r="F3237" s="20"/>
      <c r="G3237" s="18"/>
      <c r="H3237" s="25"/>
      <c r="I3237" s="15">
        <v>3237</v>
      </c>
      <c r="J3237" s="15" t="b">
        <f xml:space="preserve"> IF(AND([Relationship Date (UTC)] &gt;= Misc!$M$3, [Relationship Date (UTC)] &lt;= Misc!$N$3,TRUE), TRUE, FALSE)</f>
        <v>1</v>
      </c>
      <c r="K3237" s="16"/>
      <c r="L3237" s="72" t="s">
        <v>922</v>
      </c>
      <c r="M3237" s="75">
        <v>40523.680902777778</v>
      </c>
    </row>
    <row r="3238" spans="1:13">
      <c r="A3238" s="69" t="s">
        <v>826</v>
      </c>
      <c r="B3238" s="69" t="s">
        <v>413</v>
      </c>
      <c r="C3238" s="18"/>
      <c r="D3238" s="19"/>
      <c r="E3238" s="60"/>
      <c r="F3238" s="20"/>
      <c r="G3238" s="18"/>
      <c r="H3238" s="25"/>
      <c r="I3238" s="15">
        <v>3238</v>
      </c>
      <c r="J3238" s="15" t="b">
        <f xml:space="preserve"> IF(AND([Relationship Date (UTC)] &gt;= Misc!$M$3, [Relationship Date (UTC)] &lt;= Misc!$N$3,TRUE), TRUE, FALSE)</f>
        <v>1</v>
      </c>
      <c r="K3238" s="16"/>
      <c r="L3238" s="72" t="s">
        <v>922</v>
      </c>
      <c r="M3238" s="75">
        <v>40523.680902777778</v>
      </c>
    </row>
    <row r="3239" spans="1:13">
      <c r="A3239" s="69" t="s">
        <v>671</v>
      </c>
      <c r="B3239" s="69" t="s">
        <v>826</v>
      </c>
      <c r="C3239" s="18"/>
      <c r="D3239" s="19"/>
      <c r="E3239" s="60"/>
      <c r="F3239" s="20"/>
      <c r="G3239" s="18"/>
      <c r="H3239" s="25"/>
      <c r="I3239" s="15">
        <v>3239</v>
      </c>
      <c r="J3239" s="15" t="b">
        <f xml:space="preserve"> IF(AND([Relationship Date (UTC)] &gt;= Misc!$M$3, [Relationship Date (UTC)] &lt;= Misc!$N$3,TRUE), TRUE, FALSE)</f>
        <v>1</v>
      </c>
      <c r="K3239" s="16"/>
      <c r="L3239" s="72" t="s">
        <v>922</v>
      </c>
      <c r="M3239" s="75">
        <v>40523.680902777778</v>
      </c>
    </row>
    <row r="3240" spans="1:13">
      <c r="A3240" s="69" t="s">
        <v>893</v>
      </c>
      <c r="B3240" s="69" t="s">
        <v>826</v>
      </c>
      <c r="C3240" s="18"/>
      <c r="D3240" s="19"/>
      <c r="E3240" s="60"/>
      <c r="F3240" s="20"/>
      <c r="G3240" s="18"/>
      <c r="H3240" s="25"/>
      <c r="I3240" s="15">
        <v>3240</v>
      </c>
      <c r="J3240" s="15" t="b">
        <f xml:space="preserve"> IF(AND([Relationship Date (UTC)] &gt;= Misc!$M$3, [Relationship Date (UTC)] &lt;= Misc!$N$3,TRUE), TRUE, FALSE)</f>
        <v>1</v>
      </c>
      <c r="K3240" s="16"/>
      <c r="L3240" s="72" t="s">
        <v>922</v>
      </c>
      <c r="M3240" s="75">
        <v>40523.680902777778</v>
      </c>
    </row>
    <row r="3241" spans="1:13">
      <c r="A3241" s="69" t="s">
        <v>479</v>
      </c>
      <c r="B3241" s="69" t="s">
        <v>671</v>
      </c>
      <c r="C3241" s="18"/>
      <c r="D3241" s="19"/>
      <c r="E3241" s="60"/>
      <c r="F3241" s="20"/>
      <c r="G3241" s="18"/>
      <c r="H3241" s="25"/>
      <c r="I3241" s="15">
        <v>3241</v>
      </c>
      <c r="J3241" s="15" t="b">
        <f xml:space="preserve"> IF(AND([Relationship Date (UTC)] &gt;= Misc!$M$3, [Relationship Date (UTC)] &lt;= Misc!$N$3,TRUE), TRUE, FALSE)</f>
        <v>1</v>
      </c>
      <c r="K3241" s="16"/>
      <c r="L3241" s="72" t="s">
        <v>922</v>
      </c>
      <c r="M3241" s="75">
        <v>40523.680902777778</v>
      </c>
    </row>
    <row r="3242" spans="1:13">
      <c r="A3242" s="69" t="s">
        <v>479</v>
      </c>
      <c r="B3242" s="69" t="s">
        <v>792</v>
      </c>
      <c r="C3242" s="18"/>
      <c r="D3242" s="19"/>
      <c r="E3242" s="60"/>
      <c r="F3242" s="20"/>
      <c r="G3242" s="18"/>
      <c r="H3242" s="25"/>
      <c r="I3242" s="15">
        <v>3242</v>
      </c>
      <c r="J3242" s="15" t="b">
        <f xml:space="preserve"> IF(AND([Relationship Date (UTC)] &gt;= Misc!$M$3, [Relationship Date (UTC)] &lt;= Misc!$N$3,TRUE), TRUE, FALSE)</f>
        <v>1</v>
      </c>
      <c r="K3242" s="16"/>
      <c r="L3242" s="72" t="s">
        <v>922</v>
      </c>
      <c r="M3242" s="75">
        <v>40523.680902777778</v>
      </c>
    </row>
    <row r="3243" spans="1:13">
      <c r="A3243" s="69" t="s">
        <v>479</v>
      </c>
      <c r="B3243" s="69" t="s">
        <v>696</v>
      </c>
      <c r="C3243" s="18"/>
      <c r="D3243" s="19"/>
      <c r="E3243" s="60"/>
      <c r="F3243" s="20"/>
      <c r="G3243" s="18"/>
      <c r="H3243" s="25"/>
      <c r="I3243" s="15">
        <v>3243</v>
      </c>
      <c r="J3243" s="15" t="b">
        <f xml:space="preserve"> IF(AND([Relationship Date (UTC)] &gt;= Misc!$M$3, [Relationship Date (UTC)] &lt;= Misc!$N$3,TRUE), TRUE, FALSE)</f>
        <v>1</v>
      </c>
      <c r="K3243" s="16"/>
      <c r="L3243" s="72" t="s">
        <v>922</v>
      </c>
      <c r="M3243" s="75">
        <v>40523.680902777778</v>
      </c>
    </row>
    <row r="3244" spans="1:13">
      <c r="A3244" s="69" t="s">
        <v>792</v>
      </c>
      <c r="B3244" s="69" t="s">
        <v>479</v>
      </c>
      <c r="C3244" s="18"/>
      <c r="D3244" s="19"/>
      <c r="E3244" s="60"/>
      <c r="F3244" s="20"/>
      <c r="G3244" s="18"/>
      <c r="H3244" s="25"/>
      <c r="I3244" s="15">
        <v>3244</v>
      </c>
      <c r="J3244" s="15" t="b">
        <f xml:space="preserve"> IF(AND([Relationship Date (UTC)] &gt;= Misc!$M$3, [Relationship Date (UTC)] &lt;= Misc!$N$3,TRUE), TRUE, FALSE)</f>
        <v>1</v>
      </c>
      <c r="K3244" s="16"/>
      <c r="L3244" s="72" t="s">
        <v>922</v>
      </c>
      <c r="M3244" s="75">
        <v>40523.680902777778</v>
      </c>
    </row>
    <row r="3245" spans="1:13">
      <c r="A3245" s="69" t="s">
        <v>669</v>
      </c>
      <c r="B3245" s="69" t="s">
        <v>479</v>
      </c>
      <c r="C3245" s="18"/>
      <c r="D3245" s="19"/>
      <c r="E3245" s="60"/>
      <c r="F3245" s="20"/>
      <c r="G3245" s="18"/>
      <c r="H3245" s="25"/>
      <c r="I3245" s="15">
        <v>3245</v>
      </c>
      <c r="J3245" s="15" t="b">
        <f xml:space="preserve"> IF(AND([Relationship Date (UTC)] &gt;= Misc!$M$3, [Relationship Date (UTC)] &lt;= Misc!$N$3,TRUE), TRUE, FALSE)</f>
        <v>1</v>
      </c>
      <c r="K3245" s="16"/>
      <c r="L3245" s="72" t="s">
        <v>922</v>
      </c>
      <c r="M3245" s="75">
        <v>40523.680902777778</v>
      </c>
    </row>
    <row r="3246" spans="1:13">
      <c r="A3246" s="69" t="s">
        <v>659</v>
      </c>
      <c r="B3246" s="69" t="s">
        <v>479</v>
      </c>
      <c r="C3246" s="18"/>
      <c r="D3246" s="19"/>
      <c r="E3246" s="60"/>
      <c r="F3246" s="20"/>
      <c r="G3246" s="18"/>
      <c r="H3246" s="25"/>
      <c r="I3246" s="15">
        <v>3246</v>
      </c>
      <c r="J3246" s="15" t="b">
        <f xml:space="preserve"> IF(AND([Relationship Date (UTC)] &gt;= Misc!$M$3, [Relationship Date (UTC)] &lt;= Misc!$N$3,TRUE), TRUE, FALSE)</f>
        <v>1</v>
      </c>
      <c r="K3246" s="16"/>
      <c r="L3246" s="72" t="s">
        <v>922</v>
      </c>
      <c r="M3246" s="75">
        <v>40523.680902777778</v>
      </c>
    </row>
    <row r="3247" spans="1:13">
      <c r="A3247" s="69" t="s">
        <v>671</v>
      </c>
      <c r="B3247" s="69" t="s">
        <v>479</v>
      </c>
      <c r="C3247" s="18"/>
      <c r="D3247" s="19"/>
      <c r="E3247" s="60"/>
      <c r="F3247" s="20"/>
      <c r="G3247" s="18"/>
      <c r="H3247" s="25"/>
      <c r="I3247" s="15">
        <v>3247</v>
      </c>
      <c r="J3247" s="15" t="b">
        <f xml:space="preserve"> IF(AND([Relationship Date (UTC)] &gt;= Misc!$M$3, [Relationship Date (UTC)] &lt;= Misc!$N$3,TRUE), TRUE, FALSE)</f>
        <v>1</v>
      </c>
      <c r="K3247" s="16"/>
      <c r="L3247" s="72" t="s">
        <v>922</v>
      </c>
      <c r="M3247" s="75">
        <v>40523.680902777778</v>
      </c>
    </row>
    <row r="3248" spans="1:13">
      <c r="A3248" s="69" t="s">
        <v>696</v>
      </c>
      <c r="B3248" s="69" t="s">
        <v>479</v>
      </c>
      <c r="C3248" s="18"/>
      <c r="D3248" s="19"/>
      <c r="E3248" s="60"/>
      <c r="F3248" s="20"/>
      <c r="G3248" s="18"/>
      <c r="H3248" s="25"/>
      <c r="I3248" s="15">
        <v>3248</v>
      </c>
      <c r="J3248" s="15" t="b">
        <f xml:space="preserve"> IF(AND([Relationship Date (UTC)] &gt;= Misc!$M$3, [Relationship Date (UTC)] &lt;= Misc!$N$3,TRUE), TRUE, FALSE)</f>
        <v>1</v>
      </c>
      <c r="K3248" s="16"/>
      <c r="L3248" s="72" t="s">
        <v>922</v>
      </c>
      <c r="M3248" s="75">
        <v>40523.680902777778</v>
      </c>
    </row>
    <row r="3249" spans="1:13">
      <c r="A3249" s="69" t="s">
        <v>893</v>
      </c>
      <c r="B3249" s="69" t="s">
        <v>479</v>
      </c>
      <c r="C3249" s="18"/>
      <c r="D3249" s="19"/>
      <c r="E3249" s="60"/>
      <c r="F3249" s="20"/>
      <c r="G3249" s="18"/>
      <c r="H3249" s="25"/>
      <c r="I3249" s="15">
        <v>3249</v>
      </c>
      <c r="J3249" s="15" t="b">
        <f xml:space="preserve"> IF(AND([Relationship Date (UTC)] &gt;= Misc!$M$3, [Relationship Date (UTC)] &lt;= Misc!$N$3,TRUE), TRUE, FALSE)</f>
        <v>1</v>
      </c>
      <c r="K3249" s="16"/>
      <c r="L3249" s="72" t="s">
        <v>922</v>
      </c>
      <c r="M3249" s="75">
        <v>40523.680902777778</v>
      </c>
    </row>
    <row r="3250" spans="1:13">
      <c r="A3250" s="69" t="s">
        <v>659</v>
      </c>
      <c r="B3250" s="69" t="s">
        <v>893</v>
      </c>
      <c r="C3250" s="18"/>
      <c r="D3250" s="19"/>
      <c r="E3250" s="60"/>
      <c r="F3250" s="20"/>
      <c r="G3250" s="18"/>
      <c r="H3250" s="25"/>
      <c r="I3250" s="15">
        <v>3250</v>
      </c>
      <c r="J3250" s="15" t="b">
        <f xml:space="preserve"> IF(AND([Relationship Date (UTC)] &gt;= Misc!$M$3, [Relationship Date (UTC)] &lt;= Misc!$N$3,TRUE), TRUE, FALSE)</f>
        <v>1</v>
      </c>
      <c r="K3250" s="16"/>
      <c r="L3250" s="72" t="s">
        <v>922</v>
      </c>
      <c r="M3250" s="75">
        <v>40523.680902777778</v>
      </c>
    </row>
    <row r="3251" spans="1:13">
      <c r="A3251" s="69" t="s">
        <v>893</v>
      </c>
      <c r="B3251" s="69" t="s">
        <v>671</v>
      </c>
      <c r="C3251" s="18"/>
      <c r="D3251" s="19"/>
      <c r="E3251" s="60"/>
      <c r="F3251" s="20"/>
      <c r="G3251" s="18"/>
      <c r="H3251" s="25"/>
      <c r="I3251" s="15">
        <v>3251</v>
      </c>
      <c r="J3251" s="15" t="b">
        <f xml:space="preserve"> IF(AND([Relationship Date (UTC)] &gt;= Misc!$M$3, [Relationship Date (UTC)] &lt;= Misc!$N$3,TRUE), TRUE, FALSE)</f>
        <v>1</v>
      </c>
      <c r="K3251" s="16"/>
      <c r="L3251" s="72" t="s">
        <v>922</v>
      </c>
      <c r="M3251" s="75">
        <v>40523.680902777778</v>
      </c>
    </row>
    <row r="3252" spans="1:13">
      <c r="A3252" s="69" t="s">
        <v>893</v>
      </c>
      <c r="B3252" s="69" t="s">
        <v>658</v>
      </c>
      <c r="C3252" s="18"/>
      <c r="D3252" s="19"/>
      <c r="E3252" s="60"/>
      <c r="F3252" s="20"/>
      <c r="G3252" s="18"/>
      <c r="H3252" s="25"/>
      <c r="I3252" s="15">
        <v>3252</v>
      </c>
      <c r="J3252" s="15" t="b">
        <f xml:space="preserve"> IF(AND([Relationship Date (UTC)] &gt;= Misc!$M$3, [Relationship Date (UTC)] &lt;= Misc!$N$3,TRUE), TRUE, FALSE)</f>
        <v>1</v>
      </c>
      <c r="K3252" s="16"/>
      <c r="L3252" s="72" t="s">
        <v>922</v>
      </c>
      <c r="M3252" s="75">
        <v>40523.680902777778</v>
      </c>
    </row>
    <row r="3253" spans="1:13">
      <c r="A3253" s="69" t="s">
        <v>893</v>
      </c>
      <c r="B3253" s="69" t="s">
        <v>845</v>
      </c>
      <c r="C3253" s="18"/>
      <c r="D3253" s="19"/>
      <c r="E3253" s="60"/>
      <c r="F3253" s="20"/>
      <c r="G3253" s="18"/>
      <c r="H3253" s="25"/>
      <c r="I3253" s="15">
        <v>3253</v>
      </c>
      <c r="J3253" s="15" t="b">
        <f xml:space="preserve"> IF(AND([Relationship Date (UTC)] &gt;= Misc!$M$3, [Relationship Date (UTC)] &lt;= Misc!$N$3,TRUE), TRUE, FALSE)</f>
        <v>1</v>
      </c>
      <c r="K3253" s="16"/>
      <c r="L3253" s="72" t="s">
        <v>922</v>
      </c>
      <c r="M3253" s="75">
        <v>40523.680902777778</v>
      </c>
    </row>
    <row r="3254" spans="1:13">
      <c r="A3254" s="69" t="s">
        <v>893</v>
      </c>
      <c r="B3254" s="69" t="s">
        <v>696</v>
      </c>
      <c r="C3254" s="18"/>
      <c r="D3254" s="19"/>
      <c r="E3254" s="60"/>
      <c r="F3254" s="20"/>
      <c r="G3254" s="18"/>
      <c r="H3254" s="25"/>
      <c r="I3254" s="15">
        <v>3254</v>
      </c>
      <c r="J3254" s="15" t="b">
        <f xml:space="preserve"> IF(AND([Relationship Date (UTC)] &gt;= Misc!$M$3, [Relationship Date (UTC)] &lt;= Misc!$N$3,TRUE), TRUE, FALSE)</f>
        <v>1</v>
      </c>
      <c r="K3254" s="16"/>
      <c r="L3254" s="72" t="s">
        <v>922</v>
      </c>
      <c r="M3254" s="75">
        <v>40523.680902777778</v>
      </c>
    </row>
    <row r="3255" spans="1:13">
      <c r="A3255" s="69" t="s">
        <v>893</v>
      </c>
      <c r="B3255" s="69" t="s">
        <v>659</v>
      </c>
      <c r="C3255" s="18"/>
      <c r="D3255" s="19"/>
      <c r="E3255" s="60"/>
      <c r="F3255" s="20"/>
      <c r="G3255" s="18"/>
      <c r="H3255" s="25"/>
      <c r="I3255" s="15">
        <v>3255</v>
      </c>
      <c r="J3255" s="15" t="b">
        <f xml:space="preserve"> IF(AND([Relationship Date (UTC)] &gt;= Misc!$M$3, [Relationship Date (UTC)] &lt;= Misc!$N$3,TRUE), TRUE, FALSE)</f>
        <v>1</v>
      </c>
      <c r="K3255" s="16"/>
      <c r="L3255" s="72" t="s">
        <v>922</v>
      </c>
      <c r="M3255" s="75">
        <v>40523.680902777778</v>
      </c>
    </row>
    <row r="3256" spans="1:13">
      <c r="A3256" s="69" t="s">
        <v>893</v>
      </c>
      <c r="B3256" s="69" t="s">
        <v>892</v>
      </c>
      <c r="C3256" s="18"/>
      <c r="D3256" s="19"/>
      <c r="E3256" s="60"/>
      <c r="F3256" s="20"/>
      <c r="G3256" s="18"/>
      <c r="H3256" s="25"/>
      <c r="I3256" s="15">
        <v>3256</v>
      </c>
      <c r="J3256" s="15" t="b">
        <f xml:space="preserve"> IF(AND([Relationship Date (UTC)] &gt;= Misc!$M$3, [Relationship Date (UTC)] &lt;= Misc!$N$3,TRUE), TRUE, FALSE)</f>
        <v>1</v>
      </c>
      <c r="K3256" s="16"/>
      <c r="L3256" s="72" t="s">
        <v>922</v>
      </c>
      <c r="M3256" s="75">
        <v>40523.680902777778</v>
      </c>
    </row>
    <row r="3257" spans="1:13">
      <c r="A3257" s="69" t="s">
        <v>893</v>
      </c>
      <c r="B3257" s="69" t="s">
        <v>899</v>
      </c>
      <c r="C3257" s="18"/>
      <c r="D3257" s="19"/>
      <c r="E3257" s="60"/>
      <c r="F3257" s="20"/>
      <c r="G3257" s="18"/>
      <c r="H3257" s="25"/>
      <c r="I3257" s="15">
        <v>3257</v>
      </c>
      <c r="J3257" s="15" t="b">
        <f xml:space="preserve"> IF(AND([Relationship Date (UTC)] &gt;= Misc!$M$3, [Relationship Date (UTC)] &lt;= Misc!$N$3,TRUE), TRUE, FALSE)</f>
        <v>1</v>
      </c>
      <c r="K3257" s="16"/>
      <c r="L3257" s="72" t="s">
        <v>922</v>
      </c>
      <c r="M3257" s="75">
        <v>40523.680902777778</v>
      </c>
    </row>
    <row r="3258" spans="1:13">
      <c r="A3258" s="69" t="s">
        <v>659</v>
      </c>
      <c r="B3258" s="69" t="s">
        <v>913</v>
      </c>
      <c r="C3258" s="18"/>
      <c r="D3258" s="19"/>
      <c r="E3258" s="60"/>
      <c r="F3258" s="20"/>
      <c r="G3258" s="18"/>
      <c r="H3258" s="25"/>
      <c r="I3258" s="15">
        <v>3258</v>
      </c>
      <c r="J3258" s="15" t="b">
        <f xml:space="preserve"> IF(AND([Relationship Date (UTC)] &gt;= Misc!$M$3, [Relationship Date (UTC)] &lt;= Misc!$N$3,TRUE), TRUE, FALSE)</f>
        <v>1</v>
      </c>
      <c r="K3258" s="16"/>
      <c r="L3258" s="72" t="s">
        <v>921</v>
      </c>
      <c r="M3258" s="75">
        <v>40523.674097222225</v>
      </c>
    </row>
    <row r="3259" spans="1:13">
      <c r="A3259" s="69" t="s">
        <v>659</v>
      </c>
      <c r="B3259" s="69" t="s">
        <v>505</v>
      </c>
      <c r="C3259" s="18"/>
      <c r="D3259" s="19"/>
      <c r="E3259" s="60"/>
      <c r="F3259" s="20"/>
      <c r="G3259" s="18"/>
      <c r="H3259" s="25"/>
      <c r="I3259" s="15">
        <v>3259</v>
      </c>
      <c r="J3259" s="15" t="b">
        <f xml:space="preserve"> IF(AND([Relationship Date (UTC)] &gt;= Misc!$M$3, [Relationship Date (UTC)] &lt;= Misc!$N$3,TRUE), TRUE, FALSE)</f>
        <v>1</v>
      </c>
      <c r="K3259" s="16"/>
      <c r="L3259" s="72" t="s">
        <v>921</v>
      </c>
      <c r="M3259" s="75">
        <v>40523.674097222225</v>
      </c>
    </row>
    <row r="3260" spans="1:13">
      <c r="A3260" s="69" t="s">
        <v>658</v>
      </c>
      <c r="B3260" s="69" t="s">
        <v>659</v>
      </c>
      <c r="C3260" s="18"/>
      <c r="D3260" s="19"/>
      <c r="E3260" s="60"/>
      <c r="F3260" s="20"/>
      <c r="G3260" s="18"/>
      <c r="H3260" s="25"/>
      <c r="I3260" s="15">
        <v>3260</v>
      </c>
      <c r="J3260" s="15" t="b">
        <f xml:space="preserve"> IF(AND([Relationship Date (UTC)] &gt;= Misc!$M$3, [Relationship Date (UTC)] &lt;= Misc!$N$3,TRUE), TRUE, FALSE)</f>
        <v>1</v>
      </c>
      <c r="K3260" s="16"/>
      <c r="L3260" s="72" t="s">
        <v>922</v>
      </c>
      <c r="M3260" s="75">
        <v>40523.680902777778</v>
      </c>
    </row>
    <row r="3261" spans="1:13">
      <c r="A3261" s="69" t="s">
        <v>505</v>
      </c>
      <c r="B3261" s="69" t="s">
        <v>659</v>
      </c>
      <c r="C3261" s="18"/>
      <c r="D3261" s="19"/>
      <c r="E3261" s="60"/>
      <c r="F3261" s="20"/>
      <c r="G3261" s="18"/>
      <c r="H3261" s="25"/>
      <c r="I3261" s="15">
        <v>3261</v>
      </c>
      <c r="J3261" s="15" t="b">
        <f xml:space="preserve"> IF(AND([Relationship Date (UTC)] &gt;= Misc!$M$3, [Relationship Date (UTC)] &lt;= Misc!$N$3,TRUE), TRUE, FALSE)</f>
        <v>1</v>
      </c>
      <c r="K3261" s="16"/>
      <c r="L3261" s="72" t="s">
        <v>922</v>
      </c>
      <c r="M3261" s="75">
        <v>40523.680902777778</v>
      </c>
    </row>
    <row r="3262" spans="1:13">
      <c r="A3262" s="69" t="s">
        <v>659</v>
      </c>
      <c r="B3262" s="69" t="s">
        <v>770</v>
      </c>
      <c r="C3262" s="18"/>
      <c r="D3262" s="19"/>
      <c r="E3262" s="60"/>
      <c r="F3262" s="20"/>
      <c r="G3262" s="18"/>
      <c r="H3262" s="25"/>
      <c r="I3262" s="15">
        <v>3262</v>
      </c>
      <c r="J3262" s="15" t="b">
        <f xml:space="preserve"> IF(AND([Relationship Date (UTC)] &gt;= Misc!$M$3, [Relationship Date (UTC)] &lt;= Misc!$N$3,TRUE), TRUE, FALSE)</f>
        <v>1</v>
      </c>
      <c r="K3262" s="16"/>
      <c r="L3262" s="72" t="s">
        <v>922</v>
      </c>
      <c r="M3262" s="75">
        <v>40523.680902777778</v>
      </c>
    </row>
    <row r="3263" spans="1:13">
      <c r="A3263" s="69" t="s">
        <v>659</v>
      </c>
      <c r="B3263" s="69" t="s">
        <v>696</v>
      </c>
      <c r="C3263" s="18"/>
      <c r="D3263" s="19"/>
      <c r="E3263" s="60"/>
      <c r="F3263" s="20"/>
      <c r="G3263" s="18"/>
      <c r="H3263" s="25"/>
      <c r="I3263" s="15">
        <v>3263</v>
      </c>
      <c r="J3263" s="15" t="b">
        <f xml:space="preserve"> IF(AND([Relationship Date (UTC)] &gt;= Misc!$M$3, [Relationship Date (UTC)] &lt;= Misc!$N$3,TRUE), TRUE, FALSE)</f>
        <v>1</v>
      </c>
      <c r="K3263" s="16"/>
      <c r="L3263" s="72" t="s">
        <v>922</v>
      </c>
      <c r="M3263" s="75">
        <v>40523.680902777778</v>
      </c>
    </row>
    <row r="3264" spans="1:13">
      <c r="A3264" s="69" t="s">
        <v>659</v>
      </c>
      <c r="B3264" s="69" t="s">
        <v>505</v>
      </c>
      <c r="C3264" s="18"/>
      <c r="D3264" s="19"/>
      <c r="E3264" s="60"/>
      <c r="F3264" s="20"/>
      <c r="G3264" s="18"/>
      <c r="H3264" s="25"/>
      <c r="I3264" s="15">
        <v>3264</v>
      </c>
      <c r="J3264" s="15" t="b">
        <f xml:space="preserve"> IF(AND([Relationship Date (UTC)] &gt;= Misc!$M$3, [Relationship Date (UTC)] &lt;= Misc!$N$3,TRUE), TRUE, FALSE)</f>
        <v>1</v>
      </c>
      <c r="K3264" s="16"/>
      <c r="L3264" s="72" t="s">
        <v>922</v>
      </c>
      <c r="M3264" s="75">
        <v>40523.680902777778</v>
      </c>
    </row>
    <row r="3265" spans="1:13">
      <c r="A3265" s="69" t="s">
        <v>659</v>
      </c>
      <c r="B3265" s="69" t="s">
        <v>671</v>
      </c>
      <c r="C3265" s="18"/>
      <c r="D3265" s="19"/>
      <c r="E3265" s="60"/>
      <c r="F3265" s="20"/>
      <c r="G3265" s="18"/>
      <c r="H3265" s="25"/>
      <c r="I3265" s="15">
        <v>3265</v>
      </c>
      <c r="J3265" s="15" t="b">
        <f xml:space="preserve"> IF(AND([Relationship Date (UTC)] &gt;= Misc!$M$3, [Relationship Date (UTC)] &lt;= Misc!$N$3,TRUE), TRUE, FALSE)</f>
        <v>1</v>
      </c>
      <c r="K3265" s="16"/>
      <c r="L3265" s="72" t="s">
        <v>922</v>
      </c>
      <c r="M3265" s="75">
        <v>40523.680902777778</v>
      </c>
    </row>
    <row r="3266" spans="1:13">
      <c r="A3266" s="69" t="s">
        <v>659</v>
      </c>
      <c r="B3266" s="69" t="s">
        <v>730</v>
      </c>
      <c r="C3266" s="18"/>
      <c r="D3266" s="19"/>
      <c r="E3266" s="60"/>
      <c r="F3266" s="20"/>
      <c r="G3266" s="18"/>
      <c r="H3266" s="25"/>
      <c r="I3266" s="15">
        <v>3266</v>
      </c>
      <c r="J3266" s="15" t="b">
        <f xml:space="preserve"> IF(AND([Relationship Date (UTC)] &gt;= Misc!$M$3, [Relationship Date (UTC)] &lt;= Misc!$N$3,TRUE), TRUE, FALSE)</f>
        <v>1</v>
      </c>
      <c r="K3266" s="16"/>
      <c r="L3266" s="72" t="s">
        <v>922</v>
      </c>
      <c r="M3266" s="75">
        <v>40523.680902777778</v>
      </c>
    </row>
    <row r="3267" spans="1:13">
      <c r="A3267" s="69" t="s">
        <v>659</v>
      </c>
      <c r="B3267" s="69" t="s">
        <v>899</v>
      </c>
      <c r="C3267" s="18"/>
      <c r="D3267" s="19"/>
      <c r="E3267" s="60"/>
      <c r="F3267" s="20"/>
      <c r="G3267" s="18"/>
      <c r="H3267" s="25"/>
      <c r="I3267" s="15">
        <v>3267</v>
      </c>
      <c r="J3267" s="15" t="b">
        <f xml:space="preserve"> IF(AND([Relationship Date (UTC)] &gt;= Misc!$M$3, [Relationship Date (UTC)] &lt;= Misc!$N$3,TRUE), TRUE, FALSE)</f>
        <v>1</v>
      </c>
      <c r="K3267" s="16"/>
      <c r="L3267" s="72" t="s">
        <v>922</v>
      </c>
      <c r="M3267" s="75">
        <v>40523.680902777778</v>
      </c>
    </row>
    <row r="3268" spans="1:13">
      <c r="A3268" s="69" t="s">
        <v>659</v>
      </c>
      <c r="B3268" s="69" t="s">
        <v>792</v>
      </c>
      <c r="C3268" s="18"/>
      <c r="D3268" s="19"/>
      <c r="E3268" s="60"/>
      <c r="F3268" s="20"/>
      <c r="G3268" s="18"/>
      <c r="H3268" s="25"/>
      <c r="I3268" s="15">
        <v>3268</v>
      </c>
      <c r="J3268" s="15" t="b">
        <f xml:space="preserve"> IF(AND([Relationship Date (UTC)] &gt;= Misc!$M$3, [Relationship Date (UTC)] &lt;= Misc!$N$3,TRUE), TRUE, FALSE)</f>
        <v>1</v>
      </c>
      <c r="K3268" s="16"/>
      <c r="L3268" s="72" t="s">
        <v>922</v>
      </c>
      <c r="M3268" s="75">
        <v>40523.680902777778</v>
      </c>
    </row>
    <row r="3269" spans="1:13">
      <c r="A3269" s="69" t="s">
        <v>659</v>
      </c>
      <c r="B3269" s="69" t="s">
        <v>658</v>
      </c>
      <c r="C3269" s="18"/>
      <c r="D3269" s="19"/>
      <c r="E3269" s="60"/>
      <c r="F3269" s="20"/>
      <c r="G3269" s="18"/>
      <c r="H3269" s="25"/>
      <c r="I3269" s="15">
        <v>3269</v>
      </c>
      <c r="J3269" s="15" t="b">
        <f xml:space="preserve"> IF(AND([Relationship Date (UTC)] &gt;= Misc!$M$3, [Relationship Date (UTC)] &lt;= Misc!$N$3,TRUE), TRUE, FALSE)</f>
        <v>1</v>
      </c>
      <c r="K3269" s="16"/>
      <c r="L3269" s="72" t="s">
        <v>922</v>
      </c>
      <c r="M3269" s="75">
        <v>40523.680902777778</v>
      </c>
    </row>
    <row r="3270" spans="1:13">
      <c r="A3270" s="69" t="s">
        <v>659</v>
      </c>
      <c r="B3270" s="69" t="s">
        <v>845</v>
      </c>
      <c r="C3270" s="18"/>
      <c r="D3270" s="19"/>
      <c r="E3270" s="60"/>
      <c r="F3270" s="20"/>
      <c r="G3270" s="18"/>
      <c r="H3270" s="25"/>
      <c r="I3270" s="15">
        <v>3270</v>
      </c>
      <c r="J3270" s="15" t="b">
        <f xml:space="preserve"> IF(AND([Relationship Date (UTC)] &gt;= Misc!$M$3, [Relationship Date (UTC)] &lt;= Misc!$N$3,TRUE), TRUE, FALSE)</f>
        <v>1</v>
      </c>
      <c r="K3270" s="16"/>
      <c r="L3270" s="72" t="s">
        <v>922</v>
      </c>
      <c r="M3270" s="75">
        <v>40523.680902777778</v>
      </c>
    </row>
    <row r="3271" spans="1:13">
      <c r="A3271" s="69" t="s">
        <v>659</v>
      </c>
      <c r="B3271" s="69" t="s">
        <v>756</v>
      </c>
      <c r="C3271" s="18"/>
      <c r="D3271" s="19"/>
      <c r="E3271" s="60"/>
      <c r="F3271" s="20"/>
      <c r="G3271" s="18"/>
      <c r="H3271" s="25"/>
      <c r="I3271" s="15">
        <v>3271</v>
      </c>
      <c r="J3271" s="15" t="b">
        <f xml:space="preserve"> IF(AND([Relationship Date (UTC)] &gt;= Misc!$M$3, [Relationship Date (UTC)] &lt;= Misc!$N$3,TRUE), TRUE, FALSE)</f>
        <v>1</v>
      </c>
      <c r="K3271" s="16"/>
      <c r="L3271" s="72" t="s">
        <v>922</v>
      </c>
      <c r="M3271" s="75">
        <v>40523.680902777778</v>
      </c>
    </row>
    <row r="3272" spans="1:13">
      <c r="A3272" s="69" t="s">
        <v>659</v>
      </c>
      <c r="B3272" s="69" t="s">
        <v>806</v>
      </c>
      <c r="C3272" s="18"/>
      <c r="D3272" s="19"/>
      <c r="E3272" s="60"/>
      <c r="F3272" s="20"/>
      <c r="G3272" s="18"/>
      <c r="H3272" s="25"/>
      <c r="I3272" s="15">
        <v>3272</v>
      </c>
      <c r="J3272" s="15" t="b">
        <f xml:space="preserve"> IF(AND([Relationship Date (UTC)] &gt;= Misc!$M$3, [Relationship Date (UTC)] &lt;= Misc!$N$3,TRUE), TRUE, FALSE)</f>
        <v>1</v>
      </c>
      <c r="K3272" s="16"/>
      <c r="L3272" s="72" t="s">
        <v>922</v>
      </c>
      <c r="M3272" s="75">
        <v>40523.680902777778</v>
      </c>
    </row>
    <row r="3273" spans="1:13">
      <c r="A3273" s="69" t="s">
        <v>659</v>
      </c>
      <c r="B3273" s="69" t="s">
        <v>913</v>
      </c>
      <c r="C3273" s="18"/>
      <c r="D3273" s="19"/>
      <c r="E3273" s="60"/>
      <c r="F3273" s="20"/>
      <c r="G3273" s="18"/>
      <c r="H3273" s="25"/>
      <c r="I3273" s="15">
        <v>3273</v>
      </c>
      <c r="J3273" s="15" t="b">
        <f xml:space="preserve"> IF(AND([Relationship Date (UTC)] &gt;= Misc!$M$3, [Relationship Date (UTC)] &lt;= Misc!$N$3,TRUE), TRUE, FALSE)</f>
        <v>1</v>
      </c>
      <c r="K3273" s="16"/>
      <c r="L3273" s="72" t="s">
        <v>922</v>
      </c>
      <c r="M3273" s="75">
        <v>40523.680902777778</v>
      </c>
    </row>
    <row r="3274" spans="1:13">
      <c r="A3274" s="69" t="s">
        <v>566</v>
      </c>
      <c r="B3274" s="69" t="s">
        <v>659</v>
      </c>
      <c r="C3274" s="18"/>
      <c r="D3274" s="19"/>
      <c r="E3274" s="60"/>
      <c r="F3274" s="20"/>
      <c r="G3274" s="18"/>
      <c r="H3274" s="25"/>
      <c r="I3274" s="15">
        <v>3274</v>
      </c>
      <c r="J3274" s="15" t="b">
        <f xml:space="preserve"> IF(AND([Relationship Date (UTC)] &gt;= Misc!$M$3, [Relationship Date (UTC)] &lt;= Misc!$N$3,TRUE), TRUE, FALSE)</f>
        <v>1</v>
      </c>
      <c r="K3274" s="16"/>
      <c r="L3274" s="72" t="s">
        <v>922</v>
      </c>
      <c r="M3274" s="75">
        <v>40523.680902777778</v>
      </c>
    </row>
    <row r="3275" spans="1:13">
      <c r="A3275" s="69" t="s">
        <v>825</v>
      </c>
      <c r="B3275" s="69" t="s">
        <v>659</v>
      </c>
      <c r="C3275" s="18"/>
      <c r="D3275" s="19"/>
      <c r="E3275" s="60"/>
      <c r="F3275" s="20"/>
      <c r="G3275" s="18"/>
      <c r="H3275" s="25"/>
      <c r="I3275" s="15">
        <v>3275</v>
      </c>
      <c r="J3275" s="15" t="b">
        <f xml:space="preserve"> IF(AND([Relationship Date (UTC)] &gt;= Misc!$M$3, [Relationship Date (UTC)] &lt;= Misc!$N$3,TRUE), TRUE, FALSE)</f>
        <v>1</v>
      </c>
      <c r="K3275" s="16"/>
      <c r="L3275" s="72" t="s">
        <v>922</v>
      </c>
      <c r="M3275" s="75">
        <v>40523.680902777778</v>
      </c>
    </row>
    <row r="3276" spans="1:13">
      <c r="A3276" s="69" t="s">
        <v>770</v>
      </c>
      <c r="B3276" s="69" t="s">
        <v>659</v>
      </c>
      <c r="C3276" s="18"/>
      <c r="D3276" s="19"/>
      <c r="E3276" s="60"/>
      <c r="F3276" s="20"/>
      <c r="G3276" s="18"/>
      <c r="H3276" s="25"/>
      <c r="I3276" s="15">
        <v>3276</v>
      </c>
      <c r="J3276" s="15" t="b">
        <f xml:space="preserve"> IF(AND([Relationship Date (UTC)] &gt;= Misc!$M$3, [Relationship Date (UTC)] &lt;= Misc!$N$3,TRUE), TRUE, FALSE)</f>
        <v>1</v>
      </c>
      <c r="K3276" s="16"/>
      <c r="L3276" s="72" t="s">
        <v>922</v>
      </c>
      <c r="M3276" s="75">
        <v>40523.680902777778</v>
      </c>
    </row>
    <row r="3277" spans="1:13">
      <c r="A3277" s="69" t="s">
        <v>806</v>
      </c>
      <c r="B3277" s="69" t="s">
        <v>659</v>
      </c>
      <c r="C3277" s="18"/>
      <c r="D3277" s="19"/>
      <c r="E3277" s="60"/>
      <c r="F3277" s="20"/>
      <c r="G3277" s="18"/>
      <c r="H3277" s="25"/>
      <c r="I3277" s="15">
        <v>3277</v>
      </c>
      <c r="J3277" s="15" t="b">
        <f xml:space="preserve"> IF(AND([Relationship Date (UTC)] &gt;= Misc!$M$3, [Relationship Date (UTC)] &lt;= Misc!$N$3,TRUE), TRUE, FALSE)</f>
        <v>1</v>
      </c>
      <c r="K3277" s="16"/>
      <c r="L3277" s="72" t="s">
        <v>922</v>
      </c>
      <c r="M3277" s="75">
        <v>40523.680902777778</v>
      </c>
    </row>
    <row r="3278" spans="1:13">
      <c r="A3278" s="69" t="s">
        <v>845</v>
      </c>
      <c r="B3278" s="69" t="s">
        <v>659</v>
      </c>
      <c r="C3278" s="18"/>
      <c r="D3278" s="19"/>
      <c r="E3278" s="60"/>
      <c r="F3278" s="20"/>
      <c r="G3278" s="18"/>
      <c r="H3278" s="25"/>
      <c r="I3278" s="15">
        <v>3278</v>
      </c>
      <c r="J3278" s="15" t="b">
        <f xml:space="preserve"> IF(AND([Relationship Date (UTC)] &gt;= Misc!$M$3, [Relationship Date (UTC)] &lt;= Misc!$N$3,TRUE), TRUE, FALSE)</f>
        <v>1</v>
      </c>
      <c r="K3278" s="16"/>
      <c r="L3278" s="72" t="s">
        <v>922</v>
      </c>
      <c r="M3278" s="75">
        <v>40523.680902777778</v>
      </c>
    </row>
    <row r="3279" spans="1:13">
      <c r="A3279" s="69" t="s">
        <v>783</v>
      </c>
      <c r="B3279" s="69" t="s">
        <v>659</v>
      </c>
      <c r="C3279" s="18"/>
      <c r="D3279" s="19"/>
      <c r="E3279" s="60"/>
      <c r="F3279" s="20"/>
      <c r="G3279" s="18"/>
      <c r="H3279" s="25"/>
      <c r="I3279" s="15">
        <v>3279</v>
      </c>
      <c r="J3279" s="15" t="b">
        <f xml:space="preserve"> IF(AND([Relationship Date (UTC)] &gt;= Misc!$M$3, [Relationship Date (UTC)] &lt;= Misc!$N$3,TRUE), TRUE, FALSE)</f>
        <v>1</v>
      </c>
      <c r="K3279" s="16"/>
      <c r="L3279" s="72" t="s">
        <v>922</v>
      </c>
      <c r="M3279" s="75">
        <v>40523.680902777778</v>
      </c>
    </row>
    <row r="3280" spans="1:13">
      <c r="A3280" s="69" t="s">
        <v>586</v>
      </c>
      <c r="B3280" s="69" t="s">
        <v>505</v>
      </c>
      <c r="C3280" s="18"/>
      <c r="D3280" s="19"/>
      <c r="E3280" s="60"/>
      <c r="F3280" s="20"/>
      <c r="G3280" s="18"/>
      <c r="H3280" s="25"/>
      <c r="I3280" s="15">
        <v>3280</v>
      </c>
      <c r="J3280" s="15" t="b">
        <f xml:space="preserve"> IF(AND([Relationship Date (UTC)] &gt;= Misc!$M$3, [Relationship Date (UTC)] &lt;= Misc!$N$3,TRUE), TRUE, FALSE)</f>
        <v>1</v>
      </c>
      <c r="K3280" s="16"/>
      <c r="L3280" s="72" t="s">
        <v>921</v>
      </c>
      <c r="M3280" s="75">
        <v>40523.666886574072</v>
      </c>
    </row>
    <row r="3281" spans="1:13">
      <c r="A3281" s="69" t="s">
        <v>647</v>
      </c>
      <c r="B3281" s="69" t="s">
        <v>505</v>
      </c>
      <c r="C3281" s="18"/>
      <c r="D3281" s="19"/>
      <c r="E3281" s="60"/>
      <c r="F3281" s="20"/>
      <c r="G3281" s="18"/>
      <c r="H3281" s="25"/>
      <c r="I3281" s="15">
        <v>3281</v>
      </c>
      <c r="J3281" s="15" t="b">
        <f xml:space="preserve"> IF(AND([Relationship Date (UTC)] &gt;= Misc!$M$3, [Relationship Date (UTC)] &lt;= Misc!$N$3,TRUE), TRUE, FALSE)</f>
        <v>1</v>
      </c>
      <c r="K3281" s="16"/>
      <c r="L3281" s="72" t="s">
        <v>922</v>
      </c>
      <c r="M3281" s="75">
        <v>40523.680902777778</v>
      </c>
    </row>
    <row r="3282" spans="1:13">
      <c r="A3282" s="69" t="s">
        <v>586</v>
      </c>
      <c r="B3282" s="69" t="s">
        <v>505</v>
      </c>
      <c r="C3282" s="18"/>
      <c r="D3282" s="19"/>
      <c r="E3282" s="60"/>
      <c r="F3282" s="20"/>
      <c r="G3282" s="18"/>
      <c r="H3282" s="25"/>
      <c r="I3282" s="15">
        <v>3282</v>
      </c>
      <c r="J3282" s="15" t="b">
        <f xml:space="preserve"> IF(AND([Relationship Date (UTC)] &gt;= Misc!$M$3, [Relationship Date (UTC)] &lt;= Misc!$N$3,TRUE), TRUE, FALSE)</f>
        <v>1</v>
      </c>
      <c r="K3282" s="16"/>
      <c r="L3282" s="72" t="s">
        <v>922</v>
      </c>
      <c r="M3282" s="75">
        <v>40523.680902777778</v>
      </c>
    </row>
    <row r="3283" spans="1:13">
      <c r="A3283" s="69" t="s">
        <v>756</v>
      </c>
      <c r="B3283" s="69" t="s">
        <v>505</v>
      </c>
      <c r="C3283" s="18"/>
      <c r="D3283" s="19"/>
      <c r="E3283" s="60"/>
      <c r="F3283" s="20"/>
      <c r="G3283" s="18"/>
      <c r="H3283" s="25"/>
      <c r="I3283" s="15">
        <v>3283</v>
      </c>
      <c r="J3283" s="15" t="b">
        <f xml:space="preserve"> IF(AND([Relationship Date (UTC)] &gt;= Misc!$M$3, [Relationship Date (UTC)] &lt;= Misc!$N$3,TRUE), TRUE, FALSE)</f>
        <v>1</v>
      </c>
      <c r="K3283" s="16"/>
      <c r="L3283" s="72" t="s">
        <v>922</v>
      </c>
      <c r="M3283" s="75">
        <v>40523.680902777778</v>
      </c>
    </row>
    <row r="3284" spans="1:13">
      <c r="A3284" s="69" t="s">
        <v>409</v>
      </c>
      <c r="B3284" s="69" t="s">
        <v>505</v>
      </c>
      <c r="C3284" s="18"/>
      <c r="D3284" s="19"/>
      <c r="E3284" s="60"/>
      <c r="F3284" s="20"/>
      <c r="G3284" s="18"/>
      <c r="H3284" s="25"/>
      <c r="I3284" s="15">
        <v>3284</v>
      </c>
      <c r="J3284" s="15" t="b">
        <f xml:space="preserve"> IF(AND([Relationship Date (UTC)] &gt;= Misc!$M$3, [Relationship Date (UTC)] &lt;= Misc!$N$3,TRUE), TRUE, FALSE)</f>
        <v>1</v>
      </c>
      <c r="K3284" s="16"/>
      <c r="L3284" s="72" t="s">
        <v>922</v>
      </c>
      <c r="M3284" s="75">
        <v>40523.680902777778</v>
      </c>
    </row>
    <row r="3285" spans="1:13">
      <c r="A3285" s="69" t="s">
        <v>505</v>
      </c>
      <c r="B3285" s="69" t="s">
        <v>671</v>
      </c>
      <c r="C3285" s="18"/>
      <c r="D3285" s="19"/>
      <c r="E3285" s="60"/>
      <c r="F3285" s="20"/>
      <c r="G3285" s="18"/>
      <c r="H3285" s="25"/>
      <c r="I3285" s="15">
        <v>3285</v>
      </c>
      <c r="J3285" s="15" t="b">
        <f xml:space="preserve"> IF(AND([Relationship Date (UTC)] &gt;= Misc!$M$3, [Relationship Date (UTC)] &lt;= Misc!$N$3,TRUE), TRUE, FALSE)</f>
        <v>1</v>
      </c>
      <c r="K3285" s="16"/>
      <c r="L3285" s="72" t="s">
        <v>922</v>
      </c>
      <c r="M3285" s="75">
        <v>40523.680902777778</v>
      </c>
    </row>
    <row r="3286" spans="1:13">
      <c r="A3286" s="69" t="s">
        <v>505</v>
      </c>
      <c r="B3286" s="69" t="s">
        <v>730</v>
      </c>
      <c r="C3286" s="18"/>
      <c r="D3286" s="19"/>
      <c r="E3286" s="60"/>
      <c r="F3286" s="20"/>
      <c r="G3286" s="18"/>
      <c r="H3286" s="25"/>
      <c r="I3286" s="15">
        <v>3286</v>
      </c>
      <c r="J3286" s="15" t="b">
        <f xml:space="preserve"> IF(AND([Relationship Date (UTC)] &gt;= Misc!$M$3, [Relationship Date (UTC)] &lt;= Misc!$N$3,TRUE), TRUE, FALSE)</f>
        <v>1</v>
      </c>
      <c r="K3286" s="16"/>
      <c r="L3286" s="72" t="s">
        <v>922</v>
      </c>
      <c r="M3286" s="75">
        <v>40523.680902777778</v>
      </c>
    </row>
    <row r="3287" spans="1:13">
      <c r="A3287" s="69" t="s">
        <v>505</v>
      </c>
      <c r="B3287" s="69" t="s">
        <v>770</v>
      </c>
      <c r="C3287" s="18"/>
      <c r="D3287" s="19"/>
      <c r="E3287" s="60"/>
      <c r="F3287" s="20"/>
      <c r="G3287" s="18"/>
      <c r="H3287" s="25"/>
      <c r="I3287" s="15">
        <v>3287</v>
      </c>
      <c r="J3287" s="15" t="b">
        <f xml:space="preserve"> IF(AND([Relationship Date (UTC)] &gt;= Misc!$M$3, [Relationship Date (UTC)] &lt;= Misc!$N$3,TRUE), TRUE, FALSE)</f>
        <v>1</v>
      </c>
      <c r="K3287" s="16"/>
      <c r="L3287" s="72" t="s">
        <v>922</v>
      </c>
      <c r="M3287" s="75">
        <v>40523.680902777778</v>
      </c>
    </row>
    <row r="3288" spans="1:13">
      <c r="A3288" s="69" t="s">
        <v>505</v>
      </c>
      <c r="B3288" s="69" t="s">
        <v>845</v>
      </c>
      <c r="C3288" s="18"/>
      <c r="D3288" s="19"/>
      <c r="E3288" s="60"/>
      <c r="F3288" s="20"/>
      <c r="G3288" s="18"/>
      <c r="H3288" s="25"/>
      <c r="I3288" s="15">
        <v>3288</v>
      </c>
      <c r="J3288" s="15" t="b">
        <f xml:space="preserve"> IF(AND([Relationship Date (UTC)] &gt;= Misc!$M$3, [Relationship Date (UTC)] &lt;= Misc!$N$3,TRUE), TRUE, FALSE)</f>
        <v>1</v>
      </c>
      <c r="K3288" s="16"/>
      <c r="L3288" s="72" t="s">
        <v>922</v>
      </c>
      <c r="M3288" s="75">
        <v>40523.680902777778</v>
      </c>
    </row>
    <row r="3289" spans="1:13">
      <c r="A3289" s="69" t="s">
        <v>505</v>
      </c>
      <c r="B3289" s="69" t="s">
        <v>586</v>
      </c>
      <c r="C3289" s="18"/>
      <c r="D3289" s="19"/>
      <c r="E3289" s="60"/>
      <c r="F3289" s="20"/>
      <c r="G3289" s="18"/>
      <c r="H3289" s="25"/>
      <c r="I3289" s="15">
        <v>3289</v>
      </c>
      <c r="J3289" s="15" t="b">
        <f xml:space="preserve"> IF(AND([Relationship Date (UTC)] &gt;= Misc!$M$3, [Relationship Date (UTC)] &lt;= Misc!$N$3,TRUE), TRUE, FALSE)</f>
        <v>1</v>
      </c>
      <c r="K3289" s="16"/>
      <c r="L3289" s="72" t="s">
        <v>922</v>
      </c>
      <c r="M3289" s="75">
        <v>40523.680902777778</v>
      </c>
    </row>
    <row r="3290" spans="1:13">
      <c r="A3290" s="69" t="s">
        <v>505</v>
      </c>
      <c r="B3290" s="69" t="s">
        <v>916</v>
      </c>
      <c r="C3290" s="18"/>
      <c r="D3290" s="19"/>
      <c r="E3290" s="60"/>
      <c r="F3290" s="20"/>
      <c r="G3290" s="18"/>
      <c r="H3290" s="25"/>
      <c r="I3290" s="15">
        <v>3290</v>
      </c>
      <c r="J3290" s="15" t="b">
        <f xml:space="preserve"> IF(AND([Relationship Date (UTC)] &gt;= Misc!$M$3, [Relationship Date (UTC)] &lt;= Misc!$N$3,TRUE), TRUE, FALSE)</f>
        <v>1</v>
      </c>
      <c r="K3290" s="16"/>
      <c r="L3290" s="72" t="s">
        <v>922</v>
      </c>
      <c r="M3290" s="75">
        <v>40523.680902777778</v>
      </c>
    </row>
    <row r="3291" spans="1:13">
      <c r="A3291" s="69" t="s">
        <v>505</v>
      </c>
      <c r="B3291" s="69" t="s">
        <v>806</v>
      </c>
      <c r="C3291" s="18"/>
      <c r="D3291" s="19"/>
      <c r="E3291" s="60"/>
      <c r="F3291" s="20"/>
      <c r="G3291" s="18"/>
      <c r="H3291" s="25"/>
      <c r="I3291" s="15">
        <v>3291</v>
      </c>
      <c r="J3291" s="15" t="b">
        <f xml:space="preserve"> IF(AND([Relationship Date (UTC)] &gt;= Misc!$M$3, [Relationship Date (UTC)] &lt;= Misc!$N$3,TRUE), TRUE, FALSE)</f>
        <v>1</v>
      </c>
      <c r="K3291" s="16"/>
      <c r="L3291" s="72" t="s">
        <v>922</v>
      </c>
      <c r="M3291" s="75">
        <v>40523.680902777778</v>
      </c>
    </row>
    <row r="3292" spans="1:13">
      <c r="A3292" s="69" t="s">
        <v>505</v>
      </c>
      <c r="B3292" s="69" t="s">
        <v>647</v>
      </c>
      <c r="C3292" s="18"/>
      <c r="D3292" s="19"/>
      <c r="E3292" s="60"/>
      <c r="F3292" s="20"/>
      <c r="G3292" s="18"/>
      <c r="H3292" s="25"/>
      <c r="I3292" s="15">
        <v>3292</v>
      </c>
      <c r="J3292" s="15" t="b">
        <f xml:space="preserve"> IF(AND([Relationship Date (UTC)] &gt;= Misc!$M$3, [Relationship Date (UTC)] &lt;= Misc!$N$3,TRUE), TRUE, FALSE)</f>
        <v>1</v>
      </c>
      <c r="K3292" s="16"/>
      <c r="L3292" s="72" t="s">
        <v>922</v>
      </c>
      <c r="M3292" s="75">
        <v>40523.680902777778</v>
      </c>
    </row>
    <row r="3293" spans="1:13">
      <c r="A3293" s="69" t="s">
        <v>505</v>
      </c>
      <c r="B3293" s="69" t="s">
        <v>696</v>
      </c>
      <c r="C3293" s="18"/>
      <c r="D3293" s="19"/>
      <c r="E3293" s="60"/>
      <c r="F3293" s="20"/>
      <c r="G3293" s="18"/>
      <c r="H3293" s="25"/>
      <c r="I3293" s="15">
        <v>3293</v>
      </c>
      <c r="J3293" s="15" t="b">
        <f xml:space="preserve"> IF(AND([Relationship Date (UTC)] &gt;= Misc!$M$3, [Relationship Date (UTC)] &lt;= Misc!$N$3,TRUE), TRUE, FALSE)</f>
        <v>1</v>
      </c>
      <c r="K3293" s="16"/>
      <c r="L3293" s="72" t="s">
        <v>922</v>
      </c>
      <c r="M3293" s="75">
        <v>40523.680902777778</v>
      </c>
    </row>
    <row r="3294" spans="1:13">
      <c r="A3294" s="69" t="s">
        <v>901</v>
      </c>
      <c r="B3294" s="69" t="s">
        <v>505</v>
      </c>
      <c r="C3294" s="18"/>
      <c r="D3294" s="19"/>
      <c r="E3294" s="60"/>
      <c r="F3294" s="20"/>
      <c r="G3294" s="18"/>
      <c r="H3294" s="25"/>
      <c r="I3294" s="15">
        <v>3294</v>
      </c>
      <c r="J3294" s="15" t="b">
        <f xml:space="preserve"> IF(AND([Relationship Date (UTC)] &gt;= Misc!$M$3, [Relationship Date (UTC)] &lt;= Misc!$N$3,TRUE), TRUE, FALSE)</f>
        <v>1</v>
      </c>
      <c r="K3294" s="16"/>
      <c r="L3294" s="72" t="s">
        <v>922</v>
      </c>
      <c r="M3294" s="75">
        <v>40523.680902777778</v>
      </c>
    </row>
    <row r="3295" spans="1:13">
      <c r="A3295" s="69" t="s">
        <v>675</v>
      </c>
      <c r="B3295" s="69" t="s">
        <v>505</v>
      </c>
      <c r="C3295" s="18"/>
      <c r="D3295" s="19"/>
      <c r="E3295" s="60"/>
      <c r="F3295" s="20"/>
      <c r="G3295" s="18"/>
      <c r="H3295" s="25"/>
      <c r="I3295" s="15">
        <v>3295</v>
      </c>
      <c r="J3295" s="15" t="b">
        <f xml:space="preserve"> IF(AND([Relationship Date (UTC)] &gt;= Misc!$M$3, [Relationship Date (UTC)] &lt;= Misc!$N$3,TRUE), TRUE, FALSE)</f>
        <v>1</v>
      </c>
      <c r="K3295" s="16"/>
      <c r="L3295" s="72" t="s">
        <v>922</v>
      </c>
      <c r="M3295" s="75">
        <v>40523.680902777778</v>
      </c>
    </row>
    <row r="3296" spans="1:13">
      <c r="A3296" s="69" t="s">
        <v>671</v>
      </c>
      <c r="B3296" s="69" t="s">
        <v>505</v>
      </c>
      <c r="C3296" s="18"/>
      <c r="D3296" s="19"/>
      <c r="E3296" s="60"/>
      <c r="F3296" s="20"/>
      <c r="G3296" s="18"/>
      <c r="H3296" s="25"/>
      <c r="I3296" s="15">
        <v>3296</v>
      </c>
      <c r="J3296" s="15" t="b">
        <f xml:space="preserve"> IF(AND([Relationship Date (UTC)] &gt;= Misc!$M$3, [Relationship Date (UTC)] &lt;= Misc!$N$3,TRUE), TRUE, FALSE)</f>
        <v>1</v>
      </c>
      <c r="K3296" s="16"/>
      <c r="L3296" s="72" t="s">
        <v>922</v>
      </c>
      <c r="M3296" s="75">
        <v>40523.680902777778</v>
      </c>
    </row>
    <row r="3297" spans="1:13">
      <c r="A3297" s="69" t="s">
        <v>696</v>
      </c>
      <c r="B3297" s="69" t="s">
        <v>505</v>
      </c>
      <c r="C3297" s="18"/>
      <c r="D3297" s="19"/>
      <c r="E3297" s="60"/>
      <c r="F3297" s="20"/>
      <c r="G3297" s="18"/>
      <c r="H3297" s="25"/>
      <c r="I3297" s="15">
        <v>3297</v>
      </c>
      <c r="J3297" s="15" t="b">
        <f xml:space="preserve"> IF(AND([Relationship Date (UTC)] &gt;= Misc!$M$3, [Relationship Date (UTC)] &lt;= Misc!$N$3,TRUE), TRUE, FALSE)</f>
        <v>1</v>
      </c>
      <c r="K3297" s="16"/>
      <c r="L3297" s="72" t="s">
        <v>922</v>
      </c>
      <c r="M3297" s="75">
        <v>40523.680902777778</v>
      </c>
    </row>
    <row r="3298" spans="1:13">
      <c r="A3298" s="69" t="s">
        <v>806</v>
      </c>
      <c r="B3298" s="69" t="s">
        <v>505</v>
      </c>
      <c r="C3298" s="18"/>
      <c r="D3298" s="19"/>
      <c r="E3298" s="60"/>
      <c r="F3298" s="20"/>
      <c r="G3298" s="18"/>
      <c r="H3298" s="25"/>
      <c r="I3298" s="15">
        <v>3298</v>
      </c>
      <c r="J3298" s="15" t="b">
        <f xml:space="preserve"> IF(AND([Relationship Date (UTC)] &gt;= Misc!$M$3, [Relationship Date (UTC)] &lt;= Misc!$N$3,TRUE), TRUE, FALSE)</f>
        <v>1</v>
      </c>
      <c r="K3298" s="16"/>
      <c r="L3298" s="72" t="s">
        <v>922</v>
      </c>
      <c r="M3298" s="75">
        <v>40523.680902777778</v>
      </c>
    </row>
    <row r="3299" spans="1:13">
      <c r="A3299" s="69" t="s">
        <v>845</v>
      </c>
      <c r="B3299" s="69" t="s">
        <v>505</v>
      </c>
      <c r="C3299" s="18"/>
      <c r="D3299" s="19"/>
      <c r="E3299" s="60"/>
      <c r="F3299" s="20"/>
      <c r="G3299" s="18"/>
      <c r="H3299" s="25"/>
      <c r="I3299" s="15">
        <v>3299</v>
      </c>
      <c r="J3299" s="15" t="b">
        <f xml:space="preserve"> IF(AND([Relationship Date (UTC)] &gt;= Misc!$M$3, [Relationship Date (UTC)] &lt;= Misc!$N$3,TRUE), TRUE, FALSE)</f>
        <v>1</v>
      </c>
      <c r="K3299" s="16"/>
      <c r="L3299" s="72" t="s">
        <v>922</v>
      </c>
      <c r="M3299" s="75">
        <v>40523.680902777778</v>
      </c>
    </row>
    <row r="3300" spans="1:13">
      <c r="A3300" s="69" t="s">
        <v>783</v>
      </c>
      <c r="B3300" s="69" t="s">
        <v>505</v>
      </c>
      <c r="C3300" s="18"/>
      <c r="D3300" s="19"/>
      <c r="E3300" s="60"/>
      <c r="F3300" s="20"/>
      <c r="G3300" s="18"/>
      <c r="H3300" s="25"/>
      <c r="I3300" s="15">
        <v>3300</v>
      </c>
      <c r="J3300" s="15" t="b">
        <f xml:space="preserve"> IF(AND([Relationship Date (UTC)] &gt;= Misc!$M$3, [Relationship Date (UTC)] &lt;= Misc!$N$3,TRUE), TRUE, FALSE)</f>
        <v>1</v>
      </c>
      <c r="K3300" s="16"/>
      <c r="L3300" s="72" t="s">
        <v>922</v>
      </c>
      <c r="M3300" s="75">
        <v>40523.680902777778</v>
      </c>
    </row>
    <row r="3301" spans="1:13">
      <c r="A3301" s="69" t="s">
        <v>783</v>
      </c>
      <c r="B3301" s="69" t="s">
        <v>916</v>
      </c>
      <c r="C3301" s="18"/>
      <c r="D3301" s="19"/>
      <c r="E3301" s="60"/>
      <c r="F3301" s="20"/>
      <c r="G3301" s="18"/>
      <c r="H3301" s="25"/>
      <c r="I3301" s="15">
        <v>3301</v>
      </c>
      <c r="J3301" s="15" t="b">
        <f xml:space="preserve"> IF(AND([Relationship Date (UTC)] &gt;= Misc!$M$3, [Relationship Date (UTC)] &lt;= Misc!$N$3,TRUE), TRUE, FALSE)</f>
        <v>1</v>
      </c>
      <c r="K3301" s="16"/>
      <c r="L3301" s="72" t="s">
        <v>922</v>
      </c>
      <c r="M3301" s="75">
        <v>40523.680902777778</v>
      </c>
    </row>
    <row r="3302" spans="1:13">
      <c r="A3302" s="69" t="s">
        <v>783</v>
      </c>
      <c r="B3302" s="69" t="s">
        <v>913</v>
      </c>
      <c r="C3302" s="18"/>
      <c r="D3302" s="19"/>
      <c r="E3302" s="60"/>
      <c r="F3302" s="20"/>
      <c r="G3302" s="18"/>
      <c r="H3302" s="25"/>
      <c r="I3302" s="15">
        <v>3302</v>
      </c>
      <c r="J3302" s="15" t="b">
        <f xml:space="preserve"> IF(AND([Relationship Date (UTC)] &gt;= Misc!$M$3, [Relationship Date (UTC)] &lt;= Misc!$N$3,TRUE), TRUE, FALSE)</f>
        <v>1</v>
      </c>
      <c r="K3302" s="16"/>
      <c r="L3302" s="72" t="s">
        <v>922</v>
      </c>
      <c r="M3302" s="75">
        <v>40523.680902777778</v>
      </c>
    </row>
    <row r="3303" spans="1:13">
      <c r="A3303" s="69" t="s">
        <v>902</v>
      </c>
      <c r="B3303" s="69" t="s">
        <v>733</v>
      </c>
      <c r="C3303" s="18"/>
      <c r="D3303" s="19"/>
      <c r="E3303" s="60"/>
      <c r="F3303" s="20"/>
      <c r="G3303" s="18"/>
      <c r="H3303" s="25"/>
      <c r="I3303" s="15">
        <v>3303</v>
      </c>
      <c r="J3303" s="15" t="b">
        <f xml:space="preserve"> IF(AND([Relationship Date (UTC)] &gt;= Misc!$M$3, [Relationship Date (UTC)] &lt;= Misc!$N$3,TRUE), TRUE, FALSE)</f>
        <v>1</v>
      </c>
      <c r="K3303" s="16"/>
      <c r="L3303" s="72" t="s">
        <v>921</v>
      </c>
      <c r="M3303" s="75">
        <v>40523.680671296293</v>
      </c>
    </row>
    <row r="3304" spans="1:13">
      <c r="A3304" s="69" t="s">
        <v>647</v>
      </c>
      <c r="B3304" s="69" t="s">
        <v>902</v>
      </c>
      <c r="C3304" s="18"/>
      <c r="D3304" s="19"/>
      <c r="E3304" s="60"/>
      <c r="F3304" s="20"/>
      <c r="G3304" s="18"/>
      <c r="H3304" s="25"/>
      <c r="I3304" s="15">
        <v>3304</v>
      </c>
      <c r="J3304" s="15" t="b">
        <f xml:space="preserve"> IF(AND([Relationship Date (UTC)] &gt;= Misc!$M$3, [Relationship Date (UTC)] &lt;= Misc!$N$3,TRUE), TRUE, FALSE)</f>
        <v>1</v>
      </c>
      <c r="K3304" s="16"/>
      <c r="L3304" s="72" t="s">
        <v>922</v>
      </c>
      <c r="M3304" s="75">
        <v>40523.680902777778</v>
      </c>
    </row>
    <row r="3305" spans="1:13">
      <c r="A3305" s="69" t="s">
        <v>902</v>
      </c>
      <c r="B3305" s="69" t="s">
        <v>733</v>
      </c>
      <c r="C3305" s="18"/>
      <c r="D3305" s="19"/>
      <c r="E3305" s="60"/>
      <c r="F3305" s="20"/>
      <c r="G3305" s="18"/>
      <c r="H3305" s="25"/>
      <c r="I3305" s="15">
        <v>3305</v>
      </c>
      <c r="J3305" s="15" t="b">
        <f xml:space="preserve"> IF(AND([Relationship Date (UTC)] &gt;= Misc!$M$3, [Relationship Date (UTC)] &lt;= Misc!$N$3,TRUE), TRUE, FALSE)</f>
        <v>1</v>
      </c>
      <c r="K3305" s="16"/>
      <c r="L3305" s="72" t="s">
        <v>922</v>
      </c>
      <c r="M3305" s="75">
        <v>40523.680902777778</v>
      </c>
    </row>
    <row r="3306" spans="1:13">
      <c r="A3306" s="69" t="s">
        <v>675</v>
      </c>
      <c r="B3306" s="69" t="s">
        <v>671</v>
      </c>
      <c r="C3306" s="18"/>
      <c r="D3306" s="19"/>
      <c r="E3306" s="60"/>
      <c r="F3306" s="20"/>
      <c r="G3306" s="18"/>
      <c r="H3306" s="25"/>
      <c r="I3306" s="15">
        <v>3306</v>
      </c>
      <c r="J3306" s="15" t="b">
        <f xml:space="preserve"> IF(AND([Relationship Date (UTC)] &gt;= Misc!$M$3, [Relationship Date (UTC)] &lt;= Misc!$N$3,TRUE), TRUE, FALSE)</f>
        <v>1</v>
      </c>
      <c r="K3306" s="16"/>
      <c r="L3306" s="72" t="s">
        <v>921</v>
      </c>
      <c r="M3306" s="75">
        <v>40523.677222222221</v>
      </c>
    </row>
    <row r="3307" spans="1:13">
      <c r="A3307" s="69" t="s">
        <v>409</v>
      </c>
      <c r="B3307" s="69" t="s">
        <v>675</v>
      </c>
      <c r="C3307" s="18"/>
      <c r="D3307" s="19"/>
      <c r="E3307" s="60"/>
      <c r="F3307" s="20"/>
      <c r="G3307" s="18"/>
      <c r="H3307" s="25"/>
      <c r="I3307" s="15">
        <v>3307</v>
      </c>
      <c r="J3307" s="15" t="b">
        <f xml:space="preserve"> IF(AND([Relationship Date (UTC)] &gt;= Misc!$M$3, [Relationship Date (UTC)] &lt;= Misc!$N$3,TRUE), TRUE, FALSE)</f>
        <v>1</v>
      </c>
      <c r="K3307" s="16"/>
      <c r="L3307" s="72" t="s">
        <v>922</v>
      </c>
      <c r="M3307" s="75">
        <v>40523.680902777778</v>
      </c>
    </row>
    <row r="3308" spans="1:13">
      <c r="A3308" s="69" t="s">
        <v>675</v>
      </c>
      <c r="B3308" s="69" t="s">
        <v>409</v>
      </c>
      <c r="C3308" s="18"/>
      <c r="D3308" s="19"/>
      <c r="E3308" s="60"/>
      <c r="F3308" s="20"/>
      <c r="G3308" s="18"/>
      <c r="H3308" s="25"/>
      <c r="I3308" s="15">
        <v>3308</v>
      </c>
      <c r="J3308" s="15" t="b">
        <f xml:space="preserve"> IF(AND([Relationship Date (UTC)] &gt;= Misc!$M$3, [Relationship Date (UTC)] &lt;= Misc!$N$3,TRUE), TRUE, FALSE)</f>
        <v>1</v>
      </c>
      <c r="K3308" s="16"/>
      <c r="L3308" s="72" t="s">
        <v>922</v>
      </c>
      <c r="M3308" s="75">
        <v>40523.680902777778</v>
      </c>
    </row>
    <row r="3309" spans="1:13">
      <c r="A3309" s="69" t="s">
        <v>675</v>
      </c>
      <c r="B3309" s="69" t="s">
        <v>730</v>
      </c>
      <c r="C3309" s="18"/>
      <c r="D3309" s="19"/>
      <c r="E3309" s="60"/>
      <c r="F3309" s="20"/>
      <c r="G3309" s="18"/>
      <c r="H3309" s="25"/>
      <c r="I3309" s="15">
        <v>3309</v>
      </c>
      <c r="J3309" s="15" t="b">
        <f xml:space="preserve"> IF(AND([Relationship Date (UTC)] &gt;= Misc!$M$3, [Relationship Date (UTC)] &lt;= Misc!$N$3,TRUE), TRUE, FALSE)</f>
        <v>1</v>
      </c>
      <c r="K3309" s="16"/>
      <c r="L3309" s="72" t="s">
        <v>922</v>
      </c>
      <c r="M3309" s="75">
        <v>40523.680902777778</v>
      </c>
    </row>
    <row r="3310" spans="1:13">
      <c r="A3310" s="69" t="s">
        <v>675</v>
      </c>
      <c r="B3310" s="69" t="s">
        <v>586</v>
      </c>
      <c r="C3310" s="18"/>
      <c r="D3310" s="19"/>
      <c r="E3310" s="60"/>
      <c r="F3310" s="20"/>
      <c r="G3310" s="18"/>
      <c r="H3310" s="25"/>
      <c r="I3310" s="15">
        <v>3310</v>
      </c>
      <c r="J3310" s="15" t="b">
        <f xml:space="preserve"> IF(AND([Relationship Date (UTC)] &gt;= Misc!$M$3, [Relationship Date (UTC)] &lt;= Misc!$N$3,TRUE), TRUE, FALSE)</f>
        <v>1</v>
      </c>
      <c r="K3310" s="16"/>
      <c r="L3310" s="72" t="s">
        <v>922</v>
      </c>
      <c r="M3310" s="75">
        <v>40523.680902777778</v>
      </c>
    </row>
    <row r="3311" spans="1:13">
      <c r="A3311" s="69" t="s">
        <v>675</v>
      </c>
      <c r="B3311" s="69" t="s">
        <v>916</v>
      </c>
      <c r="C3311" s="18"/>
      <c r="D3311" s="19"/>
      <c r="E3311" s="60"/>
      <c r="F3311" s="20"/>
      <c r="G3311" s="18"/>
      <c r="H3311" s="25"/>
      <c r="I3311" s="15">
        <v>3311</v>
      </c>
      <c r="J3311" s="15" t="b">
        <f xml:space="preserve"> IF(AND([Relationship Date (UTC)] &gt;= Misc!$M$3, [Relationship Date (UTC)] &lt;= Misc!$N$3,TRUE), TRUE, FALSE)</f>
        <v>1</v>
      </c>
      <c r="K3311" s="16"/>
      <c r="L3311" s="72" t="s">
        <v>922</v>
      </c>
      <c r="M3311" s="75">
        <v>40523.680902777778</v>
      </c>
    </row>
    <row r="3312" spans="1:13">
      <c r="A3312" s="69" t="s">
        <v>903</v>
      </c>
      <c r="B3312" s="69" t="s">
        <v>675</v>
      </c>
      <c r="C3312" s="18"/>
      <c r="D3312" s="19"/>
      <c r="E3312" s="60"/>
      <c r="F3312" s="20"/>
      <c r="G3312" s="18"/>
      <c r="H3312" s="25"/>
      <c r="I3312" s="15">
        <v>3312</v>
      </c>
      <c r="J3312" s="15" t="b">
        <f xml:space="preserve"> IF(AND([Relationship Date (UTC)] &gt;= Misc!$M$3, [Relationship Date (UTC)] &lt;= Misc!$N$3,TRUE), TRUE, FALSE)</f>
        <v>1</v>
      </c>
      <c r="K3312" s="16"/>
      <c r="L3312" s="72" t="s">
        <v>922</v>
      </c>
      <c r="M3312" s="75">
        <v>40523.680902777778</v>
      </c>
    </row>
    <row r="3313" spans="1:13">
      <c r="A3313" s="69" t="s">
        <v>756</v>
      </c>
      <c r="B3313" s="69" t="s">
        <v>671</v>
      </c>
      <c r="C3313" s="18"/>
      <c r="D3313" s="19"/>
      <c r="E3313" s="60"/>
      <c r="F3313" s="20"/>
      <c r="G3313" s="18"/>
      <c r="H3313" s="25"/>
      <c r="I3313" s="15">
        <v>3313</v>
      </c>
      <c r="J3313" s="15" t="b">
        <f xml:space="preserve"> IF(AND([Relationship Date (UTC)] &gt;= Misc!$M$3, [Relationship Date (UTC)] &lt;= Misc!$N$3,TRUE), TRUE, FALSE)</f>
        <v>1</v>
      </c>
      <c r="K3313" s="16"/>
      <c r="L3313" s="72" t="s">
        <v>922</v>
      </c>
      <c r="M3313" s="75">
        <v>40523.680902777778</v>
      </c>
    </row>
    <row r="3314" spans="1:13">
      <c r="A3314" s="69" t="s">
        <v>756</v>
      </c>
      <c r="B3314" s="69" t="s">
        <v>409</v>
      </c>
      <c r="C3314" s="18"/>
      <c r="D3314" s="19"/>
      <c r="E3314" s="60"/>
      <c r="F3314" s="20"/>
      <c r="G3314" s="18"/>
      <c r="H3314" s="25"/>
      <c r="I3314" s="15">
        <v>3314</v>
      </c>
      <c r="J3314" s="15" t="b">
        <f xml:space="preserve"> IF(AND([Relationship Date (UTC)] &gt;= Misc!$M$3, [Relationship Date (UTC)] &lt;= Misc!$N$3,TRUE), TRUE, FALSE)</f>
        <v>1</v>
      </c>
      <c r="K3314" s="16"/>
      <c r="L3314" s="72" t="s">
        <v>922</v>
      </c>
      <c r="M3314" s="75">
        <v>40523.680902777778</v>
      </c>
    </row>
    <row r="3315" spans="1:13">
      <c r="A3315" s="69" t="s">
        <v>756</v>
      </c>
      <c r="B3315" s="69" t="s">
        <v>489</v>
      </c>
      <c r="C3315" s="18"/>
      <c r="D3315" s="19"/>
      <c r="E3315" s="60"/>
      <c r="F3315" s="20"/>
      <c r="G3315" s="18"/>
      <c r="H3315" s="25"/>
      <c r="I3315" s="15">
        <v>3315</v>
      </c>
      <c r="J3315" s="15" t="b">
        <f xml:space="preserve"> IF(AND([Relationship Date (UTC)] &gt;= Misc!$M$3, [Relationship Date (UTC)] &lt;= Misc!$N$3,TRUE), TRUE, FALSE)</f>
        <v>1</v>
      </c>
      <c r="K3315" s="16"/>
      <c r="L3315" s="72" t="s">
        <v>922</v>
      </c>
      <c r="M3315" s="75">
        <v>40523.680902777778</v>
      </c>
    </row>
    <row r="3316" spans="1:13">
      <c r="A3316" s="69" t="s">
        <v>756</v>
      </c>
      <c r="B3316" s="69" t="s">
        <v>413</v>
      </c>
      <c r="C3316" s="18"/>
      <c r="D3316" s="19"/>
      <c r="E3316" s="60"/>
      <c r="F3316" s="20"/>
      <c r="G3316" s="18"/>
      <c r="H3316" s="25"/>
      <c r="I3316" s="15">
        <v>3316</v>
      </c>
      <c r="J3316" s="15" t="b">
        <f xml:space="preserve"> IF(AND([Relationship Date (UTC)] &gt;= Misc!$M$3, [Relationship Date (UTC)] &lt;= Misc!$N$3,TRUE), TRUE, FALSE)</f>
        <v>1</v>
      </c>
      <c r="K3316" s="16"/>
      <c r="L3316" s="72" t="s">
        <v>922</v>
      </c>
      <c r="M3316" s="75">
        <v>40523.680902777778</v>
      </c>
    </row>
    <row r="3317" spans="1:13">
      <c r="A3317" s="69" t="s">
        <v>756</v>
      </c>
      <c r="B3317" s="69" t="s">
        <v>696</v>
      </c>
      <c r="C3317" s="18"/>
      <c r="D3317" s="19"/>
      <c r="E3317" s="60"/>
      <c r="F3317" s="20"/>
      <c r="G3317" s="18"/>
      <c r="H3317" s="25"/>
      <c r="I3317" s="15">
        <v>3317</v>
      </c>
      <c r="J3317" s="15" t="b">
        <f xml:space="preserve"> IF(AND([Relationship Date (UTC)] &gt;= Misc!$M$3, [Relationship Date (UTC)] &lt;= Misc!$N$3,TRUE), TRUE, FALSE)</f>
        <v>1</v>
      </c>
      <c r="K3317" s="16"/>
      <c r="L3317" s="72" t="s">
        <v>922</v>
      </c>
      <c r="M3317" s="75">
        <v>40523.680902777778</v>
      </c>
    </row>
    <row r="3318" spans="1:13">
      <c r="A3318" s="69" t="s">
        <v>756</v>
      </c>
      <c r="B3318" s="69" t="s">
        <v>730</v>
      </c>
      <c r="C3318" s="18"/>
      <c r="D3318" s="19"/>
      <c r="E3318" s="60"/>
      <c r="F3318" s="20"/>
      <c r="G3318" s="18"/>
      <c r="H3318" s="25"/>
      <c r="I3318" s="15">
        <v>3318</v>
      </c>
      <c r="J3318" s="15" t="b">
        <f xml:space="preserve"> IF(AND([Relationship Date (UTC)] &gt;= Misc!$M$3, [Relationship Date (UTC)] &lt;= Misc!$N$3,TRUE), TRUE, FALSE)</f>
        <v>1</v>
      </c>
      <c r="K3318" s="16"/>
      <c r="L3318" s="72" t="s">
        <v>922</v>
      </c>
      <c r="M3318" s="75">
        <v>40523.680902777778</v>
      </c>
    </row>
    <row r="3319" spans="1:13">
      <c r="A3319" s="69" t="s">
        <v>756</v>
      </c>
      <c r="B3319" s="69" t="s">
        <v>850</v>
      </c>
      <c r="C3319" s="18"/>
      <c r="D3319" s="19"/>
      <c r="E3319" s="60"/>
      <c r="F3319" s="20"/>
      <c r="G3319" s="18"/>
      <c r="H3319" s="25"/>
      <c r="I3319" s="15">
        <v>3319</v>
      </c>
      <c r="J3319" s="15" t="b">
        <f xml:space="preserve"> IF(AND([Relationship Date (UTC)] &gt;= Misc!$M$3, [Relationship Date (UTC)] &lt;= Misc!$N$3,TRUE), TRUE, FALSE)</f>
        <v>1</v>
      </c>
      <c r="K3319" s="16"/>
      <c r="L3319" s="72" t="s">
        <v>922</v>
      </c>
      <c r="M3319" s="75">
        <v>40523.680902777778</v>
      </c>
    </row>
    <row r="3320" spans="1:13">
      <c r="A3320" s="69" t="s">
        <v>756</v>
      </c>
      <c r="B3320" s="69" t="s">
        <v>903</v>
      </c>
      <c r="C3320" s="18"/>
      <c r="D3320" s="19"/>
      <c r="E3320" s="60"/>
      <c r="F3320" s="20"/>
      <c r="G3320" s="18"/>
      <c r="H3320" s="25"/>
      <c r="I3320" s="15">
        <v>3320</v>
      </c>
      <c r="J3320" s="15" t="b">
        <f xml:space="preserve"> IF(AND([Relationship Date (UTC)] &gt;= Misc!$M$3, [Relationship Date (UTC)] &lt;= Misc!$N$3,TRUE), TRUE, FALSE)</f>
        <v>1</v>
      </c>
      <c r="K3320" s="16"/>
      <c r="L3320" s="72" t="s">
        <v>922</v>
      </c>
      <c r="M3320" s="75">
        <v>40523.680902777778</v>
      </c>
    </row>
    <row r="3321" spans="1:13">
      <c r="A3321" s="69" t="s">
        <v>756</v>
      </c>
      <c r="B3321" s="69" t="s">
        <v>899</v>
      </c>
      <c r="C3321" s="18"/>
      <c r="D3321" s="19"/>
      <c r="E3321" s="60"/>
      <c r="F3321" s="20"/>
      <c r="G3321" s="18"/>
      <c r="H3321" s="25"/>
      <c r="I3321" s="15">
        <v>3321</v>
      </c>
      <c r="J3321" s="15" t="b">
        <f xml:space="preserve"> IF(AND([Relationship Date (UTC)] &gt;= Misc!$M$3, [Relationship Date (UTC)] &lt;= Misc!$N$3,TRUE), TRUE, FALSE)</f>
        <v>1</v>
      </c>
      <c r="K3321" s="16"/>
      <c r="L3321" s="72" t="s">
        <v>922</v>
      </c>
      <c r="M3321" s="75">
        <v>40523.680902777778</v>
      </c>
    </row>
    <row r="3322" spans="1:13">
      <c r="A3322" s="69" t="s">
        <v>756</v>
      </c>
      <c r="B3322" s="69" t="s">
        <v>892</v>
      </c>
      <c r="C3322" s="18"/>
      <c r="D3322" s="19"/>
      <c r="E3322" s="60"/>
      <c r="F3322" s="20"/>
      <c r="G3322" s="18"/>
      <c r="H3322" s="25"/>
      <c r="I3322" s="15">
        <v>3322</v>
      </c>
      <c r="J3322" s="15" t="b">
        <f xml:space="preserve"> IF(AND([Relationship Date (UTC)] &gt;= Misc!$M$3, [Relationship Date (UTC)] &lt;= Misc!$N$3,TRUE), TRUE, FALSE)</f>
        <v>1</v>
      </c>
      <c r="K3322" s="16"/>
      <c r="L3322" s="72" t="s">
        <v>922</v>
      </c>
      <c r="M3322" s="75">
        <v>40523.680902777778</v>
      </c>
    </row>
    <row r="3323" spans="1:13">
      <c r="A3323" s="69" t="s">
        <v>756</v>
      </c>
      <c r="B3323" s="69" t="s">
        <v>770</v>
      </c>
      <c r="C3323" s="18"/>
      <c r="D3323" s="19"/>
      <c r="E3323" s="60"/>
      <c r="F3323" s="20"/>
      <c r="G3323" s="18"/>
      <c r="H3323" s="25"/>
      <c r="I3323" s="15">
        <v>3323</v>
      </c>
      <c r="J3323" s="15" t="b">
        <f xml:space="preserve"> IF(AND([Relationship Date (UTC)] &gt;= Misc!$M$3, [Relationship Date (UTC)] &lt;= Misc!$N$3,TRUE), TRUE, FALSE)</f>
        <v>1</v>
      </c>
      <c r="K3323" s="16"/>
      <c r="L3323" s="72" t="s">
        <v>922</v>
      </c>
      <c r="M3323" s="75">
        <v>40523.680902777778</v>
      </c>
    </row>
    <row r="3324" spans="1:13">
      <c r="A3324" s="69" t="s">
        <v>413</v>
      </c>
      <c r="B3324" s="69" t="s">
        <v>756</v>
      </c>
      <c r="C3324" s="18"/>
      <c r="D3324" s="19"/>
      <c r="E3324" s="60"/>
      <c r="F3324" s="20"/>
      <c r="G3324" s="18"/>
      <c r="H3324" s="25"/>
      <c r="I3324" s="15">
        <v>3324</v>
      </c>
      <c r="J3324" s="15" t="b">
        <f xml:space="preserve"> IF(AND([Relationship Date (UTC)] &gt;= Misc!$M$3, [Relationship Date (UTC)] &lt;= Misc!$N$3,TRUE), TRUE, FALSE)</f>
        <v>1</v>
      </c>
      <c r="K3324" s="16"/>
      <c r="L3324" s="72" t="s">
        <v>922</v>
      </c>
      <c r="M3324" s="75">
        <v>40523.680902777778</v>
      </c>
    </row>
    <row r="3325" spans="1:13">
      <c r="A3325" s="69" t="s">
        <v>489</v>
      </c>
      <c r="B3325" s="69" t="s">
        <v>756</v>
      </c>
      <c r="C3325" s="18"/>
      <c r="D3325" s="19"/>
      <c r="E3325" s="60"/>
      <c r="F3325" s="20"/>
      <c r="G3325" s="18"/>
      <c r="H3325" s="25"/>
      <c r="I3325" s="15">
        <v>3325</v>
      </c>
      <c r="J3325" s="15" t="b">
        <f xml:space="preserve"> IF(AND([Relationship Date (UTC)] &gt;= Misc!$M$3, [Relationship Date (UTC)] &lt;= Misc!$N$3,TRUE), TRUE, FALSE)</f>
        <v>1</v>
      </c>
      <c r="K3325" s="16"/>
      <c r="L3325" s="72" t="s">
        <v>922</v>
      </c>
      <c r="M3325" s="75">
        <v>40523.680902777778</v>
      </c>
    </row>
    <row r="3326" spans="1:13">
      <c r="A3326" s="69" t="s">
        <v>566</v>
      </c>
      <c r="B3326" s="69" t="s">
        <v>756</v>
      </c>
      <c r="C3326" s="18"/>
      <c r="D3326" s="19"/>
      <c r="E3326" s="60"/>
      <c r="F3326" s="20"/>
      <c r="G3326" s="18"/>
      <c r="H3326" s="25"/>
      <c r="I3326" s="15">
        <v>3326</v>
      </c>
      <c r="J3326" s="15" t="b">
        <f xml:space="preserve"> IF(AND([Relationship Date (UTC)] &gt;= Misc!$M$3, [Relationship Date (UTC)] &lt;= Misc!$N$3,TRUE), TRUE, FALSE)</f>
        <v>1</v>
      </c>
      <c r="K3326" s="16"/>
      <c r="L3326" s="72" t="s">
        <v>922</v>
      </c>
      <c r="M3326" s="75">
        <v>40523.680902777778</v>
      </c>
    </row>
    <row r="3327" spans="1:13">
      <c r="A3327" s="69" t="s">
        <v>850</v>
      </c>
      <c r="B3327" s="69" t="s">
        <v>756</v>
      </c>
      <c r="C3327" s="18"/>
      <c r="D3327" s="19"/>
      <c r="E3327" s="60"/>
      <c r="F3327" s="20"/>
      <c r="G3327" s="18"/>
      <c r="H3327" s="25"/>
      <c r="I3327" s="15">
        <v>3327</v>
      </c>
      <c r="J3327" s="15" t="b">
        <f xml:space="preserve"> IF(AND([Relationship Date (UTC)] &gt;= Misc!$M$3, [Relationship Date (UTC)] &lt;= Misc!$N$3,TRUE), TRUE, FALSE)</f>
        <v>1</v>
      </c>
      <c r="K3327" s="16"/>
      <c r="L3327" s="72" t="s">
        <v>922</v>
      </c>
      <c r="M3327" s="75">
        <v>40523.680902777778</v>
      </c>
    </row>
    <row r="3328" spans="1:13">
      <c r="A3328" s="69" t="s">
        <v>671</v>
      </c>
      <c r="B3328" s="69" t="s">
        <v>756</v>
      </c>
      <c r="C3328" s="18"/>
      <c r="D3328" s="19"/>
      <c r="E3328" s="60"/>
      <c r="F3328" s="20"/>
      <c r="G3328" s="18"/>
      <c r="H3328" s="25"/>
      <c r="I3328" s="15">
        <v>3328</v>
      </c>
      <c r="J3328" s="15" t="b">
        <f xml:space="preserve"> IF(AND([Relationship Date (UTC)] &gt;= Misc!$M$3, [Relationship Date (UTC)] &lt;= Misc!$N$3,TRUE), TRUE, FALSE)</f>
        <v>1</v>
      </c>
      <c r="K3328" s="16"/>
      <c r="L3328" s="72" t="s">
        <v>922</v>
      </c>
      <c r="M3328" s="75">
        <v>40523.680902777778</v>
      </c>
    </row>
    <row r="3329" spans="1:13">
      <c r="A3329" s="69" t="s">
        <v>903</v>
      </c>
      <c r="B3329" s="69" t="s">
        <v>756</v>
      </c>
      <c r="C3329" s="18"/>
      <c r="D3329" s="19"/>
      <c r="E3329" s="60"/>
      <c r="F3329" s="20"/>
      <c r="G3329" s="18"/>
      <c r="H3329" s="25"/>
      <c r="I3329" s="15">
        <v>3329</v>
      </c>
      <c r="J3329" s="15" t="b">
        <f xml:space="preserve"> IF(AND([Relationship Date (UTC)] &gt;= Misc!$M$3, [Relationship Date (UTC)] &lt;= Misc!$N$3,TRUE), TRUE, FALSE)</f>
        <v>1</v>
      </c>
      <c r="K3329" s="16"/>
      <c r="L3329" s="72" t="s">
        <v>922</v>
      </c>
      <c r="M3329" s="75">
        <v>40523.680902777778</v>
      </c>
    </row>
    <row r="3330" spans="1:13">
      <c r="A3330" s="69" t="s">
        <v>489</v>
      </c>
      <c r="B3330" s="69" t="s">
        <v>671</v>
      </c>
      <c r="C3330" s="18"/>
      <c r="D3330" s="19"/>
      <c r="E3330" s="60"/>
      <c r="F3330" s="20"/>
      <c r="G3330" s="18"/>
      <c r="H3330" s="25"/>
      <c r="I3330" s="15">
        <v>3330</v>
      </c>
      <c r="J3330" s="15" t="b">
        <f xml:space="preserve"> IF(AND([Relationship Date (UTC)] &gt;= Misc!$M$3, [Relationship Date (UTC)] &lt;= Misc!$N$3,TRUE), TRUE, FALSE)</f>
        <v>1</v>
      </c>
      <c r="K3330" s="16"/>
      <c r="L3330" s="72" t="s">
        <v>922</v>
      </c>
      <c r="M3330" s="75">
        <v>40523.680902777778</v>
      </c>
    </row>
    <row r="3331" spans="1:13">
      <c r="A3331" s="69" t="s">
        <v>489</v>
      </c>
      <c r="B3331" s="69" t="s">
        <v>696</v>
      </c>
      <c r="C3331" s="18"/>
      <c r="D3331" s="19"/>
      <c r="E3331" s="60"/>
      <c r="F3331" s="20"/>
      <c r="G3331" s="18"/>
      <c r="H3331" s="25"/>
      <c r="I3331" s="15">
        <v>3331</v>
      </c>
      <c r="J3331" s="15" t="b">
        <f xml:space="preserve"> IF(AND([Relationship Date (UTC)] &gt;= Misc!$M$3, [Relationship Date (UTC)] &lt;= Misc!$N$3,TRUE), TRUE, FALSE)</f>
        <v>1</v>
      </c>
      <c r="K3331" s="16"/>
      <c r="L3331" s="72" t="s">
        <v>922</v>
      </c>
      <c r="M3331" s="75">
        <v>40523.680902777778</v>
      </c>
    </row>
    <row r="3332" spans="1:13">
      <c r="A3332" s="69" t="s">
        <v>489</v>
      </c>
      <c r="B3332" s="69" t="s">
        <v>903</v>
      </c>
      <c r="C3332" s="18"/>
      <c r="D3332" s="19"/>
      <c r="E3332" s="60"/>
      <c r="F3332" s="20"/>
      <c r="G3332" s="18"/>
      <c r="H3332" s="25"/>
      <c r="I3332" s="15">
        <v>3332</v>
      </c>
      <c r="J3332" s="15" t="b">
        <f xml:space="preserve"> IF(AND([Relationship Date (UTC)] &gt;= Misc!$M$3, [Relationship Date (UTC)] &lt;= Misc!$N$3,TRUE), TRUE, FALSE)</f>
        <v>1</v>
      </c>
      <c r="K3332" s="16"/>
      <c r="L3332" s="72" t="s">
        <v>922</v>
      </c>
      <c r="M3332" s="75">
        <v>40523.680902777778</v>
      </c>
    </row>
    <row r="3333" spans="1:13">
      <c r="A3333" s="69" t="s">
        <v>489</v>
      </c>
      <c r="B3333" s="69" t="s">
        <v>586</v>
      </c>
      <c r="C3333" s="18"/>
      <c r="D3333" s="19"/>
      <c r="E3333" s="60"/>
      <c r="F3333" s="20"/>
      <c r="G3333" s="18"/>
      <c r="H3333" s="25"/>
      <c r="I3333" s="15">
        <v>3333</v>
      </c>
      <c r="J3333" s="15" t="b">
        <f xml:space="preserve"> IF(AND([Relationship Date (UTC)] &gt;= Misc!$M$3, [Relationship Date (UTC)] &lt;= Misc!$N$3,TRUE), TRUE, FALSE)</f>
        <v>1</v>
      </c>
      <c r="K3333" s="16"/>
      <c r="L3333" s="72" t="s">
        <v>922</v>
      </c>
      <c r="M3333" s="75">
        <v>40523.680902777778</v>
      </c>
    </row>
    <row r="3334" spans="1:13">
      <c r="A3334" s="69" t="s">
        <v>489</v>
      </c>
      <c r="B3334" s="69" t="s">
        <v>730</v>
      </c>
      <c r="C3334" s="18"/>
      <c r="D3334" s="19"/>
      <c r="E3334" s="60"/>
      <c r="F3334" s="20"/>
      <c r="G3334" s="18"/>
      <c r="H3334" s="25"/>
      <c r="I3334" s="15">
        <v>3334</v>
      </c>
      <c r="J3334" s="15" t="b">
        <f xml:space="preserve"> IF(AND([Relationship Date (UTC)] &gt;= Misc!$M$3, [Relationship Date (UTC)] &lt;= Misc!$N$3,TRUE), TRUE, FALSE)</f>
        <v>1</v>
      </c>
      <c r="K3334" s="16"/>
      <c r="L3334" s="72" t="s">
        <v>922</v>
      </c>
      <c r="M3334" s="75">
        <v>40523.680902777778</v>
      </c>
    </row>
    <row r="3335" spans="1:13">
      <c r="A3335" s="69" t="s">
        <v>489</v>
      </c>
      <c r="B3335" s="69" t="s">
        <v>413</v>
      </c>
      <c r="C3335" s="18"/>
      <c r="D3335" s="19"/>
      <c r="E3335" s="60"/>
      <c r="F3335" s="20"/>
      <c r="G3335" s="18"/>
      <c r="H3335" s="25"/>
      <c r="I3335" s="15">
        <v>3335</v>
      </c>
      <c r="J3335" s="15" t="b">
        <f xml:space="preserve"> IF(AND([Relationship Date (UTC)] &gt;= Misc!$M$3, [Relationship Date (UTC)] &lt;= Misc!$N$3,TRUE), TRUE, FALSE)</f>
        <v>1</v>
      </c>
      <c r="K3335" s="16"/>
      <c r="L3335" s="72" t="s">
        <v>922</v>
      </c>
      <c r="M3335" s="75">
        <v>40523.680902777778</v>
      </c>
    </row>
    <row r="3336" spans="1:13">
      <c r="A3336" s="69" t="s">
        <v>489</v>
      </c>
      <c r="B3336" s="69" t="s">
        <v>850</v>
      </c>
      <c r="C3336" s="18"/>
      <c r="D3336" s="19"/>
      <c r="E3336" s="60"/>
      <c r="F3336" s="20"/>
      <c r="G3336" s="18"/>
      <c r="H3336" s="25"/>
      <c r="I3336" s="15">
        <v>3336</v>
      </c>
      <c r="J3336" s="15" t="b">
        <f xml:space="preserve"> IF(AND([Relationship Date (UTC)] &gt;= Misc!$M$3, [Relationship Date (UTC)] &lt;= Misc!$N$3,TRUE), TRUE, FALSE)</f>
        <v>1</v>
      </c>
      <c r="K3336" s="16"/>
      <c r="L3336" s="72" t="s">
        <v>922</v>
      </c>
      <c r="M3336" s="75">
        <v>40523.680902777778</v>
      </c>
    </row>
    <row r="3337" spans="1:13">
      <c r="A3337" s="69" t="s">
        <v>489</v>
      </c>
      <c r="B3337" s="69" t="s">
        <v>733</v>
      </c>
      <c r="C3337" s="18"/>
      <c r="D3337" s="19"/>
      <c r="E3337" s="60"/>
      <c r="F3337" s="20"/>
      <c r="G3337" s="18"/>
      <c r="H3337" s="25"/>
      <c r="I3337" s="15">
        <v>3337</v>
      </c>
      <c r="J3337" s="15" t="b">
        <f xml:space="preserve"> IF(AND([Relationship Date (UTC)] &gt;= Misc!$M$3, [Relationship Date (UTC)] &lt;= Misc!$N$3,TRUE), TRUE, FALSE)</f>
        <v>1</v>
      </c>
      <c r="K3337" s="16"/>
      <c r="L3337" s="72" t="s">
        <v>922</v>
      </c>
      <c r="M3337" s="75">
        <v>40523.680902777778</v>
      </c>
    </row>
    <row r="3338" spans="1:13">
      <c r="A3338" s="69" t="s">
        <v>671</v>
      </c>
      <c r="B3338" s="69" t="s">
        <v>489</v>
      </c>
      <c r="C3338" s="18"/>
      <c r="D3338" s="19"/>
      <c r="E3338" s="60"/>
      <c r="F3338" s="20"/>
      <c r="G3338" s="18"/>
      <c r="H3338" s="25"/>
      <c r="I3338" s="15">
        <v>3338</v>
      </c>
      <c r="J3338" s="15" t="b">
        <f xml:space="preserve"> IF(AND([Relationship Date (UTC)] &gt;= Misc!$M$3, [Relationship Date (UTC)] &lt;= Misc!$N$3,TRUE), TRUE, FALSE)</f>
        <v>1</v>
      </c>
      <c r="K3338" s="16"/>
      <c r="L3338" s="72" t="s">
        <v>922</v>
      </c>
      <c r="M3338" s="75">
        <v>40523.680902777778</v>
      </c>
    </row>
    <row r="3339" spans="1:13">
      <c r="A3339" s="69" t="s">
        <v>903</v>
      </c>
      <c r="B3339" s="69" t="s">
        <v>489</v>
      </c>
      <c r="C3339" s="18"/>
      <c r="D3339" s="19"/>
      <c r="E3339" s="60"/>
      <c r="F3339" s="20"/>
      <c r="G3339" s="18"/>
      <c r="H3339" s="25"/>
      <c r="I3339" s="15">
        <v>3339</v>
      </c>
      <c r="J3339" s="15" t="b">
        <f xml:space="preserve"> IF(AND([Relationship Date (UTC)] &gt;= Misc!$M$3, [Relationship Date (UTC)] &lt;= Misc!$N$3,TRUE), TRUE, FALSE)</f>
        <v>1</v>
      </c>
      <c r="K3339" s="16"/>
      <c r="L3339" s="72" t="s">
        <v>922</v>
      </c>
      <c r="M3339" s="75">
        <v>40523.680902777778</v>
      </c>
    </row>
    <row r="3340" spans="1:13">
      <c r="A3340" s="69" t="s">
        <v>838</v>
      </c>
      <c r="B3340" s="69" t="s">
        <v>898</v>
      </c>
      <c r="C3340" s="18"/>
      <c r="D3340" s="19"/>
      <c r="E3340" s="60"/>
      <c r="F3340" s="20"/>
      <c r="G3340" s="18"/>
      <c r="H3340" s="25"/>
      <c r="I3340" s="15">
        <v>3340</v>
      </c>
      <c r="J3340" s="15" t="b">
        <f xml:space="preserve"> IF(AND([Relationship Date (UTC)] &gt;= Misc!$M$3, [Relationship Date (UTC)] &lt;= Misc!$N$3,TRUE), TRUE, FALSE)</f>
        <v>1</v>
      </c>
      <c r="K3340" s="16"/>
      <c r="L3340" s="72" t="s">
        <v>922</v>
      </c>
      <c r="M3340" s="75">
        <v>40523.680902777778</v>
      </c>
    </row>
    <row r="3341" spans="1:13">
      <c r="A3341" s="69" t="s">
        <v>838</v>
      </c>
      <c r="B3341" s="69" t="s">
        <v>586</v>
      </c>
      <c r="C3341" s="18"/>
      <c r="D3341" s="19"/>
      <c r="E3341" s="60"/>
      <c r="F3341" s="20"/>
      <c r="G3341" s="18"/>
      <c r="H3341" s="25"/>
      <c r="I3341" s="15">
        <v>3341</v>
      </c>
      <c r="J3341" s="15" t="b">
        <f xml:space="preserve"> IF(AND([Relationship Date (UTC)] &gt;= Misc!$M$3, [Relationship Date (UTC)] &lt;= Misc!$N$3,TRUE), TRUE, FALSE)</f>
        <v>1</v>
      </c>
      <c r="K3341" s="16"/>
      <c r="L3341" s="72" t="s">
        <v>922</v>
      </c>
      <c r="M3341" s="75">
        <v>40523.680902777778</v>
      </c>
    </row>
    <row r="3342" spans="1:13">
      <c r="A3342" s="69" t="s">
        <v>898</v>
      </c>
      <c r="B3342" s="69" t="s">
        <v>838</v>
      </c>
      <c r="C3342" s="18"/>
      <c r="D3342" s="19"/>
      <c r="E3342" s="60"/>
      <c r="F3342" s="20"/>
      <c r="G3342" s="18"/>
      <c r="H3342" s="25"/>
      <c r="I3342" s="15">
        <v>3342</v>
      </c>
      <c r="J3342" s="15" t="b">
        <f xml:space="preserve"> IF(AND([Relationship Date (UTC)] &gt;= Misc!$M$3, [Relationship Date (UTC)] &lt;= Misc!$N$3,TRUE), TRUE, FALSE)</f>
        <v>1</v>
      </c>
      <c r="K3342" s="16"/>
      <c r="L3342" s="72" t="s">
        <v>922</v>
      </c>
      <c r="M3342" s="75">
        <v>40523.680902777778</v>
      </c>
    </row>
    <row r="3343" spans="1:13">
      <c r="A3343" s="69" t="s">
        <v>903</v>
      </c>
      <c r="B3343" s="69" t="s">
        <v>838</v>
      </c>
      <c r="C3343" s="18"/>
      <c r="D3343" s="19"/>
      <c r="E3343" s="60"/>
      <c r="F3343" s="20"/>
      <c r="G3343" s="18"/>
      <c r="H3343" s="25"/>
      <c r="I3343" s="15">
        <v>3343</v>
      </c>
      <c r="J3343" s="15" t="b">
        <f xml:space="preserve"> IF(AND([Relationship Date (UTC)] &gt;= Misc!$M$3, [Relationship Date (UTC)] &lt;= Misc!$N$3,TRUE), TRUE, FALSE)</f>
        <v>1</v>
      </c>
      <c r="K3343" s="16"/>
      <c r="L3343" s="72" t="s">
        <v>922</v>
      </c>
      <c r="M3343" s="75">
        <v>40523.680902777778</v>
      </c>
    </row>
    <row r="3344" spans="1:13">
      <c r="A3344" s="69" t="s">
        <v>665</v>
      </c>
      <c r="B3344" s="69" t="s">
        <v>748</v>
      </c>
      <c r="C3344" s="18"/>
      <c r="D3344" s="19"/>
      <c r="E3344" s="60"/>
      <c r="F3344" s="20"/>
      <c r="G3344" s="18"/>
      <c r="H3344" s="25"/>
      <c r="I3344" s="15">
        <v>3344</v>
      </c>
      <c r="J3344" s="15" t="b">
        <f xml:space="preserve"> IF(AND([Relationship Date (UTC)] &gt;= Misc!$M$3, [Relationship Date (UTC)] &lt;= Misc!$N$3,TRUE), TRUE, FALSE)</f>
        <v>1</v>
      </c>
      <c r="K3344" s="16"/>
      <c r="L3344" s="72" t="s">
        <v>922</v>
      </c>
      <c r="M3344" s="75">
        <v>40523.680902777778</v>
      </c>
    </row>
    <row r="3345" spans="1:13">
      <c r="A3345" s="69" t="s">
        <v>748</v>
      </c>
      <c r="B3345" s="69" t="s">
        <v>409</v>
      </c>
      <c r="C3345" s="18"/>
      <c r="D3345" s="19"/>
      <c r="E3345" s="60"/>
      <c r="F3345" s="20"/>
      <c r="G3345" s="18"/>
      <c r="H3345" s="25"/>
      <c r="I3345" s="15">
        <v>3345</v>
      </c>
      <c r="J3345" s="15" t="b">
        <f xml:space="preserve"> IF(AND([Relationship Date (UTC)] &gt;= Misc!$M$3, [Relationship Date (UTC)] &lt;= Misc!$N$3,TRUE), TRUE, FALSE)</f>
        <v>1</v>
      </c>
      <c r="K3345" s="16"/>
      <c r="L3345" s="72" t="s">
        <v>922</v>
      </c>
      <c r="M3345" s="75">
        <v>40523.680902777778</v>
      </c>
    </row>
    <row r="3346" spans="1:13">
      <c r="A3346" s="69" t="s">
        <v>748</v>
      </c>
      <c r="B3346" s="69" t="s">
        <v>665</v>
      </c>
      <c r="C3346" s="18"/>
      <c r="D3346" s="19"/>
      <c r="E3346" s="60"/>
      <c r="F3346" s="20"/>
      <c r="G3346" s="18"/>
      <c r="H3346" s="25"/>
      <c r="I3346" s="15">
        <v>3346</v>
      </c>
      <c r="J3346" s="15" t="b">
        <f xml:space="preserve"> IF(AND([Relationship Date (UTC)] &gt;= Misc!$M$3, [Relationship Date (UTC)] &lt;= Misc!$N$3,TRUE), TRUE, FALSE)</f>
        <v>1</v>
      </c>
      <c r="K3346" s="16"/>
      <c r="L3346" s="72" t="s">
        <v>922</v>
      </c>
      <c r="M3346" s="75">
        <v>40523.680902777778</v>
      </c>
    </row>
    <row r="3347" spans="1:13">
      <c r="A3347" s="69" t="s">
        <v>748</v>
      </c>
      <c r="B3347" s="69" t="s">
        <v>730</v>
      </c>
      <c r="C3347" s="18"/>
      <c r="D3347" s="19"/>
      <c r="E3347" s="60"/>
      <c r="F3347" s="20"/>
      <c r="G3347" s="18"/>
      <c r="H3347" s="25"/>
      <c r="I3347" s="15">
        <v>3347</v>
      </c>
      <c r="J3347" s="15" t="b">
        <f xml:space="preserve"> IF(AND([Relationship Date (UTC)] &gt;= Misc!$M$3, [Relationship Date (UTC)] &lt;= Misc!$N$3,TRUE), TRUE, FALSE)</f>
        <v>1</v>
      </c>
      <c r="K3347" s="16"/>
      <c r="L3347" s="72" t="s">
        <v>922</v>
      </c>
      <c r="M3347" s="75">
        <v>40523.680902777778</v>
      </c>
    </row>
    <row r="3348" spans="1:13">
      <c r="A3348" s="69" t="s">
        <v>748</v>
      </c>
      <c r="B3348" s="69" t="s">
        <v>903</v>
      </c>
      <c r="C3348" s="18"/>
      <c r="D3348" s="19"/>
      <c r="E3348" s="60"/>
      <c r="F3348" s="20"/>
      <c r="G3348" s="18"/>
      <c r="H3348" s="25"/>
      <c r="I3348" s="15">
        <v>3348</v>
      </c>
      <c r="J3348" s="15" t="b">
        <f xml:space="preserve"> IF(AND([Relationship Date (UTC)] &gt;= Misc!$M$3, [Relationship Date (UTC)] &lt;= Misc!$N$3,TRUE), TRUE, FALSE)</f>
        <v>1</v>
      </c>
      <c r="K3348" s="16"/>
      <c r="L3348" s="72" t="s">
        <v>922</v>
      </c>
      <c r="M3348" s="75">
        <v>40523.680902777778</v>
      </c>
    </row>
    <row r="3349" spans="1:13">
      <c r="A3349" s="69" t="s">
        <v>748</v>
      </c>
      <c r="B3349" s="69" t="s">
        <v>845</v>
      </c>
      <c r="C3349" s="18"/>
      <c r="D3349" s="19"/>
      <c r="E3349" s="60"/>
      <c r="F3349" s="20"/>
      <c r="G3349" s="18"/>
      <c r="H3349" s="25"/>
      <c r="I3349" s="15">
        <v>3349</v>
      </c>
      <c r="J3349" s="15" t="b">
        <f xml:space="preserve"> IF(AND([Relationship Date (UTC)] &gt;= Misc!$M$3, [Relationship Date (UTC)] &lt;= Misc!$N$3,TRUE), TRUE, FALSE)</f>
        <v>1</v>
      </c>
      <c r="K3349" s="16"/>
      <c r="L3349" s="72" t="s">
        <v>922</v>
      </c>
      <c r="M3349" s="75">
        <v>40523.680902777778</v>
      </c>
    </row>
    <row r="3350" spans="1:13">
      <c r="A3350" s="69" t="s">
        <v>903</v>
      </c>
      <c r="B3350" s="69" t="s">
        <v>748</v>
      </c>
      <c r="C3350" s="18"/>
      <c r="D3350" s="19"/>
      <c r="E3350" s="60"/>
      <c r="F3350" s="20"/>
      <c r="G3350" s="18"/>
      <c r="H3350" s="25"/>
      <c r="I3350" s="15">
        <v>3350</v>
      </c>
      <c r="J3350" s="15" t="b">
        <f xml:space="preserve"> IF(AND([Relationship Date (UTC)] &gt;= Misc!$M$3, [Relationship Date (UTC)] &lt;= Misc!$N$3,TRUE), TRUE, FALSE)</f>
        <v>1</v>
      </c>
      <c r="K3350" s="16"/>
      <c r="L3350" s="72" t="s">
        <v>922</v>
      </c>
      <c r="M3350" s="75">
        <v>40523.680902777778</v>
      </c>
    </row>
    <row r="3351" spans="1:13">
      <c r="A3351" s="69" t="s">
        <v>898</v>
      </c>
      <c r="B3351" s="69" t="s">
        <v>586</v>
      </c>
      <c r="C3351" s="18"/>
      <c r="D3351" s="19"/>
      <c r="E3351" s="60"/>
      <c r="F3351" s="20"/>
      <c r="G3351" s="18"/>
      <c r="H3351" s="25"/>
      <c r="I3351" s="15">
        <v>3351</v>
      </c>
      <c r="J3351" s="15" t="b">
        <f xml:space="preserve"> IF(AND([Relationship Date (UTC)] &gt;= Misc!$M$3, [Relationship Date (UTC)] &lt;= Misc!$N$3,TRUE), TRUE, FALSE)</f>
        <v>1</v>
      </c>
      <c r="K3351" s="16"/>
      <c r="L3351" s="72" t="s">
        <v>922</v>
      </c>
      <c r="M3351" s="75">
        <v>40523.680902777778</v>
      </c>
    </row>
    <row r="3352" spans="1:13">
      <c r="A3352" s="69" t="s">
        <v>903</v>
      </c>
      <c r="B3352" s="69" t="s">
        <v>898</v>
      </c>
      <c r="C3352" s="18"/>
      <c r="D3352" s="19"/>
      <c r="E3352" s="60"/>
      <c r="F3352" s="20"/>
      <c r="G3352" s="18"/>
      <c r="H3352" s="25"/>
      <c r="I3352" s="15">
        <v>3352</v>
      </c>
      <c r="J3352" s="15" t="b">
        <f xml:space="preserve"> IF(AND([Relationship Date (UTC)] &gt;= Misc!$M$3, [Relationship Date (UTC)] &lt;= Misc!$N$3,TRUE), TRUE, FALSE)</f>
        <v>1</v>
      </c>
      <c r="K3352" s="16"/>
      <c r="L3352" s="72" t="s">
        <v>922</v>
      </c>
      <c r="M3352" s="75">
        <v>40523.680902777778</v>
      </c>
    </row>
    <row r="3353" spans="1:13">
      <c r="A3353" s="69" t="s">
        <v>825</v>
      </c>
      <c r="B3353" s="69" t="s">
        <v>658</v>
      </c>
      <c r="C3353" s="18"/>
      <c r="D3353" s="19"/>
      <c r="E3353" s="60"/>
      <c r="F3353" s="20"/>
      <c r="G3353" s="18"/>
      <c r="H3353" s="25"/>
      <c r="I3353" s="15">
        <v>3353</v>
      </c>
      <c r="J3353" s="15" t="b">
        <f xml:space="preserve"> IF(AND([Relationship Date (UTC)] &gt;= Misc!$M$3, [Relationship Date (UTC)] &lt;= Misc!$N$3,TRUE), TRUE, FALSE)</f>
        <v>1</v>
      </c>
      <c r="K3353" s="16"/>
      <c r="L3353" s="72" t="s">
        <v>922</v>
      </c>
      <c r="M3353" s="75">
        <v>40523.680902777778</v>
      </c>
    </row>
    <row r="3354" spans="1:13">
      <c r="A3354" s="69" t="s">
        <v>825</v>
      </c>
      <c r="B3354" s="69" t="s">
        <v>916</v>
      </c>
      <c r="C3354" s="18"/>
      <c r="D3354" s="19"/>
      <c r="E3354" s="60"/>
      <c r="F3354" s="20"/>
      <c r="G3354" s="18"/>
      <c r="H3354" s="25"/>
      <c r="I3354" s="15">
        <v>3354</v>
      </c>
      <c r="J3354" s="15" t="b">
        <f xml:space="preserve"> IF(AND([Relationship Date (UTC)] &gt;= Misc!$M$3, [Relationship Date (UTC)] &lt;= Misc!$N$3,TRUE), TRUE, FALSE)</f>
        <v>1</v>
      </c>
      <c r="K3354" s="16"/>
      <c r="L3354" s="72" t="s">
        <v>922</v>
      </c>
      <c r="M3354" s="75">
        <v>40523.680902777778</v>
      </c>
    </row>
    <row r="3355" spans="1:13">
      <c r="A3355" s="69" t="s">
        <v>825</v>
      </c>
      <c r="B3355" s="69" t="s">
        <v>845</v>
      </c>
      <c r="C3355" s="18"/>
      <c r="D3355" s="19"/>
      <c r="E3355" s="60"/>
      <c r="F3355" s="20"/>
      <c r="G3355" s="18"/>
      <c r="H3355" s="25"/>
      <c r="I3355" s="15">
        <v>3355</v>
      </c>
      <c r="J3355" s="15" t="b">
        <f xml:space="preserve"> IF(AND([Relationship Date (UTC)] &gt;= Misc!$M$3, [Relationship Date (UTC)] &lt;= Misc!$N$3,TRUE), TRUE, FALSE)</f>
        <v>1</v>
      </c>
      <c r="K3355" s="16"/>
      <c r="L3355" s="72" t="s">
        <v>922</v>
      </c>
      <c r="M3355" s="75">
        <v>40523.680902777778</v>
      </c>
    </row>
    <row r="3356" spans="1:13">
      <c r="A3356" s="69" t="s">
        <v>825</v>
      </c>
      <c r="B3356" s="69" t="s">
        <v>730</v>
      </c>
      <c r="C3356" s="18"/>
      <c r="D3356" s="19"/>
      <c r="E3356" s="60"/>
      <c r="F3356" s="20"/>
      <c r="G3356" s="18"/>
      <c r="H3356" s="25"/>
      <c r="I3356" s="15">
        <v>3356</v>
      </c>
      <c r="J3356" s="15" t="b">
        <f xml:space="preserve"> IF(AND([Relationship Date (UTC)] &gt;= Misc!$M$3, [Relationship Date (UTC)] &lt;= Misc!$N$3,TRUE), TRUE, FALSE)</f>
        <v>1</v>
      </c>
      <c r="K3356" s="16"/>
      <c r="L3356" s="72" t="s">
        <v>922</v>
      </c>
      <c r="M3356" s="75">
        <v>40523.680902777778</v>
      </c>
    </row>
    <row r="3357" spans="1:13">
      <c r="A3357" s="69" t="s">
        <v>825</v>
      </c>
      <c r="B3357" s="69" t="s">
        <v>903</v>
      </c>
      <c r="C3357" s="18"/>
      <c r="D3357" s="19"/>
      <c r="E3357" s="60"/>
      <c r="F3357" s="20"/>
      <c r="G3357" s="18"/>
      <c r="H3357" s="25"/>
      <c r="I3357" s="15">
        <v>3357</v>
      </c>
      <c r="J3357" s="15" t="b">
        <f xml:space="preserve"> IF(AND([Relationship Date (UTC)] &gt;= Misc!$M$3, [Relationship Date (UTC)] &lt;= Misc!$N$3,TRUE), TRUE, FALSE)</f>
        <v>1</v>
      </c>
      <c r="K3357" s="16"/>
      <c r="L3357" s="72" t="s">
        <v>922</v>
      </c>
      <c r="M3357" s="75">
        <v>40523.680902777778</v>
      </c>
    </row>
    <row r="3358" spans="1:13">
      <c r="A3358" s="69" t="s">
        <v>825</v>
      </c>
      <c r="B3358" s="69" t="s">
        <v>912</v>
      </c>
      <c r="C3358" s="18"/>
      <c r="D3358" s="19"/>
      <c r="E3358" s="60"/>
      <c r="F3358" s="20"/>
      <c r="G3358" s="18"/>
      <c r="H3358" s="25"/>
      <c r="I3358" s="15">
        <v>3358</v>
      </c>
      <c r="J3358" s="15" t="b">
        <f xml:space="preserve"> IF(AND([Relationship Date (UTC)] &gt;= Misc!$M$3, [Relationship Date (UTC)] &lt;= Misc!$N$3,TRUE), TRUE, FALSE)</f>
        <v>1</v>
      </c>
      <c r="K3358" s="16"/>
      <c r="L3358" s="72" t="s">
        <v>922</v>
      </c>
      <c r="M3358" s="75">
        <v>40523.680902777778</v>
      </c>
    </row>
    <row r="3359" spans="1:13">
      <c r="A3359" s="69" t="s">
        <v>903</v>
      </c>
      <c r="B3359" s="69" t="s">
        <v>825</v>
      </c>
      <c r="C3359" s="18"/>
      <c r="D3359" s="19"/>
      <c r="E3359" s="60"/>
      <c r="F3359" s="20"/>
      <c r="G3359" s="18"/>
      <c r="H3359" s="25"/>
      <c r="I3359" s="15">
        <v>3359</v>
      </c>
      <c r="J3359" s="15" t="b">
        <f xml:space="preserve"> IF(AND([Relationship Date (UTC)] &gt;= Misc!$M$3, [Relationship Date (UTC)] &lt;= Misc!$N$3,TRUE), TRUE, FALSE)</f>
        <v>1</v>
      </c>
      <c r="K3359" s="16"/>
      <c r="L3359" s="72" t="s">
        <v>922</v>
      </c>
      <c r="M3359" s="75">
        <v>40523.680902777778</v>
      </c>
    </row>
    <row r="3360" spans="1:13">
      <c r="A3360" s="69" t="s">
        <v>413</v>
      </c>
      <c r="B3360" s="69" t="s">
        <v>684</v>
      </c>
      <c r="C3360" s="18"/>
      <c r="D3360" s="19"/>
      <c r="E3360" s="60"/>
      <c r="F3360" s="20"/>
      <c r="G3360" s="18"/>
      <c r="H3360" s="25"/>
      <c r="I3360" s="15">
        <v>3360</v>
      </c>
      <c r="J3360" s="15" t="b">
        <f xml:space="preserve"> IF(AND([Relationship Date (UTC)] &gt;= Misc!$M$3, [Relationship Date (UTC)] &lt;= Misc!$N$3,TRUE), TRUE, FALSE)</f>
        <v>1</v>
      </c>
      <c r="K3360" s="16"/>
      <c r="L3360" s="72" t="s">
        <v>922</v>
      </c>
      <c r="M3360" s="75">
        <v>40523.680902777778</v>
      </c>
    </row>
    <row r="3361" spans="1:13">
      <c r="A3361" s="69" t="s">
        <v>684</v>
      </c>
      <c r="B3361" s="69" t="s">
        <v>413</v>
      </c>
      <c r="C3361" s="18"/>
      <c r="D3361" s="19"/>
      <c r="E3361" s="60"/>
      <c r="F3361" s="20"/>
      <c r="G3361" s="18"/>
      <c r="H3361" s="25"/>
      <c r="I3361" s="15">
        <v>3361</v>
      </c>
      <c r="J3361" s="15" t="b">
        <f xml:space="preserve"> IF(AND([Relationship Date (UTC)] &gt;= Misc!$M$3, [Relationship Date (UTC)] &lt;= Misc!$N$3,TRUE), TRUE, FALSE)</f>
        <v>1</v>
      </c>
      <c r="K3361" s="16"/>
      <c r="L3361" s="72" t="s">
        <v>922</v>
      </c>
      <c r="M3361" s="75">
        <v>40523.680902777778</v>
      </c>
    </row>
    <row r="3362" spans="1:13">
      <c r="A3362" s="69" t="s">
        <v>684</v>
      </c>
      <c r="B3362" s="69" t="s">
        <v>916</v>
      </c>
      <c r="C3362" s="18"/>
      <c r="D3362" s="19"/>
      <c r="E3362" s="60"/>
      <c r="F3362" s="20"/>
      <c r="G3362" s="18"/>
      <c r="H3362" s="25"/>
      <c r="I3362" s="15">
        <v>3362</v>
      </c>
      <c r="J3362" s="15" t="b">
        <f xml:space="preserve"> IF(AND([Relationship Date (UTC)] &gt;= Misc!$M$3, [Relationship Date (UTC)] &lt;= Misc!$N$3,TRUE), TRUE, FALSE)</f>
        <v>1</v>
      </c>
      <c r="K3362" s="16"/>
      <c r="L3362" s="72" t="s">
        <v>922</v>
      </c>
      <c r="M3362" s="75">
        <v>40523.680902777778</v>
      </c>
    </row>
    <row r="3363" spans="1:13">
      <c r="A3363" s="69" t="s">
        <v>684</v>
      </c>
      <c r="B3363" s="69" t="s">
        <v>903</v>
      </c>
      <c r="C3363" s="18"/>
      <c r="D3363" s="19"/>
      <c r="E3363" s="60"/>
      <c r="F3363" s="20"/>
      <c r="G3363" s="18"/>
      <c r="H3363" s="25"/>
      <c r="I3363" s="15">
        <v>3363</v>
      </c>
      <c r="J3363" s="15" t="b">
        <f xml:space="preserve"> IF(AND([Relationship Date (UTC)] &gt;= Misc!$M$3, [Relationship Date (UTC)] &lt;= Misc!$N$3,TRUE), TRUE, FALSE)</f>
        <v>1</v>
      </c>
      <c r="K3363" s="16"/>
      <c r="L3363" s="72" t="s">
        <v>922</v>
      </c>
      <c r="M3363" s="75">
        <v>40523.680902777778</v>
      </c>
    </row>
    <row r="3364" spans="1:13">
      <c r="A3364" s="69" t="s">
        <v>684</v>
      </c>
      <c r="B3364" s="69" t="s">
        <v>730</v>
      </c>
      <c r="C3364" s="18"/>
      <c r="D3364" s="19"/>
      <c r="E3364" s="60"/>
      <c r="F3364" s="20"/>
      <c r="G3364" s="18"/>
      <c r="H3364" s="25"/>
      <c r="I3364" s="15">
        <v>3364</v>
      </c>
      <c r="J3364" s="15" t="b">
        <f xml:space="preserve"> IF(AND([Relationship Date (UTC)] &gt;= Misc!$M$3, [Relationship Date (UTC)] &lt;= Misc!$N$3,TRUE), TRUE, FALSE)</f>
        <v>1</v>
      </c>
      <c r="K3364" s="16"/>
      <c r="L3364" s="72" t="s">
        <v>922</v>
      </c>
      <c r="M3364" s="75">
        <v>40523.680902777778</v>
      </c>
    </row>
    <row r="3365" spans="1:13">
      <c r="A3365" s="69" t="s">
        <v>903</v>
      </c>
      <c r="B3365" s="69" t="s">
        <v>684</v>
      </c>
      <c r="C3365" s="18"/>
      <c r="D3365" s="19"/>
      <c r="E3365" s="60"/>
      <c r="F3365" s="20"/>
      <c r="G3365" s="18"/>
      <c r="H3365" s="25"/>
      <c r="I3365" s="15">
        <v>3365</v>
      </c>
      <c r="J3365" s="15" t="b">
        <f xml:space="preserve"> IF(AND([Relationship Date (UTC)] &gt;= Misc!$M$3, [Relationship Date (UTC)] &lt;= Misc!$N$3,TRUE), TRUE, FALSE)</f>
        <v>1</v>
      </c>
      <c r="K3365" s="16"/>
      <c r="L3365" s="72" t="s">
        <v>922</v>
      </c>
      <c r="M3365" s="75">
        <v>40523.680902777778</v>
      </c>
    </row>
    <row r="3366" spans="1:13">
      <c r="A3366" s="69" t="s">
        <v>903</v>
      </c>
      <c r="B3366" s="69" t="s">
        <v>671</v>
      </c>
      <c r="C3366" s="18"/>
      <c r="D3366" s="19"/>
      <c r="E3366" s="60"/>
      <c r="F3366" s="20"/>
      <c r="G3366" s="18"/>
      <c r="H3366" s="25"/>
      <c r="I3366" s="15">
        <v>3366</v>
      </c>
      <c r="J3366" s="15" t="b">
        <f xml:space="preserve"> IF(AND([Relationship Date (UTC)] &gt;= Misc!$M$3, [Relationship Date (UTC)] &lt;= Misc!$N$3,TRUE), TRUE, FALSE)</f>
        <v>1</v>
      </c>
      <c r="K3366" s="16"/>
      <c r="L3366" s="72" t="s">
        <v>921</v>
      </c>
      <c r="M3366" s="75">
        <v>40523.680694444447</v>
      </c>
    </row>
    <row r="3367" spans="1:13">
      <c r="A3367" s="69" t="s">
        <v>671</v>
      </c>
      <c r="B3367" s="69" t="s">
        <v>903</v>
      </c>
      <c r="C3367" s="18"/>
      <c r="D3367" s="19"/>
      <c r="E3367" s="60"/>
      <c r="F3367" s="20"/>
      <c r="G3367" s="18"/>
      <c r="H3367" s="25"/>
      <c r="I3367" s="15">
        <v>3367</v>
      </c>
      <c r="J3367" s="15" t="b">
        <f xml:space="preserve"> IF(AND([Relationship Date (UTC)] &gt;= Misc!$M$3, [Relationship Date (UTC)] &lt;= Misc!$N$3,TRUE), TRUE, FALSE)</f>
        <v>1</v>
      </c>
      <c r="K3367" s="16"/>
      <c r="L3367" s="72" t="s">
        <v>922</v>
      </c>
      <c r="M3367" s="75">
        <v>40523.680902777778</v>
      </c>
    </row>
    <row r="3368" spans="1:13">
      <c r="A3368" s="69" t="s">
        <v>903</v>
      </c>
      <c r="B3368" s="69" t="s">
        <v>845</v>
      </c>
      <c r="C3368" s="18"/>
      <c r="D3368" s="19"/>
      <c r="E3368" s="60"/>
      <c r="F3368" s="20"/>
      <c r="G3368" s="18"/>
      <c r="H3368" s="25"/>
      <c r="I3368" s="15">
        <v>3368</v>
      </c>
      <c r="J3368" s="15" t="b">
        <f xml:space="preserve"> IF(AND([Relationship Date (UTC)] &gt;= Misc!$M$3, [Relationship Date (UTC)] &lt;= Misc!$N$3,TRUE), TRUE, FALSE)</f>
        <v>1</v>
      </c>
      <c r="K3368" s="16"/>
      <c r="L3368" s="72" t="s">
        <v>922</v>
      </c>
      <c r="M3368" s="75">
        <v>40523.680902777778</v>
      </c>
    </row>
    <row r="3369" spans="1:13">
      <c r="A3369" s="69" t="s">
        <v>903</v>
      </c>
      <c r="B3369" s="69" t="s">
        <v>913</v>
      </c>
      <c r="C3369" s="18"/>
      <c r="D3369" s="19"/>
      <c r="E3369" s="60"/>
      <c r="F3369" s="20"/>
      <c r="G3369" s="18"/>
      <c r="H3369" s="25"/>
      <c r="I3369" s="15">
        <v>3369</v>
      </c>
      <c r="J3369" s="15" t="b">
        <f xml:space="preserve"> IF(AND([Relationship Date (UTC)] &gt;= Misc!$M$3, [Relationship Date (UTC)] &lt;= Misc!$N$3,TRUE), TRUE, FALSE)</f>
        <v>1</v>
      </c>
      <c r="K3369" s="16"/>
      <c r="L3369" s="72" t="s">
        <v>922</v>
      </c>
      <c r="M3369" s="75">
        <v>40523.680902777778</v>
      </c>
    </row>
    <row r="3370" spans="1:13">
      <c r="A3370" s="69" t="s">
        <v>647</v>
      </c>
      <c r="B3370" s="69" t="s">
        <v>904</v>
      </c>
      <c r="C3370" s="18"/>
      <c r="D3370" s="19"/>
      <c r="E3370" s="60"/>
      <c r="F3370" s="20"/>
      <c r="G3370" s="18"/>
      <c r="H3370" s="25"/>
      <c r="I3370" s="15">
        <v>3370</v>
      </c>
      <c r="J3370" s="15" t="b">
        <f xml:space="preserve"> IF(AND([Relationship Date (UTC)] &gt;= Misc!$M$3, [Relationship Date (UTC)] &lt;= Misc!$N$3,TRUE), TRUE, FALSE)</f>
        <v>1</v>
      </c>
      <c r="K3370" s="16"/>
      <c r="L3370" s="72" t="s">
        <v>922</v>
      </c>
      <c r="M3370" s="75">
        <v>40523.680902777778</v>
      </c>
    </row>
    <row r="3371" spans="1:13">
      <c r="A3371" s="69" t="s">
        <v>647</v>
      </c>
      <c r="B3371" s="69" t="s">
        <v>733</v>
      </c>
      <c r="C3371" s="18"/>
      <c r="D3371" s="19"/>
      <c r="E3371" s="60"/>
      <c r="F3371" s="20"/>
      <c r="G3371" s="18"/>
      <c r="H3371" s="25"/>
      <c r="I3371" s="15">
        <v>3371</v>
      </c>
      <c r="J3371" s="15" t="b">
        <f xml:space="preserve"> IF(AND([Relationship Date (UTC)] &gt;= Misc!$M$3, [Relationship Date (UTC)] &lt;= Misc!$N$3,TRUE), TRUE, FALSE)</f>
        <v>1</v>
      </c>
      <c r="K3371" s="16"/>
      <c r="L3371" s="72" t="s">
        <v>922</v>
      </c>
      <c r="M3371" s="75">
        <v>40523.680902777778</v>
      </c>
    </row>
    <row r="3372" spans="1:13">
      <c r="A3372" s="69" t="s">
        <v>647</v>
      </c>
      <c r="B3372" s="69" t="s">
        <v>730</v>
      </c>
      <c r="C3372" s="18"/>
      <c r="D3372" s="19"/>
      <c r="E3372" s="60"/>
      <c r="F3372" s="20"/>
      <c r="G3372" s="18"/>
      <c r="H3372" s="25"/>
      <c r="I3372" s="15">
        <v>3372</v>
      </c>
      <c r="J3372" s="15" t="b">
        <f xml:space="preserve"> IF(AND([Relationship Date (UTC)] &gt;= Misc!$M$3, [Relationship Date (UTC)] &lt;= Misc!$N$3,TRUE), TRUE, FALSE)</f>
        <v>1</v>
      </c>
      <c r="K3372" s="16"/>
      <c r="L3372" s="72" t="s">
        <v>922</v>
      </c>
      <c r="M3372" s="75">
        <v>40523.680902777778</v>
      </c>
    </row>
    <row r="3373" spans="1:13">
      <c r="A3373" s="69" t="s">
        <v>647</v>
      </c>
      <c r="B3373" s="69" t="s">
        <v>916</v>
      </c>
      <c r="C3373" s="18"/>
      <c r="D3373" s="19"/>
      <c r="E3373" s="60"/>
      <c r="F3373" s="20"/>
      <c r="G3373" s="18"/>
      <c r="H3373" s="25"/>
      <c r="I3373" s="15">
        <v>3373</v>
      </c>
      <c r="J3373" s="15" t="b">
        <f xml:space="preserve"> IF(AND([Relationship Date (UTC)] &gt;= Misc!$M$3, [Relationship Date (UTC)] &lt;= Misc!$N$3,TRUE), TRUE, FALSE)</f>
        <v>1</v>
      </c>
      <c r="K3373" s="16"/>
      <c r="L3373" s="72" t="s">
        <v>922</v>
      </c>
      <c r="M3373" s="75">
        <v>40523.680902777778</v>
      </c>
    </row>
    <row r="3374" spans="1:13">
      <c r="A3374" s="69" t="s">
        <v>904</v>
      </c>
      <c r="B3374" s="69" t="s">
        <v>647</v>
      </c>
      <c r="C3374" s="18"/>
      <c r="D3374" s="19"/>
      <c r="E3374" s="60"/>
      <c r="F3374" s="20"/>
      <c r="G3374" s="18"/>
      <c r="H3374" s="25"/>
      <c r="I3374" s="15">
        <v>3374</v>
      </c>
      <c r="J3374" s="15" t="b">
        <f xml:space="preserve"> IF(AND([Relationship Date (UTC)] &gt;= Misc!$M$3, [Relationship Date (UTC)] &lt;= Misc!$N$3,TRUE), TRUE, FALSE)</f>
        <v>1</v>
      </c>
      <c r="K3374" s="16"/>
      <c r="L3374" s="72" t="s">
        <v>922</v>
      </c>
      <c r="M3374" s="75">
        <v>40523.680902777778</v>
      </c>
    </row>
    <row r="3375" spans="1:13">
      <c r="A3375" s="69" t="s">
        <v>665</v>
      </c>
      <c r="B3375" s="69" t="s">
        <v>730</v>
      </c>
      <c r="C3375" s="18"/>
      <c r="D3375" s="19"/>
      <c r="E3375" s="60"/>
      <c r="F3375" s="20"/>
      <c r="G3375" s="18"/>
      <c r="H3375" s="25"/>
      <c r="I3375" s="15">
        <v>3375</v>
      </c>
      <c r="J3375" s="15" t="b">
        <f xml:space="preserve"> IF(AND([Relationship Date (UTC)] &gt;= Misc!$M$3, [Relationship Date (UTC)] &lt;= Misc!$N$3,TRUE), TRUE, FALSE)</f>
        <v>1</v>
      </c>
      <c r="K3375" s="16"/>
      <c r="L3375" s="72" t="s">
        <v>922</v>
      </c>
      <c r="M3375" s="75">
        <v>40523.680902777778</v>
      </c>
    </row>
    <row r="3376" spans="1:13">
      <c r="A3376" s="69" t="s">
        <v>665</v>
      </c>
      <c r="B3376" s="69" t="s">
        <v>409</v>
      </c>
      <c r="C3376" s="18"/>
      <c r="D3376" s="19"/>
      <c r="E3376" s="60"/>
      <c r="F3376" s="20"/>
      <c r="G3376" s="18"/>
      <c r="H3376" s="25"/>
      <c r="I3376" s="15">
        <v>3376</v>
      </c>
      <c r="J3376" s="15" t="b">
        <f xml:space="preserve"> IF(AND([Relationship Date (UTC)] &gt;= Misc!$M$3, [Relationship Date (UTC)] &lt;= Misc!$N$3,TRUE), TRUE, FALSE)</f>
        <v>1</v>
      </c>
      <c r="K3376" s="16"/>
      <c r="L3376" s="72" t="s">
        <v>922</v>
      </c>
      <c r="M3376" s="75">
        <v>40523.680902777778</v>
      </c>
    </row>
    <row r="3377" spans="1:13">
      <c r="A3377" s="69" t="s">
        <v>730</v>
      </c>
      <c r="B3377" s="69" t="s">
        <v>665</v>
      </c>
      <c r="C3377" s="18"/>
      <c r="D3377" s="19"/>
      <c r="E3377" s="60"/>
      <c r="F3377" s="20"/>
      <c r="G3377" s="18"/>
      <c r="H3377" s="25"/>
      <c r="I3377" s="15">
        <v>3377</v>
      </c>
      <c r="J3377" s="15" t="b">
        <f xml:space="preserve"> IF(AND([Relationship Date (UTC)] &gt;= Misc!$M$3, [Relationship Date (UTC)] &lt;= Misc!$N$3,TRUE), TRUE, FALSE)</f>
        <v>1</v>
      </c>
      <c r="K3377" s="16"/>
      <c r="L3377" s="72" t="s">
        <v>922</v>
      </c>
      <c r="M3377" s="75">
        <v>40523.680902777778</v>
      </c>
    </row>
    <row r="3378" spans="1:13">
      <c r="A3378" s="69" t="s">
        <v>409</v>
      </c>
      <c r="B3378" s="69" t="s">
        <v>665</v>
      </c>
      <c r="C3378" s="18"/>
      <c r="D3378" s="19"/>
      <c r="E3378" s="60"/>
      <c r="F3378" s="20"/>
      <c r="G3378" s="18"/>
      <c r="H3378" s="25"/>
      <c r="I3378" s="15">
        <v>3378</v>
      </c>
      <c r="J3378" s="15" t="b">
        <f xml:space="preserve"> IF(AND([Relationship Date (UTC)] &gt;= Misc!$M$3, [Relationship Date (UTC)] &lt;= Misc!$N$3,TRUE), TRUE, FALSE)</f>
        <v>1</v>
      </c>
      <c r="K3378" s="16"/>
      <c r="L3378" s="72" t="s">
        <v>922</v>
      </c>
      <c r="M3378" s="75">
        <v>40523.680902777778</v>
      </c>
    </row>
    <row r="3379" spans="1:13">
      <c r="A3379" s="69" t="s">
        <v>792</v>
      </c>
      <c r="B3379" s="69" t="s">
        <v>665</v>
      </c>
      <c r="C3379" s="18"/>
      <c r="D3379" s="19"/>
      <c r="E3379" s="60"/>
      <c r="F3379" s="20"/>
      <c r="G3379" s="18"/>
      <c r="H3379" s="25"/>
      <c r="I3379" s="15">
        <v>3379</v>
      </c>
      <c r="J3379" s="15" t="b">
        <f xml:space="preserve"> IF(AND([Relationship Date (UTC)] &gt;= Misc!$M$3, [Relationship Date (UTC)] &lt;= Misc!$N$3,TRUE), TRUE, FALSE)</f>
        <v>1</v>
      </c>
      <c r="K3379" s="16"/>
      <c r="L3379" s="72" t="s">
        <v>922</v>
      </c>
      <c r="M3379" s="75">
        <v>40523.680902777778</v>
      </c>
    </row>
    <row r="3380" spans="1:13">
      <c r="A3380" s="69" t="s">
        <v>669</v>
      </c>
      <c r="B3380" s="69" t="s">
        <v>665</v>
      </c>
      <c r="C3380" s="18"/>
      <c r="D3380" s="19"/>
      <c r="E3380" s="60"/>
      <c r="F3380" s="20"/>
      <c r="G3380" s="18"/>
      <c r="H3380" s="25"/>
      <c r="I3380" s="15">
        <v>3380</v>
      </c>
      <c r="J3380" s="15" t="b">
        <f xml:space="preserve"> IF(AND([Relationship Date (UTC)] &gt;= Misc!$M$3, [Relationship Date (UTC)] &lt;= Misc!$N$3,TRUE), TRUE, FALSE)</f>
        <v>1</v>
      </c>
      <c r="K3380" s="16"/>
      <c r="L3380" s="72" t="s">
        <v>922</v>
      </c>
      <c r="M3380" s="75">
        <v>40523.680902777778</v>
      </c>
    </row>
    <row r="3381" spans="1:13">
      <c r="A3381" s="69" t="s">
        <v>671</v>
      </c>
      <c r="B3381" s="69" t="s">
        <v>665</v>
      </c>
      <c r="C3381" s="18"/>
      <c r="D3381" s="19"/>
      <c r="E3381" s="60"/>
      <c r="F3381" s="20"/>
      <c r="G3381" s="18"/>
      <c r="H3381" s="25"/>
      <c r="I3381" s="15">
        <v>3381</v>
      </c>
      <c r="J3381" s="15" t="b">
        <f xml:space="preserve"> IF(AND([Relationship Date (UTC)] &gt;= Misc!$M$3, [Relationship Date (UTC)] &lt;= Misc!$N$3,TRUE), TRUE, FALSE)</f>
        <v>1</v>
      </c>
      <c r="K3381" s="16"/>
      <c r="L3381" s="72" t="s">
        <v>922</v>
      </c>
      <c r="M3381" s="75">
        <v>40523.680902777778</v>
      </c>
    </row>
    <row r="3382" spans="1:13">
      <c r="A3382" s="69" t="s">
        <v>904</v>
      </c>
      <c r="B3382" s="69" t="s">
        <v>665</v>
      </c>
      <c r="C3382" s="18"/>
      <c r="D3382" s="19"/>
      <c r="E3382" s="60"/>
      <c r="F3382" s="20"/>
      <c r="G3382" s="18"/>
      <c r="H3382" s="25"/>
      <c r="I3382" s="15">
        <v>3382</v>
      </c>
      <c r="J3382" s="15" t="b">
        <f xml:space="preserve"> IF(AND([Relationship Date (UTC)] &gt;= Misc!$M$3, [Relationship Date (UTC)] &lt;= Misc!$N$3,TRUE), TRUE, FALSE)</f>
        <v>1</v>
      </c>
      <c r="K3382" s="16"/>
      <c r="L3382" s="72" t="s">
        <v>922</v>
      </c>
      <c r="M3382" s="75">
        <v>40523.680902777778</v>
      </c>
    </row>
    <row r="3383" spans="1:13">
      <c r="A3383" s="69" t="s">
        <v>904</v>
      </c>
      <c r="B3383" s="69" t="s">
        <v>733</v>
      </c>
      <c r="C3383" s="18"/>
      <c r="D3383" s="19"/>
      <c r="E3383" s="60"/>
      <c r="F3383" s="20"/>
      <c r="G3383" s="18"/>
      <c r="H3383" s="25"/>
      <c r="I3383" s="15">
        <v>3383</v>
      </c>
      <c r="J3383" s="15" t="b">
        <f xml:space="preserve"> IF(AND([Relationship Date (UTC)] &gt;= Misc!$M$3, [Relationship Date (UTC)] &lt;= Misc!$N$3,TRUE), TRUE, FALSE)</f>
        <v>1</v>
      </c>
      <c r="K3383" s="16"/>
      <c r="L3383" s="72" t="s">
        <v>922</v>
      </c>
      <c r="M3383" s="75">
        <v>40523.680902777778</v>
      </c>
    </row>
    <row r="3384" spans="1:13">
      <c r="A3384" s="69" t="s">
        <v>900</v>
      </c>
      <c r="B3384" s="69" t="s">
        <v>916</v>
      </c>
      <c r="C3384" s="18"/>
      <c r="D3384" s="19"/>
      <c r="E3384" s="60"/>
      <c r="F3384" s="20"/>
      <c r="G3384" s="18"/>
      <c r="H3384" s="25"/>
      <c r="I3384" s="15">
        <v>3384</v>
      </c>
      <c r="J3384" s="15" t="b">
        <f xml:space="preserve"> IF(AND([Relationship Date (UTC)] &gt;= Misc!$M$3, [Relationship Date (UTC)] &lt;= Misc!$N$3,TRUE), TRUE, FALSE)</f>
        <v>1</v>
      </c>
      <c r="K3384" s="16"/>
      <c r="L3384" s="72" t="s">
        <v>922</v>
      </c>
      <c r="M3384" s="75">
        <v>40523.680902777778</v>
      </c>
    </row>
    <row r="3385" spans="1:13">
      <c r="A3385" s="69" t="s">
        <v>904</v>
      </c>
      <c r="B3385" s="69" t="s">
        <v>900</v>
      </c>
      <c r="C3385" s="18"/>
      <c r="D3385" s="19"/>
      <c r="E3385" s="60"/>
      <c r="F3385" s="20"/>
      <c r="G3385" s="18"/>
      <c r="H3385" s="25"/>
      <c r="I3385" s="15">
        <v>3385</v>
      </c>
      <c r="J3385" s="15" t="b">
        <f xml:space="preserve"> IF(AND([Relationship Date (UTC)] &gt;= Misc!$M$3, [Relationship Date (UTC)] &lt;= Misc!$N$3,TRUE), TRUE, FALSE)</f>
        <v>1</v>
      </c>
      <c r="K3385" s="16"/>
      <c r="L3385" s="72" t="s">
        <v>922</v>
      </c>
      <c r="M3385" s="75">
        <v>40523.680902777778</v>
      </c>
    </row>
    <row r="3386" spans="1:13">
      <c r="A3386" s="69" t="s">
        <v>904</v>
      </c>
      <c r="B3386" s="69" t="s">
        <v>913</v>
      </c>
      <c r="C3386" s="18"/>
      <c r="D3386" s="19"/>
      <c r="E3386" s="60"/>
      <c r="F3386" s="20"/>
      <c r="G3386" s="18"/>
      <c r="H3386" s="25"/>
      <c r="I3386" s="15">
        <v>3386</v>
      </c>
      <c r="J3386" s="15" t="b">
        <f xml:space="preserve"> IF(AND([Relationship Date (UTC)] &gt;= Misc!$M$3, [Relationship Date (UTC)] &lt;= Misc!$N$3,TRUE), TRUE, FALSE)</f>
        <v>1</v>
      </c>
      <c r="K3386" s="16"/>
      <c r="L3386" s="72" t="s">
        <v>921</v>
      </c>
      <c r="M3386" s="75">
        <v>40523.680706018517</v>
      </c>
    </row>
    <row r="3387" spans="1:13">
      <c r="A3387" s="69" t="s">
        <v>904</v>
      </c>
      <c r="B3387" s="69" t="s">
        <v>730</v>
      </c>
      <c r="C3387" s="18"/>
      <c r="D3387" s="19"/>
      <c r="E3387" s="60"/>
      <c r="F3387" s="20"/>
      <c r="G3387" s="18"/>
      <c r="H3387" s="25"/>
      <c r="I3387" s="15">
        <v>3387</v>
      </c>
      <c r="J3387" s="15" t="b">
        <f xml:space="preserve"> IF(AND([Relationship Date (UTC)] &gt;= Misc!$M$3, [Relationship Date (UTC)] &lt;= Misc!$N$3,TRUE), TRUE, FALSE)</f>
        <v>1</v>
      </c>
      <c r="K3387" s="16"/>
      <c r="L3387" s="72" t="s">
        <v>922</v>
      </c>
      <c r="M3387" s="75">
        <v>40523.680902777778</v>
      </c>
    </row>
    <row r="3388" spans="1:13">
      <c r="A3388" s="69" t="s">
        <v>904</v>
      </c>
      <c r="B3388" s="69" t="s">
        <v>916</v>
      </c>
      <c r="C3388" s="18"/>
      <c r="D3388" s="19"/>
      <c r="E3388" s="60"/>
      <c r="F3388" s="20"/>
      <c r="G3388" s="18"/>
      <c r="H3388" s="25"/>
      <c r="I3388" s="15">
        <v>3388</v>
      </c>
      <c r="J3388" s="15" t="b">
        <f xml:space="preserve"> IF(AND([Relationship Date (UTC)] &gt;= Misc!$M$3, [Relationship Date (UTC)] &lt;= Misc!$N$3,TRUE), TRUE, FALSE)</f>
        <v>1</v>
      </c>
      <c r="K3388" s="16"/>
      <c r="L3388" s="72" t="s">
        <v>922</v>
      </c>
      <c r="M3388" s="75">
        <v>40523.680902777778</v>
      </c>
    </row>
    <row r="3389" spans="1:13">
      <c r="A3389" s="69" t="s">
        <v>904</v>
      </c>
      <c r="B3389" s="69" t="s">
        <v>892</v>
      </c>
      <c r="C3389" s="18"/>
      <c r="D3389" s="19"/>
      <c r="E3389" s="60"/>
      <c r="F3389" s="20"/>
      <c r="G3389" s="18"/>
      <c r="H3389" s="25"/>
      <c r="I3389" s="15">
        <v>3389</v>
      </c>
      <c r="J3389" s="15" t="b">
        <f xml:space="preserve"> IF(AND([Relationship Date (UTC)] &gt;= Misc!$M$3, [Relationship Date (UTC)] &lt;= Misc!$N$3,TRUE), TRUE, FALSE)</f>
        <v>1</v>
      </c>
      <c r="K3389" s="16"/>
      <c r="L3389" s="72" t="s">
        <v>922</v>
      </c>
      <c r="M3389" s="75">
        <v>40523.680902777778</v>
      </c>
    </row>
    <row r="3390" spans="1:13">
      <c r="A3390" s="69" t="s">
        <v>904</v>
      </c>
      <c r="B3390" s="69" t="s">
        <v>913</v>
      </c>
      <c r="C3390" s="18"/>
      <c r="D3390" s="19"/>
      <c r="E3390" s="60"/>
      <c r="F3390" s="20"/>
      <c r="G3390" s="18"/>
      <c r="H3390" s="25"/>
      <c r="I3390" s="15">
        <v>3390</v>
      </c>
      <c r="J3390" s="15" t="b">
        <f xml:space="preserve"> IF(AND([Relationship Date (UTC)] &gt;= Misc!$M$3, [Relationship Date (UTC)] &lt;= Misc!$N$3,TRUE), TRUE, FALSE)</f>
        <v>1</v>
      </c>
      <c r="K3390" s="16"/>
      <c r="L3390" s="72" t="s">
        <v>922</v>
      </c>
      <c r="M3390" s="75">
        <v>40523.680902777778</v>
      </c>
    </row>
    <row r="3391" spans="1:13">
      <c r="A3391" s="69" t="s">
        <v>905</v>
      </c>
      <c r="B3391" s="69" t="s">
        <v>916</v>
      </c>
      <c r="C3391" s="18"/>
      <c r="D3391" s="19"/>
      <c r="E3391" s="60"/>
      <c r="F3391" s="20"/>
      <c r="G3391" s="18"/>
      <c r="H3391" s="25"/>
      <c r="I3391" s="15">
        <v>3391</v>
      </c>
      <c r="J3391" s="15" t="b">
        <f xml:space="preserve"> IF(AND([Relationship Date (UTC)] &gt;= Misc!$M$3, [Relationship Date (UTC)] &lt;= Misc!$N$3,TRUE), TRUE, FALSE)</f>
        <v>1</v>
      </c>
      <c r="K3391" s="16"/>
      <c r="L3391" s="72" t="s">
        <v>922</v>
      </c>
      <c r="M3391" s="75">
        <v>40523.680902777778</v>
      </c>
    </row>
    <row r="3392" spans="1:13">
      <c r="A3392" s="69" t="s">
        <v>905</v>
      </c>
      <c r="B3392" s="69" t="s">
        <v>913</v>
      </c>
      <c r="C3392" s="18"/>
      <c r="D3392" s="19"/>
      <c r="E3392" s="60"/>
      <c r="F3392" s="20"/>
      <c r="G3392" s="18"/>
      <c r="H3392" s="25"/>
      <c r="I3392" s="15">
        <v>3392</v>
      </c>
      <c r="J3392" s="15" t="b">
        <f xml:space="preserve"> IF(AND([Relationship Date (UTC)] &gt;= Misc!$M$3, [Relationship Date (UTC)] &lt;= Misc!$N$3,TRUE), TRUE, FALSE)</f>
        <v>1</v>
      </c>
      <c r="K3392" s="16"/>
      <c r="L3392" s="72" t="s">
        <v>922</v>
      </c>
      <c r="M3392" s="75">
        <v>40523.680902777778</v>
      </c>
    </row>
    <row r="3393" spans="1:13">
      <c r="A3393" s="69" t="s">
        <v>739</v>
      </c>
      <c r="B3393" s="69" t="s">
        <v>906</v>
      </c>
      <c r="C3393" s="18"/>
      <c r="D3393" s="19"/>
      <c r="E3393" s="60"/>
      <c r="F3393" s="20"/>
      <c r="G3393" s="18"/>
      <c r="H3393" s="25"/>
      <c r="I3393" s="15">
        <v>3393</v>
      </c>
      <c r="J3393" s="15" t="b">
        <f xml:space="preserve"> IF(AND([Relationship Date (UTC)] &gt;= Misc!$M$3, [Relationship Date (UTC)] &lt;= Misc!$N$3,TRUE), TRUE, FALSE)</f>
        <v>1</v>
      </c>
      <c r="K3393" s="16"/>
      <c r="L3393" s="72" t="s">
        <v>922</v>
      </c>
      <c r="M3393" s="75">
        <v>40523.680902777778</v>
      </c>
    </row>
    <row r="3394" spans="1:13">
      <c r="A3394" s="69" t="s">
        <v>739</v>
      </c>
      <c r="B3394" s="69" t="s">
        <v>916</v>
      </c>
      <c r="C3394" s="18"/>
      <c r="D3394" s="19"/>
      <c r="E3394" s="60"/>
      <c r="F3394" s="20"/>
      <c r="G3394" s="18"/>
      <c r="H3394" s="25"/>
      <c r="I3394" s="15">
        <v>3394</v>
      </c>
      <c r="J3394" s="15" t="b">
        <f xml:space="preserve"> IF(AND([Relationship Date (UTC)] &gt;= Misc!$M$3, [Relationship Date (UTC)] &lt;= Misc!$N$3,TRUE), TRUE, FALSE)</f>
        <v>1</v>
      </c>
      <c r="K3394" s="16"/>
      <c r="L3394" s="72" t="s">
        <v>922</v>
      </c>
      <c r="M3394" s="75">
        <v>40523.680902777778</v>
      </c>
    </row>
    <row r="3395" spans="1:13">
      <c r="A3395" s="69" t="s">
        <v>739</v>
      </c>
      <c r="B3395" s="69" t="s">
        <v>913</v>
      </c>
      <c r="C3395" s="18"/>
      <c r="D3395" s="19"/>
      <c r="E3395" s="60"/>
      <c r="F3395" s="20"/>
      <c r="G3395" s="18"/>
      <c r="H3395" s="25"/>
      <c r="I3395" s="15">
        <v>3395</v>
      </c>
      <c r="J3395" s="15" t="b">
        <f xml:space="preserve"> IF(AND([Relationship Date (UTC)] &gt;= Misc!$M$3, [Relationship Date (UTC)] &lt;= Misc!$N$3,TRUE), TRUE, FALSE)</f>
        <v>1</v>
      </c>
      <c r="K3395" s="16"/>
      <c r="L3395" s="72" t="s">
        <v>922</v>
      </c>
      <c r="M3395" s="75">
        <v>40523.680902777778</v>
      </c>
    </row>
    <row r="3396" spans="1:13">
      <c r="A3396" s="69" t="s">
        <v>906</v>
      </c>
      <c r="B3396" s="69" t="s">
        <v>739</v>
      </c>
      <c r="C3396" s="18"/>
      <c r="D3396" s="19"/>
      <c r="E3396" s="60"/>
      <c r="F3396" s="20"/>
      <c r="G3396" s="18"/>
      <c r="H3396" s="25"/>
      <c r="I3396" s="15">
        <v>3396</v>
      </c>
      <c r="J3396" s="15" t="b">
        <f xml:space="preserve"> IF(AND([Relationship Date (UTC)] &gt;= Misc!$M$3, [Relationship Date (UTC)] &lt;= Misc!$N$3,TRUE), TRUE, FALSE)</f>
        <v>1</v>
      </c>
      <c r="K3396" s="16"/>
      <c r="L3396" s="72" t="s">
        <v>922</v>
      </c>
      <c r="M3396" s="75">
        <v>40523.680902777778</v>
      </c>
    </row>
    <row r="3397" spans="1:13">
      <c r="A3397" s="69" t="s">
        <v>906</v>
      </c>
      <c r="B3397" s="69" t="s">
        <v>916</v>
      </c>
      <c r="C3397" s="18"/>
      <c r="D3397" s="19"/>
      <c r="E3397" s="60"/>
      <c r="F3397" s="20"/>
      <c r="G3397" s="18"/>
      <c r="H3397" s="25"/>
      <c r="I3397" s="15">
        <v>3397</v>
      </c>
      <c r="J3397" s="15" t="b">
        <f xml:space="preserve"> IF(AND([Relationship Date (UTC)] &gt;= Misc!$M$3, [Relationship Date (UTC)] &lt;= Misc!$N$3,TRUE), TRUE, FALSE)</f>
        <v>1</v>
      </c>
      <c r="K3397" s="16"/>
      <c r="L3397" s="72" t="s">
        <v>922</v>
      </c>
      <c r="M3397" s="75">
        <v>40523.680902777778</v>
      </c>
    </row>
    <row r="3398" spans="1:13">
      <c r="A3398" s="69" t="s">
        <v>906</v>
      </c>
      <c r="B3398" s="69" t="s">
        <v>913</v>
      </c>
      <c r="C3398" s="18"/>
      <c r="D3398" s="19"/>
      <c r="E3398" s="60"/>
      <c r="F3398" s="20"/>
      <c r="G3398" s="18"/>
      <c r="H3398" s="25"/>
      <c r="I3398" s="15">
        <v>3398</v>
      </c>
      <c r="J3398" s="15" t="b">
        <f xml:space="preserve"> IF(AND([Relationship Date (UTC)] &gt;= Misc!$M$3, [Relationship Date (UTC)] &lt;= Misc!$N$3,TRUE), TRUE, FALSE)</f>
        <v>1</v>
      </c>
      <c r="K3398" s="16"/>
      <c r="L3398" s="72" t="s">
        <v>922</v>
      </c>
      <c r="M3398" s="75">
        <v>40523.680902777778</v>
      </c>
    </row>
    <row r="3399" spans="1:13">
      <c r="A3399" s="69" t="s">
        <v>907</v>
      </c>
      <c r="B3399" s="69" t="s">
        <v>916</v>
      </c>
      <c r="C3399" s="18"/>
      <c r="D3399" s="19"/>
      <c r="E3399" s="60"/>
      <c r="F3399" s="20"/>
      <c r="G3399" s="18"/>
      <c r="H3399" s="25"/>
      <c r="I3399" s="15">
        <v>3399</v>
      </c>
      <c r="J3399" s="15" t="b">
        <f xml:space="preserve"> IF(AND([Relationship Date (UTC)] &gt;= Misc!$M$3, [Relationship Date (UTC)] &lt;= Misc!$N$3,TRUE), TRUE, FALSE)</f>
        <v>1</v>
      </c>
      <c r="K3399" s="16"/>
      <c r="L3399" s="72" t="s">
        <v>922</v>
      </c>
      <c r="M3399" s="75">
        <v>40523.680902777778</v>
      </c>
    </row>
    <row r="3400" spans="1:13">
      <c r="A3400" s="69" t="s">
        <v>806</v>
      </c>
      <c r="B3400" s="69" t="s">
        <v>671</v>
      </c>
      <c r="C3400" s="18"/>
      <c r="D3400" s="19"/>
      <c r="E3400" s="60"/>
      <c r="F3400" s="20"/>
      <c r="G3400" s="18"/>
      <c r="H3400" s="25"/>
      <c r="I3400" s="15">
        <v>3400</v>
      </c>
      <c r="J3400" s="15" t="b">
        <f xml:space="preserve"> IF(AND([Relationship Date (UTC)] &gt;= Misc!$M$3, [Relationship Date (UTC)] &lt;= Misc!$N$3,TRUE), TRUE, FALSE)</f>
        <v>1</v>
      </c>
      <c r="K3400" s="16"/>
      <c r="L3400" s="72" t="s">
        <v>921</v>
      </c>
      <c r="M3400" s="75">
        <v>40523.679398148146</v>
      </c>
    </row>
    <row r="3401" spans="1:13">
      <c r="A3401" s="69" t="s">
        <v>844</v>
      </c>
      <c r="B3401" s="69" t="s">
        <v>671</v>
      </c>
      <c r="C3401" s="18"/>
      <c r="D3401" s="19"/>
      <c r="E3401" s="60"/>
      <c r="F3401" s="20"/>
      <c r="G3401" s="18"/>
      <c r="H3401" s="25"/>
      <c r="I3401" s="15">
        <v>3401</v>
      </c>
      <c r="J3401" s="15" t="b">
        <f xml:space="preserve"> IF(AND([Relationship Date (UTC)] &gt;= Misc!$M$3, [Relationship Date (UTC)] &lt;= Misc!$N$3,TRUE), TRUE, FALSE)</f>
        <v>1</v>
      </c>
      <c r="K3401" s="16"/>
      <c r="L3401" s="72" t="s">
        <v>922</v>
      </c>
      <c r="M3401" s="75">
        <v>40523.680902777778</v>
      </c>
    </row>
    <row r="3402" spans="1:13">
      <c r="A3402" s="69" t="s">
        <v>730</v>
      </c>
      <c r="B3402" s="69" t="s">
        <v>671</v>
      </c>
      <c r="C3402" s="18"/>
      <c r="D3402" s="19"/>
      <c r="E3402" s="60"/>
      <c r="F3402" s="20"/>
      <c r="G3402" s="18"/>
      <c r="H3402" s="25"/>
      <c r="I3402" s="15">
        <v>3402</v>
      </c>
      <c r="J3402" s="15" t="b">
        <f xml:space="preserve"> IF(AND([Relationship Date (UTC)] &gt;= Misc!$M$3, [Relationship Date (UTC)] &lt;= Misc!$N$3,TRUE), TRUE, FALSE)</f>
        <v>1</v>
      </c>
      <c r="K3402" s="16"/>
      <c r="L3402" s="72" t="s">
        <v>922</v>
      </c>
      <c r="M3402" s="75">
        <v>40523.680902777778</v>
      </c>
    </row>
    <row r="3403" spans="1:13">
      <c r="A3403" s="69" t="s">
        <v>658</v>
      </c>
      <c r="B3403" s="69" t="s">
        <v>671</v>
      </c>
      <c r="C3403" s="18"/>
      <c r="D3403" s="19"/>
      <c r="E3403" s="60"/>
      <c r="F3403" s="20"/>
      <c r="G3403" s="18"/>
      <c r="H3403" s="25"/>
      <c r="I3403" s="15">
        <v>3403</v>
      </c>
      <c r="J3403" s="15" t="b">
        <f xml:space="preserve"> IF(AND([Relationship Date (UTC)] &gt;= Misc!$M$3, [Relationship Date (UTC)] &lt;= Misc!$N$3,TRUE), TRUE, FALSE)</f>
        <v>1</v>
      </c>
      <c r="K3403" s="16"/>
      <c r="L3403" s="72" t="s">
        <v>922</v>
      </c>
      <c r="M3403" s="75">
        <v>40523.680902777778</v>
      </c>
    </row>
    <row r="3404" spans="1:13">
      <c r="A3404" s="69" t="s">
        <v>413</v>
      </c>
      <c r="B3404" s="69" t="s">
        <v>671</v>
      </c>
      <c r="C3404" s="18"/>
      <c r="D3404" s="19"/>
      <c r="E3404" s="60"/>
      <c r="F3404" s="20"/>
      <c r="G3404" s="18"/>
      <c r="H3404" s="25"/>
      <c r="I3404" s="15">
        <v>3404</v>
      </c>
      <c r="J3404" s="15" t="b">
        <f xml:space="preserve"> IF(AND([Relationship Date (UTC)] &gt;= Misc!$M$3, [Relationship Date (UTC)] &lt;= Misc!$N$3,TRUE), TRUE, FALSE)</f>
        <v>1</v>
      </c>
      <c r="K3404" s="16"/>
      <c r="L3404" s="72" t="s">
        <v>922</v>
      </c>
      <c r="M3404" s="75">
        <v>40523.680902777778</v>
      </c>
    </row>
    <row r="3405" spans="1:13">
      <c r="A3405" s="69" t="s">
        <v>792</v>
      </c>
      <c r="B3405" s="69" t="s">
        <v>671</v>
      </c>
      <c r="C3405" s="18"/>
      <c r="D3405" s="19"/>
      <c r="E3405" s="60"/>
      <c r="F3405" s="20"/>
      <c r="G3405" s="18"/>
      <c r="H3405" s="25"/>
      <c r="I3405" s="15">
        <v>3405</v>
      </c>
      <c r="J3405" s="15" t="b">
        <f xml:space="preserve"> IF(AND([Relationship Date (UTC)] &gt;= Misc!$M$3, [Relationship Date (UTC)] &lt;= Misc!$N$3,TRUE), TRUE, FALSE)</f>
        <v>1</v>
      </c>
      <c r="K3405" s="16"/>
      <c r="L3405" s="72" t="s">
        <v>922</v>
      </c>
      <c r="M3405" s="75">
        <v>40523.680902777778</v>
      </c>
    </row>
    <row r="3406" spans="1:13">
      <c r="A3406" s="69" t="s">
        <v>669</v>
      </c>
      <c r="B3406" s="69" t="s">
        <v>671</v>
      </c>
      <c r="C3406" s="18"/>
      <c r="D3406" s="19"/>
      <c r="E3406" s="60"/>
      <c r="F3406" s="20"/>
      <c r="G3406" s="18"/>
      <c r="H3406" s="25"/>
      <c r="I3406" s="15">
        <v>3406</v>
      </c>
      <c r="J3406" s="15" t="b">
        <f xml:space="preserve"> IF(AND([Relationship Date (UTC)] &gt;= Misc!$M$3, [Relationship Date (UTC)] &lt;= Misc!$N$3,TRUE), TRUE, FALSE)</f>
        <v>1</v>
      </c>
      <c r="K3406" s="16"/>
      <c r="L3406" s="72" t="s">
        <v>922</v>
      </c>
      <c r="M3406" s="75">
        <v>40523.680902777778</v>
      </c>
    </row>
    <row r="3407" spans="1:13">
      <c r="A3407" s="69" t="s">
        <v>892</v>
      </c>
      <c r="B3407" s="69" t="s">
        <v>671</v>
      </c>
      <c r="C3407" s="18"/>
      <c r="D3407" s="19"/>
      <c r="E3407" s="60"/>
      <c r="F3407" s="20"/>
      <c r="G3407" s="18"/>
      <c r="H3407" s="25"/>
      <c r="I3407" s="15">
        <v>3407</v>
      </c>
      <c r="J3407" s="15" t="b">
        <f xml:space="preserve"> IF(AND([Relationship Date (UTC)] &gt;= Misc!$M$3, [Relationship Date (UTC)] &lt;= Misc!$N$3,TRUE), TRUE, FALSE)</f>
        <v>1</v>
      </c>
      <c r="K3407" s="16"/>
      <c r="L3407" s="72" t="s">
        <v>922</v>
      </c>
      <c r="M3407" s="75">
        <v>40523.680902777778</v>
      </c>
    </row>
    <row r="3408" spans="1:13">
      <c r="A3408" s="69" t="s">
        <v>566</v>
      </c>
      <c r="B3408" s="69" t="s">
        <v>671</v>
      </c>
      <c r="C3408" s="18"/>
      <c r="D3408" s="19"/>
      <c r="E3408" s="60"/>
      <c r="F3408" s="20"/>
      <c r="G3408" s="18"/>
      <c r="H3408" s="25"/>
      <c r="I3408" s="15">
        <v>3408</v>
      </c>
      <c r="J3408" s="15" t="b">
        <f xml:space="preserve"> IF(AND([Relationship Date (UTC)] &gt;= Misc!$M$3, [Relationship Date (UTC)] &lt;= Misc!$N$3,TRUE), TRUE, FALSE)</f>
        <v>1</v>
      </c>
      <c r="K3408" s="16"/>
      <c r="L3408" s="72" t="s">
        <v>922</v>
      </c>
      <c r="M3408" s="75">
        <v>40523.680902777778</v>
      </c>
    </row>
    <row r="3409" spans="1:13">
      <c r="A3409" s="69" t="s">
        <v>850</v>
      </c>
      <c r="B3409" s="69" t="s">
        <v>671</v>
      </c>
      <c r="C3409" s="18"/>
      <c r="D3409" s="19"/>
      <c r="E3409" s="60"/>
      <c r="F3409" s="20"/>
      <c r="G3409" s="18"/>
      <c r="H3409" s="25"/>
      <c r="I3409" s="15">
        <v>3409</v>
      </c>
      <c r="J3409" s="15" t="b">
        <f xml:space="preserve"> IF(AND([Relationship Date (UTC)] &gt;= Misc!$M$3, [Relationship Date (UTC)] &lt;= Misc!$N$3,TRUE), TRUE, FALSE)</f>
        <v>1</v>
      </c>
      <c r="K3409" s="16"/>
      <c r="L3409" s="72" t="s">
        <v>922</v>
      </c>
      <c r="M3409" s="75">
        <v>40523.680902777778</v>
      </c>
    </row>
    <row r="3410" spans="1:13">
      <c r="A3410" s="69" t="s">
        <v>671</v>
      </c>
      <c r="B3410" s="69" t="s">
        <v>770</v>
      </c>
      <c r="C3410" s="18"/>
      <c r="D3410" s="19"/>
      <c r="E3410" s="60"/>
      <c r="F3410" s="20"/>
      <c r="G3410" s="18"/>
      <c r="H3410" s="25"/>
      <c r="I3410" s="15">
        <v>3410</v>
      </c>
      <c r="J3410" s="15" t="b">
        <f xml:space="preserve"> IF(AND([Relationship Date (UTC)] &gt;= Misc!$M$3, [Relationship Date (UTC)] &lt;= Misc!$N$3,TRUE), TRUE, FALSE)</f>
        <v>1</v>
      </c>
      <c r="K3410" s="16"/>
      <c r="L3410" s="72" t="s">
        <v>922</v>
      </c>
      <c r="M3410" s="75">
        <v>40523.680902777778</v>
      </c>
    </row>
    <row r="3411" spans="1:13">
      <c r="A3411" s="69" t="s">
        <v>671</v>
      </c>
      <c r="B3411" s="69" t="s">
        <v>792</v>
      </c>
      <c r="C3411" s="18"/>
      <c r="D3411" s="19"/>
      <c r="E3411" s="60"/>
      <c r="F3411" s="20"/>
      <c r="G3411" s="18"/>
      <c r="H3411" s="25"/>
      <c r="I3411" s="15">
        <v>3411</v>
      </c>
      <c r="J3411" s="15" t="b">
        <f xml:space="preserve"> IF(AND([Relationship Date (UTC)] &gt;= Misc!$M$3, [Relationship Date (UTC)] &lt;= Misc!$N$3,TRUE), TRUE, FALSE)</f>
        <v>1</v>
      </c>
      <c r="K3411" s="16"/>
      <c r="L3411" s="72" t="s">
        <v>922</v>
      </c>
      <c r="M3411" s="75">
        <v>40523.680902777778</v>
      </c>
    </row>
    <row r="3412" spans="1:13">
      <c r="A3412" s="69" t="s">
        <v>671</v>
      </c>
      <c r="B3412" s="69" t="s">
        <v>850</v>
      </c>
      <c r="C3412" s="18"/>
      <c r="D3412" s="19"/>
      <c r="E3412" s="60"/>
      <c r="F3412" s="20"/>
      <c r="G3412" s="18"/>
      <c r="H3412" s="25"/>
      <c r="I3412" s="15">
        <v>3412</v>
      </c>
      <c r="J3412" s="15" t="b">
        <f xml:space="preserve"> IF(AND([Relationship Date (UTC)] &gt;= Misc!$M$3, [Relationship Date (UTC)] &lt;= Misc!$N$3,TRUE), TRUE, FALSE)</f>
        <v>1</v>
      </c>
      <c r="K3412" s="16"/>
      <c r="L3412" s="72" t="s">
        <v>922</v>
      </c>
      <c r="M3412" s="75">
        <v>40523.680902777778</v>
      </c>
    </row>
    <row r="3413" spans="1:13">
      <c r="A3413" s="69" t="s">
        <v>671</v>
      </c>
      <c r="B3413" s="69" t="s">
        <v>892</v>
      </c>
      <c r="C3413" s="18"/>
      <c r="D3413" s="19"/>
      <c r="E3413" s="60"/>
      <c r="F3413" s="20"/>
      <c r="G3413" s="18"/>
      <c r="H3413" s="25"/>
      <c r="I3413" s="15">
        <v>3413</v>
      </c>
      <c r="J3413" s="15" t="b">
        <f xml:space="preserve"> IF(AND([Relationship Date (UTC)] &gt;= Misc!$M$3, [Relationship Date (UTC)] &lt;= Misc!$N$3,TRUE), TRUE, FALSE)</f>
        <v>1</v>
      </c>
      <c r="K3413" s="16"/>
      <c r="L3413" s="72" t="s">
        <v>922</v>
      </c>
      <c r="M3413" s="75">
        <v>40523.680902777778</v>
      </c>
    </row>
    <row r="3414" spans="1:13">
      <c r="A3414" s="69" t="s">
        <v>671</v>
      </c>
      <c r="B3414" s="69" t="s">
        <v>730</v>
      </c>
      <c r="C3414" s="18"/>
      <c r="D3414" s="19"/>
      <c r="E3414" s="60"/>
      <c r="F3414" s="20"/>
      <c r="G3414" s="18"/>
      <c r="H3414" s="25"/>
      <c r="I3414" s="15">
        <v>3414</v>
      </c>
      <c r="J3414" s="15" t="b">
        <f xml:space="preserve"> IF(AND([Relationship Date (UTC)] &gt;= Misc!$M$3, [Relationship Date (UTC)] &lt;= Misc!$N$3,TRUE), TRUE, FALSE)</f>
        <v>1</v>
      </c>
      <c r="K3414" s="16"/>
      <c r="L3414" s="72" t="s">
        <v>922</v>
      </c>
      <c r="M3414" s="75">
        <v>40523.680902777778</v>
      </c>
    </row>
    <row r="3415" spans="1:13">
      <c r="A3415" s="69" t="s">
        <v>671</v>
      </c>
      <c r="B3415" s="69" t="s">
        <v>658</v>
      </c>
      <c r="C3415" s="18"/>
      <c r="D3415" s="19"/>
      <c r="E3415" s="60"/>
      <c r="F3415" s="20"/>
      <c r="G3415" s="18"/>
      <c r="H3415" s="25"/>
      <c r="I3415" s="15">
        <v>3415</v>
      </c>
      <c r="J3415" s="15" t="b">
        <f xml:space="preserve"> IF(AND([Relationship Date (UTC)] &gt;= Misc!$M$3, [Relationship Date (UTC)] &lt;= Misc!$N$3,TRUE), TRUE, FALSE)</f>
        <v>1</v>
      </c>
      <c r="K3415" s="16"/>
      <c r="L3415" s="72" t="s">
        <v>922</v>
      </c>
      <c r="M3415" s="75">
        <v>40523.680902777778</v>
      </c>
    </row>
    <row r="3416" spans="1:13">
      <c r="A3416" s="69" t="s">
        <v>671</v>
      </c>
      <c r="B3416" s="69" t="s">
        <v>696</v>
      </c>
      <c r="C3416" s="18"/>
      <c r="D3416" s="19"/>
      <c r="E3416" s="60"/>
      <c r="F3416" s="20"/>
      <c r="G3416" s="18"/>
      <c r="H3416" s="25"/>
      <c r="I3416" s="15">
        <v>3416</v>
      </c>
      <c r="J3416" s="15" t="b">
        <f xml:space="preserve"> IF(AND([Relationship Date (UTC)] &gt;= Misc!$M$3, [Relationship Date (UTC)] &lt;= Misc!$N$3,TRUE), TRUE, FALSE)</f>
        <v>1</v>
      </c>
      <c r="K3416" s="16"/>
      <c r="L3416" s="72" t="s">
        <v>922</v>
      </c>
      <c r="M3416" s="75">
        <v>40523.680902777778</v>
      </c>
    </row>
    <row r="3417" spans="1:13">
      <c r="A3417" s="69" t="s">
        <v>671</v>
      </c>
      <c r="B3417" s="69" t="s">
        <v>845</v>
      </c>
      <c r="C3417" s="18"/>
      <c r="D3417" s="19"/>
      <c r="E3417" s="60"/>
      <c r="F3417" s="20"/>
      <c r="G3417" s="18"/>
      <c r="H3417" s="25"/>
      <c r="I3417" s="15">
        <v>3417</v>
      </c>
      <c r="J3417" s="15" t="b">
        <f xml:space="preserve"> IF(AND([Relationship Date (UTC)] &gt;= Misc!$M$3, [Relationship Date (UTC)] &lt;= Misc!$N$3,TRUE), TRUE, FALSE)</f>
        <v>1</v>
      </c>
      <c r="K3417" s="16"/>
      <c r="L3417" s="72" t="s">
        <v>922</v>
      </c>
      <c r="M3417" s="75">
        <v>40523.680902777778</v>
      </c>
    </row>
    <row r="3418" spans="1:13">
      <c r="A3418" s="69" t="s">
        <v>671</v>
      </c>
      <c r="B3418" s="69" t="s">
        <v>413</v>
      </c>
      <c r="C3418" s="18"/>
      <c r="D3418" s="19"/>
      <c r="E3418" s="60"/>
      <c r="F3418" s="20"/>
      <c r="G3418" s="18"/>
      <c r="H3418" s="25"/>
      <c r="I3418" s="15">
        <v>3418</v>
      </c>
      <c r="J3418" s="15" t="b">
        <f xml:space="preserve"> IF(AND([Relationship Date (UTC)] &gt;= Misc!$M$3, [Relationship Date (UTC)] &lt;= Misc!$N$3,TRUE), TRUE, FALSE)</f>
        <v>1</v>
      </c>
      <c r="K3418" s="16"/>
      <c r="L3418" s="72" t="s">
        <v>922</v>
      </c>
      <c r="M3418" s="75">
        <v>40523.680902777778</v>
      </c>
    </row>
    <row r="3419" spans="1:13">
      <c r="A3419" s="69" t="s">
        <v>671</v>
      </c>
      <c r="B3419" s="69" t="s">
        <v>409</v>
      </c>
      <c r="C3419" s="18"/>
      <c r="D3419" s="19"/>
      <c r="E3419" s="60"/>
      <c r="F3419" s="20"/>
      <c r="G3419" s="18"/>
      <c r="H3419" s="25"/>
      <c r="I3419" s="15">
        <v>3419</v>
      </c>
      <c r="J3419" s="15" t="b">
        <f xml:space="preserve"> IF(AND([Relationship Date (UTC)] &gt;= Misc!$M$3, [Relationship Date (UTC)] &lt;= Misc!$N$3,TRUE), TRUE, FALSE)</f>
        <v>1</v>
      </c>
      <c r="K3419" s="16"/>
      <c r="L3419" s="72" t="s">
        <v>922</v>
      </c>
      <c r="M3419" s="75">
        <v>40523.680902777778</v>
      </c>
    </row>
    <row r="3420" spans="1:13">
      <c r="A3420" s="69" t="s">
        <v>671</v>
      </c>
      <c r="B3420" s="69" t="s">
        <v>899</v>
      </c>
      <c r="C3420" s="18"/>
      <c r="D3420" s="19"/>
      <c r="E3420" s="60"/>
      <c r="F3420" s="20"/>
      <c r="G3420" s="18"/>
      <c r="H3420" s="25"/>
      <c r="I3420" s="15">
        <v>3420</v>
      </c>
      <c r="J3420" s="15" t="b">
        <f xml:space="preserve"> IF(AND([Relationship Date (UTC)] &gt;= Misc!$M$3, [Relationship Date (UTC)] &lt;= Misc!$N$3,TRUE), TRUE, FALSE)</f>
        <v>1</v>
      </c>
      <c r="K3420" s="16"/>
      <c r="L3420" s="72" t="s">
        <v>922</v>
      </c>
      <c r="M3420" s="75">
        <v>40523.680902777778</v>
      </c>
    </row>
    <row r="3421" spans="1:13">
      <c r="A3421" s="69" t="s">
        <v>671</v>
      </c>
      <c r="B3421" s="69" t="s">
        <v>844</v>
      </c>
      <c r="C3421" s="18"/>
      <c r="D3421" s="19"/>
      <c r="E3421" s="60"/>
      <c r="F3421" s="20"/>
      <c r="G3421" s="18"/>
      <c r="H3421" s="25"/>
      <c r="I3421" s="15">
        <v>3421</v>
      </c>
      <c r="J3421" s="15" t="b">
        <f xml:space="preserve"> IF(AND([Relationship Date (UTC)] &gt;= Misc!$M$3, [Relationship Date (UTC)] &lt;= Misc!$N$3,TRUE), TRUE, FALSE)</f>
        <v>1</v>
      </c>
      <c r="K3421" s="16"/>
      <c r="L3421" s="72" t="s">
        <v>922</v>
      </c>
      <c r="M3421" s="75">
        <v>40523.680902777778</v>
      </c>
    </row>
    <row r="3422" spans="1:13">
      <c r="A3422" s="69" t="s">
        <v>671</v>
      </c>
      <c r="B3422" s="69" t="s">
        <v>669</v>
      </c>
      <c r="C3422" s="18"/>
      <c r="D3422" s="19"/>
      <c r="E3422" s="60"/>
      <c r="F3422" s="20"/>
      <c r="G3422" s="18"/>
      <c r="H3422" s="25"/>
      <c r="I3422" s="15">
        <v>3422</v>
      </c>
      <c r="J3422" s="15" t="b">
        <f xml:space="preserve"> IF(AND([Relationship Date (UTC)] &gt;= Misc!$M$3, [Relationship Date (UTC)] &lt;= Misc!$N$3,TRUE), TRUE, FALSE)</f>
        <v>1</v>
      </c>
      <c r="K3422" s="16"/>
      <c r="L3422" s="72" t="s">
        <v>922</v>
      </c>
      <c r="M3422" s="75">
        <v>40523.680902777778</v>
      </c>
    </row>
    <row r="3423" spans="1:13">
      <c r="A3423" s="69" t="s">
        <v>671</v>
      </c>
      <c r="B3423" s="69" t="s">
        <v>916</v>
      </c>
      <c r="C3423" s="18"/>
      <c r="D3423" s="19"/>
      <c r="E3423" s="60"/>
      <c r="F3423" s="20"/>
      <c r="G3423" s="18"/>
      <c r="H3423" s="25"/>
      <c r="I3423" s="15">
        <v>3423</v>
      </c>
      <c r="J3423" s="15" t="b">
        <f xml:space="preserve"> IF(AND([Relationship Date (UTC)] &gt;= Misc!$M$3, [Relationship Date (UTC)] &lt;= Misc!$N$3,TRUE), TRUE, FALSE)</f>
        <v>1</v>
      </c>
      <c r="K3423" s="16"/>
      <c r="L3423" s="72" t="s">
        <v>922</v>
      </c>
      <c r="M3423" s="75">
        <v>40523.680902777778</v>
      </c>
    </row>
    <row r="3424" spans="1:13">
      <c r="A3424" s="69" t="s">
        <v>671</v>
      </c>
      <c r="B3424" s="69" t="s">
        <v>806</v>
      </c>
      <c r="C3424" s="18"/>
      <c r="D3424" s="19"/>
      <c r="E3424" s="60"/>
      <c r="F3424" s="20"/>
      <c r="G3424" s="18"/>
      <c r="H3424" s="25"/>
      <c r="I3424" s="15">
        <v>3424</v>
      </c>
      <c r="J3424" s="15" t="b">
        <f xml:space="preserve"> IF(AND([Relationship Date (UTC)] &gt;= Misc!$M$3, [Relationship Date (UTC)] &lt;= Misc!$N$3,TRUE), TRUE, FALSE)</f>
        <v>1</v>
      </c>
      <c r="K3424" s="16"/>
      <c r="L3424" s="72" t="s">
        <v>922</v>
      </c>
      <c r="M3424" s="75">
        <v>40523.680902777778</v>
      </c>
    </row>
    <row r="3425" spans="1:13">
      <c r="A3425" s="69" t="s">
        <v>696</v>
      </c>
      <c r="B3425" s="69" t="s">
        <v>671</v>
      </c>
      <c r="C3425" s="18"/>
      <c r="D3425" s="19"/>
      <c r="E3425" s="60"/>
      <c r="F3425" s="20"/>
      <c r="G3425" s="18"/>
      <c r="H3425" s="25"/>
      <c r="I3425" s="15">
        <v>3425</v>
      </c>
      <c r="J3425" s="15" t="b">
        <f xml:space="preserve"> IF(AND([Relationship Date (UTC)] &gt;= Misc!$M$3, [Relationship Date (UTC)] &lt;= Misc!$N$3,TRUE), TRUE, FALSE)</f>
        <v>1</v>
      </c>
      <c r="K3425" s="16"/>
      <c r="L3425" s="72" t="s">
        <v>922</v>
      </c>
      <c r="M3425" s="75">
        <v>40523.680902777778</v>
      </c>
    </row>
    <row r="3426" spans="1:13">
      <c r="A3426" s="69" t="s">
        <v>770</v>
      </c>
      <c r="B3426" s="69" t="s">
        <v>671</v>
      </c>
      <c r="C3426" s="18"/>
      <c r="D3426" s="19"/>
      <c r="E3426" s="60"/>
      <c r="F3426" s="20"/>
      <c r="G3426" s="18"/>
      <c r="H3426" s="25"/>
      <c r="I3426" s="15">
        <v>3426</v>
      </c>
      <c r="J3426" s="15" t="b">
        <f xml:space="preserve"> IF(AND([Relationship Date (UTC)] &gt;= Misc!$M$3, [Relationship Date (UTC)] &lt;= Misc!$N$3,TRUE), TRUE, FALSE)</f>
        <v>1</v>
      </c>
      <c r="K3426" s="16"/>
      <c r="L3426" s="72" t="s">
        <v>922</v>
      </c>
      <c r="M3426" s="75">
        <v>40523.680902777778</v>
      </c>
    </row>
    <row r="3427" spans="1:13">
      <c r="A3427" s="69" t="s">
        <v>806</v>
      </c>
      <c r="B3427" s="69" t="s">
        <v>671</v>
      </c>
      <c r="C3427" s="18"/>
      <c r="D3427" s="19"/>
      <c r="E3427" s="60"/>
      <c r="F3427" s="20"/>
      <c r="G3427" s="18"/>
      <c r="H3427" s="25"/>
      <c r="I3427" s="15">
        <v>3427</v>
      </c>
      <c r="J3427" s="15" t="b">
        <f xml:space="preserve"> IF(AND([Relationship Date (UTC)] &gt;= Misc!$M$3, [Relationship Date (UTC)] &lt;= Misc!$N$3,TRUE), TRUE, FALSE)</f>
        <v>1</v>
      </c>
      <c r="K3427" s="16"/>
      <c r="L3427" s="72" t="s">
        <v>922</v>
      </c>
      <c r="M3427" s="75">
        <v>40523.680902777778</v>
      </c>
    </row>
    <row r="3428" spans="1:13">
      <c r="A3428" s="69" t="s">
        <v>845</v>
      </c>
      <c r="B3428" s="69" t="s">
        <v>671</v>
      </c>
      <c r="C3428" s="18"/>
      <c r="D3428" s="19"/>
      <c r="E3428" s="60"/>
      <c r="F3428" s="20"/>
      <c r="G3428" s="18"/>
      <c r="H3428" s="25"/>
      <c r="I3428" s="15">
        <v>3428</v>
      </c>
      <c r="J3428" s="15" t="b">
        <f xml:space="preserve"> IF(AND([Relationship Date (UTC)] &gt;= Misc!$M$3, [Relationship Date (UTC)] &lt;= Misc!$N$3,TRUE), TRUE, FALSE)</f>
        <v>1</v>
      </c>
      <c r="K3428" s="16"/>
      <c r="L3428" s="72" t="s">
        <v>922</v>
      </c>
      <c r="M3428" s="75">
        <v>40523.680902777778</v>
      </c>
    </row>
    <row r="3429" spans="1:13">
      <c r="A3429" s="69" t="s">
        <v>899</v>
      </c>
      <c r="B3429" s="69" t="s">
        <v>671</v>
      </c>
      <c r="C3429" s="18"/>
      <c r="D3429" s="19"/>
      <c r="E3429" s="60"/>
      <c r="F3429" s="20"/>
      <c r="G3429" s="18"/>
      <c r="H3429" s="25"/>
      <c r="I3429" s="15">
        <v>3429</v>
      </c>
      <c r="J3429" s="15" t="b">
        <f xml:space="preserve"> IF(AND([Relationship Date (UTC)] &gt;= Misc!$M$3, [Relationship Date (UTC)] &lt;= Misc!$N$3,TRUE), TRUE, FALSE)</f>
        <v>1</v>
      </c>
      <c r="K3429" s="16"/>
      <c r="L3429" s="72" t="s">
        <v>922</v>
      </c>
      <c r="M3429" s="75">
        <v>40523.680902777778</v>
      </c>
    </row>
    <row r="3430" spans="1:13">
      <c r="A3430" s="69" t="s">
        <v>908</v>
      </c>
      <c r="B3430" s="69" t="s">
        <v>671</v>
      </c>
      <c r="C3430" s="18"/>
      <c r="D3430" s="19"/>
      <c r="E3430" s="60"/>
      <c r="F3430" s="20"/>
      <c r="G3430" s="18"/>
      <c r="H3430" s="25"/>
      <c r="I3430" s="15">
        <v>3430</v>
      </c>
      <c r="J3430" s="15" t="b">
        <f xml:space="preserve"> IF(AND([Relationship Date (UTC)] &gt;= Misc!$M$3, [Relationship Date (UTC)] &lt;= Misc!$N$3,TRUE), TRUE, FALSE)</f>
        <v>1</v>
      </c>
      <c r="K3430" s="16"/>
      <c r="L3430" s="72" t="s">
        <v>922</v>
      </c>
      <c r="M3430" s="75">
        <v>40523.680902777778</v>
      </c>
    </row>
    <row r="3431" spans="1:13">
      <c r="A3431" s="69" t="s">
        <v>586</v>
      </c>
      <c r="B3431" s="69" t="s">
        <v>730</v>
      </c>
      <c r="C3431" s="18"/>
      <c r="D3431" s="19"/>
      <c r="E3431" s="60"/>
      <c r="F3431" s="20"/>
      <c r="G3431" s="18"/>
      <c r="H3431" s="25"/>
      <c r="I3431" s="15">
        <v>3431</v>
      </c>
      <c r="J3431" s="15" t="b">
        <f xml:space="preserve"> IF(AND([Relationship Date (UTC)] &gt;= Misc!$M$3, [Relationship Date (UTC)] &lt;= Misc!$N$3,TRUE), TRUE, FALSE)</f>
        <v>1</v>
      </c>
      <c r="K3431" s="16"/>
      <c r="L3431" s="72" t="s">
        <v>921</v>
      </c>
      <c r="M3431" s="75">
        <v>40523.666886574072</v>
      </c>
    </row>
    <row r="3432" spans="1:13">
      <c r="A3432" s="69" t="s">
        <v>586</v>
      </c>
      <c r="B3432" s="69" t="s">
        <v>696</v>
      </c>
      <c r="C3432" s="18"/>
      <c r="D3432" s="19"/>
      <c r="E3432" s="60"/>
      <c r="F3432" s="20"/>
      <c r="G3432" s="18"/>
      <c r="H3432" s="25"/>
      <c r="I3432" s="15">
        <v>3432</v>
      </c>
      <c r="J3432" s="15" t="b">
        <f xml:space="preserve"> IF(AND([Relationship Date (UTC)] &gt;= Misc!$M$3, [Relationship Date (UTC)] &lt;= Misc!$N$3,TRUE), TRUE, FALSE)</f>
        <v>1</v>
      </c>
      <c r="K3432" s="16"/>
      <c r="L3432" s="72" t="s">
        <v>921</v>
      </c>
      <c r="M3432" s="75">
        <v>40523.666886574072</v>
      </c>
    </row>
    <row r="3433" spans="1:13">
      <c r="A3433" s="69" t="s">
        <v>586</v>
      </c>
      <c r="B3433" s="69" t="s">
        <v>730</v>
      </c>
      <c r="C3433" s="18"/>
      <c r="D3433" s="19"/>
      <c r="E3433" s="60"/>
      <c r="F3433" s="20"/>
      <c r="G3433" s="18"/>
      <c r="H3433" s="25"/>
      <c r="I3433" s="15">
        <v>3433</v>
      </c>
      <c r="J3433" s="15" t="b">
        <f xml:space="preserve"> IF(AND([Relationship Date (UTC)] &gt;= Misc!$M$3, [Relationship Date (UTC)] &lt;= Misc!$N$3,TRUE), TRUE, FALSE)</f>
        <v>1</v>
      </c>
      <c r="K3433" s="16"/>
      <c r="L3433" s="72" t="s">
        <v>922</v>
      </c>
      <c r="M3433" s="75">
        <v>40523.680902777778</v>
      </c>
    </row>
    <row r="3434" spans="1:13">
      <c r="A3434" s="69" t="s">
        <v>586</v>
      </c>
      <c r="B3434" s="69" t="s">
        <v>409</v>
      </c>
      <c r="C3434" s="18"/>
      <c r="D3434" s="19"/>
      <c r="E3434" s="60"/>
      <c r="F3434" s="20"/>
      <c r="G3434" s="18"/>
      <c r="H3434" s="25"/>
      <c r="I3434" s="15">
        <v>3434</v>
      </c>
      <c r="J3434" s="15" t="b">
        <f xml:space="preserve"> IF(AND([Relationship Date (UTC)] &gt;= Misc!$M$3, [Relationship Date (UTC)] &lt;= Misc!$N$3,TRUE), TRUE, FALSE)</f>
        <v>1</v>
      </c>
      <c r="K3434" s="16"/>
      <c r="L3434" s="72" t="s">
        <v>922</v>
      </c>
      <c r="M3434" s="75">
        <v>40523.680902777778</v>
      </c>
    </row>
    <row r="3435" spans="1:13">
      <c r="A3435" s="69" t="s">
        <v>586</v>
      </c>
      <c r="B3435" s="69" t="s">
        <v>845</v>
      </c>
      <c r="C3435" s="18"/>
      <c r="D3435" s="19"/>
      <c r="E3435" s="60"/>
      <c r="F3435" s="20"/>
      <c r="G3435" s="18"/>
      <c r="H3435" s="25"/>
      <c r="I3435" s="15">
        <v>3435</v>
      </c>
      <c r="J3435" s="15" t="b">
        <f xml:space="preserve"> IF(AND([Relationship Date (UTC)] &gt;= Misc!$M$3, [Relationship Date (UTC)] &lt;= Misc!$N$3,TRUE), TRUE, FALSE)</f>
        <v>1</v>
      </c>
      <c r="K3435" s="16"/>
      <c r="L3435" s="72" t="s">
        <v>922</v>
      </c>
      <c r="M3435" s="75">
        <v>40523.680902777778</v>
      </c>
    </row>
    <row r="3436" spans="1:13">
      <c r="A3436" s="69" t="s">
        <v>586</v>
      </c>
      <c r="B3436" s="69" t="s">
        <v>696</v>
      </c>
      <c r="C3436" s="18"/>
      <c r="D3436" s="19"/>
      <c r="E3436" s="60"/>
      <c r="F3436" s="20"/>
      <c r="G3436" s="18"/>
      <c r="H3436" s="25"/>
      <c r="I3436" s="15">
        <v>3436</v>
      </c>
      <c r="J3436" s="15" t="b">
        <f xml:space="preserve"> IF(AND([Relationship Date (UTC)] &gt;= Misc!$M$3, [Relationship Date (UTC)] &lt;= Misc!$N$3,TRUE), TRUE, FALSE)</f>
        <v>1</v>
      </c>
      <c r="K3436" s="16"/>
      <c r="L3436" s="72" t="s">
        <v>922</v>
      </c>
      <c r="M3436" s="75">
        <v>40523.680902777778</v>
      </c>
    </row>
    <row r="3437" spans="1:13">
      <c r="A3437" s="69" t="s">
        <v>730</v>
      </c>
      <c r="B3437" s="69" t="s">
        <v>586</v>
      </c>
      <c r="C3437" s="18"/>
      <c r="D3437" s="19"/>
      <c r="E3437" s="60"/>
      <c r="F3437" s="20"/>
      <c r="G3437" s="18"/>
      <c r="H3437" s="25"/>
      <c r="I3437" s="15">
        <v>3437</v>
      </c>
      <c r="J3437" s="15" t="b">
        <f xml:space="preserve"> IF(AND([Relationship Date (UTC)] &gt;= Misc!$M$3, [Relationship Date (UTC)] &lt;= Misc!$N$3,TRUE), TRUE, FALSE)</f>
        <v>1</v>
      </c>
      <c r="K3437" s="16"/>
      <c r="L3437" s="72" t="s">
        <v>922</v>
      </c>
      <c r="M3437" s="75">
        <v>40523.680902777778</v>
      </c>
    </row>
    <row r="3438" spans="1:13">
      <c r="A3438" s="69" t="s">
        <v>409</v>
      </c>
      <c r="B3438" s="69" t="s">
        <v>586</v>
      </c>
      <c r="C3438" s="18"/>
      <c r="D3438" s="19"/>
      <c r="E3438" s="60"/>
      <c r="F3438" s="20"/>
      <c r="G3438" s="18"/>
      <c r="H3438" s="25"/>
      <c r="I3438" s="15">
        <v>3438</v>
      </c>
      <c r="J3438" s="15" t="b">
        <f xml:space="preserve"> IF(AND([Relationship Date (UTC)] &gt;= Misc!$M$3, [Relationship Date (UTC)] &lt;= Misc!$N$3,TRUE), TRUE, FALSE)</f>
        <v>1</v>
      </c>
      <c r="K3438" s="16"/>
      <c r="L3438" s="72" t="s">
        <v>922</v>
      </c>
      <c r="M3438" s="75">
        <v>40523.680902777778</v>
      </c>
    </row>
    <row r="3439" spans="1:13">
      <c r="A3439" s="69" t="s">
        <v>845</v>
      </c>
      <c r="B3439" s="69" t="s">
        <v>586</v>
      </c>
      <c r="C3439" s="18"/>
      <c r="D3439" s="19"/>
      <c r="E3439" s="60"/>
      <c r="F3439" s="20"/>
      <c r="G3439" s="18"/>
      <c r="H3439" s="25"/>
      <c r="I3439" s="15">
        <v>3439</v>
      </c>
      <c r="J3439" s="15" t="b">
        <f xml:space="preserve"> IF(AND([Relationship Date (UTC)] &gt;= Misc!$M$3, [Relationship Date (UTC)] &lt;= Misc!$N$3,TRUE), TRUE, FALSE)</f>
        <v>1</v>
      </c>
      <c r="K3439" s="16"/>
      <c r="L3439" s="72" t="s">
        <v>922</v>
      </c>
      <c r="M3439" s="75">
        <v>40523.680902777778</v>
      </c>
    </row>
    <row r="3440" spans="1:13">
      <c r="A3440" s="69" t="s">
        <v>899</v>
      </c>
      <c r="B3440" s="69" t="s">
        <v>586</v>
      </c>
      <c r="C3440" s="18"/>
      <c r="D3440" s="19"/>
      <c r="E3440" s="60"/>
      <c r="F3440" s="20"/>
      <c r="G3440" s="18"/>
      <c r="H3440" s="25"/>
      <c r="I3440" s="15">
        <v>3440</v>
      </c>
      <c r="J3440" s="15" t="b">
        <f xml:space="preserve"> IF(AND([Relationship Date (UTC)] &gt;= Misc!$M$3, [Relationship Date (UTC)] &lt;= Misc!$N$3,TRUE), TRUE, FALSE)</f>
        <v>1</v>
      </c>
      <c r="K3440" s="16"/>
      <c r="L3440" s="72" t="s">
        <v>922</v>
      </c>
      <c r="M3440" s="75">
        <v>40523.680902777778</v>
      </c>
    </row>
    <row r="3441" spans="1:13">
      <c r="A3441" s="69" t="s">
        <v>908</v>
      </c>
      <c r="B3441" s="69" t="s">
        <v>586</v>
      </c>
      <c r="C3441" s="18"/>
      <c r="D3441" s="19"/>
      <c r="E3441" s="60"/>
      <c r="F3441" s="20"/>
      <c r="G3441" s="18"/>
      <c r="H3441" s="25"/>
      <c r="I3441" s="15">
        <v>3441</v>
      </c>
      <c r="J3441" s="15" t="b">
        <f xml:space="preserve"> IF(AND([Relationship Date (UTC)] &gt;= Misc!$M$3, [Relationship Date (UTC)] &lt;= Misc!$N$3,TRUE), TRUE, FALSE)</f>
        <v>1</v>
      </c>
      <c r="K3441" s="16"/>
      <c r="L3441" s="72" t="s">
        <v>922</v>
      </c>
      <c r="M3441" s="75">
        <v>40523.680902777778</v>
      </c>
    </row>
    <row r="3442" spans="1:13">
      <c r="A3442" s="69" t="s">
        <v>551</v>
      </c>
      <c r="B3442" s="69" t="s">
        <v>845</v>
      </c>
      <c r="C3442" s="18"/>
      <c r="D3442" s="19"/>
      <c r="E3442" s="60"/>
      <c r="F3442" s="20"/>
      <c r="G3442" s="18"/>
      <c r="H3442" s="25"/>
      <c r="I3442" s="15">
        <v>3442</v>
      </c>
      <c r="J3442" s="15" t="b">
        <f xml:space="preserve"> IF(AND([Relationship Date (UTC)] &gt;= Misc!$M$3, [Relationship Date (UTC)] &lt;= Misc!$N$3,TRUE), TRUE, FALSE)</f>
        <v>1</v>
      </c>
      <c r="K3442" s="16"/>
      <c r="L3442" s="72" t="s">
        <v>921</v>
      </c>
      <c r="M3442" s="75">
        <v>40523.668483796297</v>
      </c>
    </row>
    <row r="3443" spans="1:13">
      <c r="A3443" s="69" t="s">
        <v>433</v>
      </c>
      <c r="B3443" s="69" t="s">
        <v>551</v>
      </c>
      <c r="C3443" s="18"/>
      <c r="D3443" s="19"/>
      <c r="E3443" s="60"/>
      <c r="F3443" s="20"/>
      <c r="G3443" s="18"/>
      <c r="H3443" s="25"/>
      <c r="I3443" s="15">
        <v>3443</v>
      </c>
      <c r="J3443" s="15" t="b">
        <f xml:space="preserve"> IF(AND([Relationship Date (UTC)] &gt;= Misc!$M$3, [Relationship Date (UTC)] &lt;= Misc!$N$3,TRUE), TRUE, FALSE)</f>
        <v>1</v>
      </c>
      <c r="K3443" s="16"/>
      <c r="L3443" s="72" t="s">
        <v>922</v>
      </c>
      <c r="M3443" s="75">
        <v>40523.680902777778</v>
      </c>
    </row>
    <row r="3444" spans="1:13">
      <c r="A3444" s="69" t="s">
        <v>551</v>
      </c>
      <c r="B3444" s="69" t="s">
        <v>845</v>
      </c>
      <c r="C3444" s="18"/>
      <c r="D3444" s="19"/>
      <c r="E3444" s="60"/>
      <c r="F3444" s="20"/>
      <c r="G3444" s="18"/>
      <c r="H3444" s="25"/>
      <c r="I3444" s="15">
        <v>3444</v>
      </c>
      <c r="J3444" s="15" t="b">
        <f xml:space="preserve"> IF(AND([Relationship Date (UTC)] &gt;= Misc!$M$3, [Relationship Date (UTC)] &lt;= Misc!$N$3,TRUE), TRUE, FALSE)</f>
        <v>1</v>
      </c>
      <c r="K3444" s="16"/>
      <c r="L3444" s="72" t="s">
        <v>922</v>
      </c>
      <c r="M3444" s="75">
        <v>40523.680902777778</v>
      </c>
    </row>
    <row r="3445" spans="1:13">
      <c r="A3445" s="69" t="s">
        <v>551</v>
      </c>
      <c r="B3445" s="69" t="s">
        <v>730</v>
      </c>
      <c r="C3445" s="18"/>
      <c r="D3445" s="19"/>
      <c r="E3445" s="60"/>
      <c r="F3445" s="20"/>
      <c r="G3445" s="18"/>
      <c r="H3445" s="25"/>
      <c r="I3445" s="15">
        <v>3445</v>
      </c>
      <c r="J3445" s="15" t="b">
        <f xml:space="preserve"> IF(AND([Relationship Date (UTC)] &gt;= Misc!$M$3, [Relationship Date (UTC)] &lt;= Misc!$N$3,TRUE), TRUE, FALSE)</f>
        <v>1</v>
      </c>
      <c r="K3445" s="16"/>
      <c r="L3445" s="72" t="s">
        <v>922</v>
      </c>
      <c r="M3445" s="75">
        <v>40523.680902777778</v>
      </c>
    </row>
    <row r="3446" spans="1:13">
      <c r="A3446" s="69" t="s">
        <v>551</v>
      </c>
      <c r="B3446" s="69" t="s">
        <v>658</v>
      </c>
      <c r="C3446" s="18"/>
      <c r="D3446" s="19"/>
      <c r="E3446" s="60"/>
      <c r="F3446" s="20"/>
      <c r="G3446" s="18"/>
      <c r="H3446" s="25"/>
      <c r="I3446" s="15">
        <v>3446</v>
      </c>
      <c r="J3446" s="15" t="b">
        <f xml:space="preserve"> IF(AND([Relationship Date (UTC)] &gt;= Misc!$M$3, [Relationship Date (UTC)] &lt;= Misc!$N$3,TRUE), TRUE, FALSE)</f>
        <v>1</v>
      </c>
      <c r="K3446" s="16"/>
      <c r="L3446" s="72" t="s">
        <v>922</v>
      </c>
      <c r="M3446" s="75">
        <v>40523.680902777778</v>
      </c>
    </row>
    <row r="3447" spans="1:13">
      <c r="A3447" s="69" t="s">
        <v>551</v>
      </c>
      <c r="B3447" s="69" t="s">
        <v>908</v>
      </c>
      <c r="C3447" s="18"/>
      <c r="D3447" s="19"/>
      <c r="E3447" s="60"/>
      <c r="F3447" s="20"/>
      <c r="G3447" s="18"/>
      <c r="H3447" s="25"/>
      <c r="I3447" s="15">
        <v>3447</v>
      </c>
      <c r="J3447" s="15" t="b">
        <f xml:space="preserve"> IF(AND([Relationship Date (UTC)] &gt;= Misc!$M$3, [Relationship Date (UTC)] &lt;= Misc!$N$3,TRUE), TRUE, FALSE)</f>
        <v>1</v>
      </c>
      <c r="K3447" s="16"/>
      <c r="L3447" s="72" t="s">
        <v>922</v>
      </c>
      <c r="M3447" s="75">
        <v>40523.680902777778</v>
      </c>
    </row>
    <row r="3448" spans="1:13">
      <c r="A3448" s="69" t="s">
        <v>551</v>
      </c>
      <c r="B3448" s="69" t="s">
        <v>433</v>
      </c>
      <c r="C3448" s="18"/>
      <c r="D3448" s="19"/>
      <c r="E3448" s="60"/>
      <c r="F3448" s="20"/>
      <c r="G3448" s="18"/>
      <c r="H3448" s="25"/>
      <c r="I3448" s="15">
        <v>3448</v>
      </c>
      <c r="J3448" s="15" t="b">
        <f xml:space="preserve"> IF(AND([Relationship Date (UTC)] &gt;= Misc!$M$3, [Relationship Date (UTC)] &lt;= Misc!$N$3,TRUE), TRUE, FALSE)</f>
        <v>1</v>
      </c>
      <c r="K3448" s="16"/>
      <c r="L3448" s="72" t="s">
        <v>922</v>
      </c>
      <c r="M3448" s="75">
        <v>40523.680902777778</v>
      </c>
    </row>
    <row r="3449" spans="1:13">
      <c r="A3449" s="69" t="s">
        <v>845</v>
      </c>
      <c r="B3449" s="69" t="s">
        <v>551</v>
      </c>
      <c r="C3449" s="18"/>
      <c r="D3449" s="19"/>
      <c r="E3449" s="60"/>
      <c r="F3449" s="20"/>
      <c r="G3449" s="18"/>
      <c r="H3449" s="25"/>
      <c r="I3449" s="15">
        <v>3449</v>
      </c>
      <c r="J3449" s="15" t="b">
        <f xml:space="preserve"> IF(AND([Relationship Date (UTC)] &gt;= Misc!$M$3, [Relationship Date (UTC)] &lt;= Misc!$N$3,TRUE), TRUE, FALSE)</f>
        <v>1</v>
      </c>
      <c r="K3449" s="16"/>
      <c r="L3449" s="72" t="s">
        <v>922</v>
      </c>
      <c r="M3449" s="75">
        <v>40523.680902777778</v>
      </c>
    </row>
    <row r="3450" spans="1:13">
      <c r="A3450" s="69" t="s">
        <v>908</v>
      </c>
      <c r="B3450" s="69" t="s">
        <v>551</v>
      </c>
      <c r="C3450" s="18"/>
      <c r="D3450" s="19"/>
      <c r="E3450" s="60"/>
      <c r="F3450" s="20"/>
      <c r="G3450" s="18"/>
      <c r="H3450" s="25"/>
      <c r="I3450" s="15">
        <v>3450</v>
      </c>
      <c r="J3450" s="15" t="b">
        <f xml:space="preserve"> IF(AND([Relationship Date (UTC)] &gt;= Misc!$M$3, [Relationship Date (UTC)] &lt;= Misc!$N$3,TRUE), TRUE, FALSE)</f>
        <v>1</v>
      </c>
      <c r="K3450" s="16"/>
      <c r="L3450" s="72" t="s">
        <v>922</v>
      </c>
      <c r="M3450" s="75">
        <v>40523.680902777778</v>
      </c>
    </row>
    <row r="3451" spans="1:13">
      <c r="A3451" s="69" t="s">
        <v>566</v>
      </c>
      <c r="B3451" s="69" t="s">
        <v>770</v>
      </c>
      <c r="C3451" s="18"/>
      <c r="D3451" s="19"/>
      <c r="E3451" s="60"/>
      <c r="F3451" s="20"/>
      <c r="G3451" s="18"/>
      <c r="H3451" s="25"/>
      <c r="I3451" s="15">
        <v>3451</v>
      </c>
      <c r="J3451" s="15" t="b">
        <f xml:space="preserve"> IF(AND([Relationship Date (UTC)] &gt;= Misc!$M$3, [Relationship Date (UTC)] &lt;= Misc!$N$3,TRUE), TRUE, FALSE)</f>
        <v>1</v>
      </c>
      <c r="K3451" s="16"/>
      <c r="L3451" s="72" t="s">
        <v>922</v>
      </c>
      <c r="M3451" s="75">
        <v>40523.680902777778</v>
      </c>
    </row>
    <row r="3452" spans="1:13">
      <c r="A3452" s="69" t="s">
        <v>566</v>
      </c>
      <c r="B3452" s="69" t="s">
        <v>845</v>
      </c>
      <c r="C3452" s="18"/>
      <c r="D3452" s="19"/>
      <c r="E3452" s="60"/>
      <c r="F3452" s="20"/>
      <c r="G3452" s="18"/>
      <c r="H3452" s="25"/>
      <c r="I3452" s="15">
        <v>3452</v>
      </c>
      <c r="J3452" s="15" t="b">
        <f xml:space="preserve"> IF(AND([Relationship Date (UTC)] &gt;= Misc!$M$3, [Relationship Date (UTC)] &lt;= Misc!$N$3,TRUE), TRUE, FALSE)</f>
        <v>1</v>
      </c>
      <c r="K3452" s="16"/>
      <c r="L3452" s="72" t="s">
        <v>922</v>
      </c>
      <c r="M3452" s="75">
        <v>40523.680902777778</v>
      </c>
    </row>
    <row r="3453" spans="1:13">
      <c r="A3453" s="69" t="s">
        <v>770</v>
      </c>
      <c r="B3453" s="69" t="s">
        <v>566</v>
      </c>
      <c r="C3453" s="18"/>
      <c r="D3453" s="19"/>
      <c r="E3453" s="60"/>
      <c r="F3453" s="20"/>
      <c r="G3453" s="18"/>
      <c r="H3453" s="25"/>
      <c r="I3453" s="15">
        <v>3453</v>
      </c>
      <c r="J3453" s="15" t="b">
        <f xml:space="preserve"> IF(AND([Relationship Date (UTC)] &gt;= Misc!$M$3, [Relationship Date (UTC)] &lt;= Misc!$N$3,TRUE), TRUE, FALSE)</f>
        <v>1</v>
      </c>
      <c r="K3453" s="16"/>
      <c r="L3453" s="72" t="s">
        <v>922</v>
      </c>
      <c r="M3453" s="75">
        <v>40523.680902777778</v>
      </c>
    </row>
    <row r="3454" spans="1:13">
      <c r="A3454" s="69" t="s">
        <v>845</v>
      </c>
      <c r="B3454" s="69" t="s">
        <v>566</v>
      </c>
      <c r="C3454" s="18"/>
      <c r="D3454" s="19"/>
      <c r="E3454" s="60"/>
      <c r="F3454" s="20"/>
      <c r="G3454" s="18"/>
      <c r="H3454" s="25"/>
      <c r="I3454" s="15">
        <v>3454</v>
      </c>
      <c r="J3454" s="15" t="b">
        <f xml:space="preserve"> IF(AND([Relationship Date (UTC)] &gt;= Misc!$M$3, [Relationship Date (UTC)] &lt;= Misc!$N$3,TRUE), TRUE, FALSE)</f>
        <v>1</v>
      </c>
      <c r="K3454" s="16"/>
      <c r="L3454" s="72" t="s">
        <v>922</v>
      </c>
      <c r="M3454" s="75">
        <v>40523.680902777778</v>
      </c>
    </row>
    <row r="3455" spans="1:13">
      <c r="A3455" s="69" t="s">
        <v>908</v>
      </c>
      <c r="B3455" s="69" t="s">
        <v>566</v>
      </c>
      <c r="C3455" s="18"/>
      <c r="D3455" s="19"/>
      <c r="E3455" s="60"/>
      <c r="F3455" s="20"/>
      <c r="G3455" s="18"/>
      <c r="H3455" s="25"/>
      <c r="I3455" s="15">
        <v>3455</v>
      </c>
      <c r="J3455" s="15" t="b">
        <f xml:space="preserve"> IF(AND([Relationship Date (UTC)] &gt;= Misc!$M$3, [Relationship Date (UTC)] &lt;= Misc!$N$3,TRUE), TRUE, FALSE)</f>
        <v>1</v>
      </c>
      <c r="K3455" s="16"/>
      <c r="L3455" s="72" t="s">
        <v>922</v>
      </c>
      <c r="M3455" s="75">
        <v>40523.680902777778</v>
      </c>
    </row>
    <row r="3456" spans="1:13">
      <c r="A3456" s="69" t="s">
        <v>811</v>
      </c>
      <c r="B3456" s="69" t="s">
        <v>696</v>
      </c>
      <c r="C3456" s="18"/>
      <c r="D3456" s="19"/>
      <c r="E3456" s="60"/>
      <c r="F3456" s="20"/>
      <c r="G3456" s="18"/>
      <c r="H3456" s="25"/>
      <c r="I3456" s="15">
        <v>3456</v>
      </c>
      <c r="J3456" s="15" t="b">
        <f xml:space="preserve"> IF(AND([Relationship Date (UTC)] &gt;= Misc!$M$3, [Relationship Date (UTC)] &lt;= Misc!$N$3,TRUE), TRUE, FALSE)</f>
        <v>1</v>
      </c>
      <c r="K3456" s="16"/>
      <c r="L3456" s="72" t="s">
        <v>921</v>
      </c>
      <c r="M3456" s="75">
        <v>40523.676400462966</v>
      </c>
    </row>
    <row r="3457" spans="1:13">
      <c r="A3457" s="69" t="s">
        <v>433</v>
      </c>
      <c r="B3457" s="69" t="s">
        <v>696</v>
      </c>
      <c r="C3457" s="18"/>
      <c r="D3457" s="19"/>
      <c r="E3457" s="60"/>
      <c r="F3457" s="20"/>
      <c r="G3457" s="18"/>
      <c r="H3457" s="25"/>
      <c r="I3457" s="15">
        <v>3457</v>
      </c>
      <c r="J3457" s="15" t="b">
        <f xml:space="preserve"> IF(AND([Relationship Date (UTC)] &gt;= Misc!$M$3, [Relationship Date (UTC)] &lt;= Misc!$N$3,TRUE), TRUE, FALSE)</f>
        <v>1</v>
      </c>
      <c r="K3457" s="16"/>
      <c r="L3457" s="72" t="s">
        <v>922</v>
      </c>
      <c r="M3457" s="75">
        <v>40523.680902777778</v>
      </c>
    </row>
    <row r="3458" spans="1:13">
      <c r="A3458" s="69" t="s">
        <v>844</v>
      </c>
      <c r="B3458" s="69" t="s">
        <v>696</v>
      </c>
      <c r="C3458" s="18"/>
      <c r="D3458" s="19"/>
      <c r="E3458" s="60"/>
      <c r="F3458" s="20"/>
      <c r="G3458" s="18"/>
      <c r="H3458" s="25"/>
      <c r="I3458" s="15">
        <v>3458</v>
      </c>
      <c r="J3458" s="15" t="b">
        <f xml:space="preserve"> IF(AND([Relationship Date (UTC)] &gt;= Misc!$M$3, [Relationship Date (UTC)] &lt;= Misc!$N$3,TRUE), TRUE, FALSE)</f>
        <v>1</v>
      </c>
      <c r="K3458" s="16"/>
      <c r="L3458" s="72" t="s">
        <v>922</v>
      </c>
      <c r="M3458" s="75">
        <v>40523.680902777778</v>
      </c>
    </row>
    <row r="3459" spans="1:13">
      <c r="A3459" s="69" t="s">
        <v>730</v>
      </c>
      <c r="B3459" s="69" t="s">
        <v>696</v>
      </c>
      <c r="C3459" s="18"/>
      <c r="D3459" s="19"/>
      <c r="E3459" s="60"/>
      <c r="F3459" s="20"/>
      <c r="G3459" s="18"/>
      <c r="H3459" s="25"/>
      <c r="I3459" s="15">
        <v>3459</v>
      </c>
      <c r="J3459" s="15" t="b">
        <f xml:space="preserve"> IF(AND([Relationship Date (UTC)] &gt;= Misc!$M$3, [Relationship Date (UTC)] &lt;= Misc!$N$3,TRUE), TRUE, FALSE)</f>
        <v>1</v>
      </c>
      <c r="K3459" s="16"/>
      <c r="L3459" s="72" t="s">
        <v>922</v>
      </c>
      <c r="M3459" s="75">
        <v>40523.680902777778</v>
      </c>
    </row>
    <row r="3460" spans="1:13">
      <c r="A3460" s="69" t="s">
        <v>658</v>
      </c>
      <c r="B3460" s="69" t="s">
        <v>696</v>
      </c>
      <c r="C3460" s="18"/>
      <c r="D3460" s="19"/>
      <c r="E3460" s="60"/>
      <c r="F3460" s="20"/>
      <c r="G3460" s="18"/>
      <c r="H3460" s="25"/>
      <c r="I3460" s="15">
        <v>3460</v>
      </c>
      <c r="J3460" s="15" t="b">
        <f xml:space="preserve"> IF(AND([Relationship Date (UTC)] &gt;= Misc!$M$3, [Relationship Date (UTC)] &lt;= Misc!$N$3,TRUE), TRUE, FALSE)</f>
        <v>1</v>
      </c>
      <c r="K3460" s="16"/>
      <c r="L3460" s="72" t="s">
        <v>922</v>
      </c>
      <c r="M3460" s="75">
        <v>40523.680902777778</v>
      </c>
    </row>
    <row r="3461" spans="1:13">
      <c r="A3461" s="69" t="s">
        <v>409</v>
      </c>
      <c r="B3461" s="69" t="s">
        <v>696</v>
      </c>
      <c r="C3461" s="18"/>
      <c r="D3461" s="19"/>
      <c r="E3461" s="60"/>
      <c r="F3461" s="20"/>
      <c r="G3461" s="18"/>
      <c r="H3461" s="25"/>
      <c r="I3461" s="15">
        <v>3461</v>
      </c>
      <c r="J3461" s="15" t="b">
        <f xml:space="preserve"> IF(AND([Relationship Date (UTC)] &gt;= Misc!$M$3, [Relationship Date (UTC)] &lt;= Misc!$N$3,TRUE), TRUE, FALSE)</f>
        <v>1</v>
      </c>
      <c r="K3461" s="16"/>
      <c r="L3461" s="72" t="s">
        <v>922</v>
      </c>
      <c r="M3461" s="75">
        <v>40523.680902777778</v>
      </c>
    </row>
    <row r="3462" spans="1:13">
      <c r="A3462" s="69" t="s">
        <v>413</v>
      </c>
      <c r="B3462" s="69" t="s">
        <v>696</v>
      </c>
      <c r="C3462" s="18"/>
      <c r="D3462" s="19"/>
      <c r="E3462" s="60"/>
      <c r="F3462" s="20"/>
      <c r="G3462" s="18"/>
      <c r="H3462" s="25"/>
      <c r="I3462" s="15">
        <v>3462</v>
      </c>
      <c r="J3462" s="15" t="b">
        <f xml:space="preserve"> IF(AND([Relationship Date (UTC)] &gt;= Misc!$M$3, [Relationship Date (UTC)] &lt;= Misc!$N$3,TRUE), TRUE, FALSE)</f>
        <v>1</v>
      </c>
      <c r="K3462" s="16"/>
      <c r="L3462" s="72" t="s">
        <v>922</v>
      </c>
      <c r="M3462" s="75">
        <v>40523.680902777778</v>
      </c>
    </row>
    <row r="3463" spans="1:13">
      <c r="A3463" s="69" t="s">
        <v>792</v>
      </c>
      <c r="B3463" s="69" t="s">
        <v>696</v>
      </c>
      <c r="C3463" s="18"/>
      <c r="D3463" s="19"/>
      <c r="E3463" s="60"/>
      <c r="F3463" s="20"/>
      <c r="G3463" s="18"/>
      <c r="H3463" s="25"/>
      <c r="I3463" s="15">
        <v>3463</v>
      </c>
      <c r="J3463" s="15" t="b">
        <f xml:space="preserve"> IF(AND([Relationship Date (UTC)] &gt;= Misc!$M$3, [Relationship Date (UTC)] &lt;= Misc!$N$3,TRUE), TRUE, FALSE)</f>
        <v>1</v>
      </c>
      <c r="K3463" s="16"/>
      <c r="L3463" s="72" t="s">
        <v>922</v>
      </c>
      <c r="M3463" s="75">
        <v>40523.680902777778</v>
      </c>
    </row>
    <row r="3464" spans="1:13">
      <c r="A3464" s="69" t="s">
        <v>669</v>
      </c>
      <c r="B3464" s="69" t="s">
        <v>696</v>
      </c>
      <c r="C3464" s="18"/>
      <c r="D3464" s="19"/>
      <c r="E3464" s="60"/>
      <c r="F3464" s="20"/>
      <c r="G3464" s="18"/>
      <c r="H3464" s="25"/>
      <c r="I3464" s="15">
        <v>3464</v>
      </c>
      <c r="J3464" s="15" t="b">
        <f xml:space="preserve"> IF(AND([Relationship Date (UTC)] &gt;= Misc!$M$3, [Relationship Date (UTC)] &lt;= Misc!$N$3,TRUE), TRUE, FALSE)</f>
        <v>1</v>
      </c>
      <c r="K3464" s="16"/>
      <c r="L3464" s="72" t="s">
        <v>922</v>
      </c>
      <c r="M3464" s="75">
        <v>40523.680902777778</v>
      </c>
    </row>
    <row r="3465" spans="1:13">
      <c r="A3465" s="69" t="s">
        <v>850</v>
      </c>
      <c r="B3465" s="69" t="s">
        <v>696</v>
      </c>
      <c r="C3465" s="18"/>
      <c r="D3465" s="19"/>
      <c r="E3465" s="60"/>
      <c r="F3465" s="20"/>
      <c r="G3465" s="18"/>
      <c r="H3465" s="25"/>
      <c r="I3465" s="15">
        <v>3465</v>
      </c>
      <c r="J3465" s="15" t="b">
        <f xml:space="preserve"> IF(AND([Relationship Date (UTC)] &gt;= Misc!$M$3, [Relationship Date (UTC)] &lt;= Misc!$N$3,TRUE), TRUE, FALSE)</f>
        <v>1</v>
      </c>
      <c r="K3465" s="16"/>
      <c r="L3465" s="72" t="s">
        <v>922</v>
      </c>
      <c r="M3465" s="75">
        <v>40523.680902777778</v>
      </c>
    </row>
    <row r="3466" spans="1:13">
      <c r="A3466" s="69" t="s">
        <v>811</v>
      </c>
      <c r="B3466" s="69" t="s">
        <v>696</v>
      </c>
      <c r="C3466" s="18"/>
      <c r="D3466" s="19"/>
      <c r="E3466" s="60"/>
      <c r="F3466" s="20"/>
      <c r="G3466" s="18"/>
      <c r="H3466" s="25"/>
      <c r="I3466" s="15">
        <v>3466</v>
      </c>
      <c r="J3466" s="15" t="b">
        <f xml:space="preserve"> IF(AND([Relationship Date (UTC)] &gt;= Misc!$M$3, [Relationship Date (UTC)] &lt;= Misc!$N$3,TRUE), TRUE, FALSE)</f>
        <v>1</v>
      </c>
      <c r="K3466" s="16"/>
      <c r="L3466" s="72" t="s">
        <v>922</v>
      </c>
      <c r="M3466" s="75">
        <v>40523.680902777778</v>
      </c>
    </row>
    <row r="3467" spans="1:13">
      <c r="A3467" s="69" t="s">
        <v>696</v>
      </c>
      <c r="B3467" s="69" t="s">
        <v>669</v>
      </c>
      <c r="C3467" s="18"/>
      <c r="D3467" s="19"/>
      <c r="E3467" s="60"/>
      <c r="F3467" s="20"/>
      <c r="G3467" s="18"/>
      <c r="H3467" s="25"/>
      <c r="I3467" s="15">
        <v>3467</v>
      </c>
      <c r="J3467" s="15" t="b">
        <f xml:space="preserve"> IF(AND([Relationship Date (UTC)] &gt;= Misc!$M$3, [Relationship Date (UTC)] &lt;= Misc!$N$3,TRUE), TRUE, FALSE)</f>
        <v>1</v>
      </c>
      <c r="K3467" s="16"/>
      <c r="L3467" s="72" t="s">
        <v>922</v>
      </c>
      <c r="M3467" s="75">
        <v>40523.680902777778</v>
      </c>
    </row>
    <row r="3468" spans="1:13">
      <c r="A3468" s="69" t="s">
        <v>696</v>
      </c>
      <c r="B3468" s="69" t="s">
        <v>850</v>
      </c>
      <c r="C3468" s="18"/>
      <c r="D3468" s="19"/>
      <c r="E3468" s="60"/>
      <c r="F3468" s="20"/>
      <c r="G3468" s="18"/>
      <c r="H3468" s="25"/>
      <c r="I3468" s="15">
        <v>3468</v>
      </c>
      <c r="J3468" s="15" t="b">
        <f xml:space="preserve"> IF(AND([Relationship Date (UTC)] &gt;= Misc!$M$3, [Relationship Date (UTC)] &lt;= Misc!$N$3,TRUE), TRUE, FALSE)</f>
        <v>1</v>
      </c>
      <c r="K3468" s="16"/>
      <c r="L3468" s="72" t="s">
        <v>922</v>
      </c>
      <c r="M3468" s="75">
        <v>40523.680902777778</v>
      </c>
    </row>
    <row r="3469" spans="1:13">
      <c r="A3469" s="69" t="s">
        <v>696</v>
      </c>
      <c r="B3469" s="69" t="s">
        <v>413</v>
      </c>
      <c r="C3469" s="18"/>
      <c r="D3469" s="19"/>
      <c r="E3469" s="60"/>
      <c r="F3469" s="20"/>
      <c r="G3469" s="18"/>
      <c r="H3469" s="25"/>
      <c r="I3469" s="15">
        <v>3469</v>
      </c>
      <c r="J3469" s="15" t="b">
        <f xml:space="preserve"> IF(AND([Relationship Date (UTC)] &gt;= Misc!$M$3, [Relationship Date (UTC)] &lt;= Misc!$N$3,TRUE), TRUE, FALSE)</f>
        <v>1</v>
      </c>
      <c r="K3469" s="16"/>
      <c r="L3469" s="72" t="s">
        <v>922</v>
      </c>
      <c r="M3469" s="75">
        <v>40523.680902777778</v>
      </c>
    </row>
    <row r="3470" spans="1:13">
      <c r="A3470" s="69" t="s">
        <v>696</v>
      </c>
      <c r="B3470" s="69" t="s">
        <v>792</v>
      </c>
      <c r="C3470" s="18"/>
      <c r="D3470" s="19"/>
      <c r="E3470" s="60"/>
      <c r="F3470" s="20"/>
      <c r="G3470" s="18"/>
      <c r="H3470" s="25"/>
      <c r="I3470" s="15">
        <v>3470</v>
      </c>
      <c r="J3470" s="15" t="b">
        <f xml:space="preserve"> IF(AND([Relationship Date (UTC)] &gt;= Misc!$M$3, [Relationship Date (UTC)] &lt;= Misc!$N$3,TRUE), TRUE, FALSE)</f>
        <v>1</v>
      </c>
      <c r="K3470" s="16"/>
      <c r="L3470" s="72" t="s">
        <v>922</v>
      </c>
      <c r="M3470" s="75">
        <v>40523.680902777778</v>
      </c>
    </row>
    <row r="3471" spans="1:13">
      <c r="A3471" s="69" t="s">
        <v>696</v>
      </c>
      <c r="B3471" s="69" t="s">
        <v>845</v>
      </c>
      <c r="C3471" s="18"/>
      <c r="D3471" s="19"/>
      <c r="E3471" s="60"/>
      <c r="F3471" s="20"/>
      <c r="G3471" s="18"/>
      <c r="H3471" s="25"/>
      <c r="I3471" s="15">
        <v>3471</v>
      </c>
      <c r="J3471" s="15" t="b">
        <f xml:space="preserve"> IF(AND([Relationship Date (UTC)] &gt;= Misc!$M$3, [Relationship Date (UTC)] &lt;= Misc!$N$3,TRUE), TRUE, FALSE)</f>
        <v>1</v>
      </c>
      <c r="K3471" s="16"/>
      <c r="L3471" s="72" t="s">
        <v>922</v>
      </c>
      <c r="M3471" s="75">
        <v>40523.680902777778</v>
      </c>
    </row>
    <row r="3472" spans="1:13">
      <c r="A3472" s="69" t="s">
        <v>770</v>
      </c>
      <c r="B3472" s="69" t="s">
        <v>696</v>
      </c>
      <c r="C3472" s="18"/>
      <c r="D3472" s="19"/>
      <c r="E3472" s="60"/>
      <c r="F3472" s="20"/>
      <c r="G3472" s="18"/>
      <c r="H3472" s="25"/>
      <c r="I3472" s="15">
        <v>3472</v>
      </c>
      <c r="J3472" s="15" t="b">
        <f xml:space="preserve"> IF(AND([Relationship Date (UTC)] &gt;= Misc!$M$3, [Relationship Date (UTC)] &lt;= Misc!$N$3,TRUE), TRUE, FALSE)</f>
        <v>1</v>
      </c>
      <c r="K3472" s="16"/>
      <c r="L3472" s="72" t="s">
        <v>922</v>
      </c>
      <c r="M3472" s="75">
        <v>40523.680902777778</v>
      </c>
    </row>
    <row r="3473" spans="1:13">
      <c r="A3473" s="69" t="s">
        <v>806</v>
      </c>
      <c r="B3473" s="69" t="s">
        <v>696</v>
      </c>
      <c r="C3473" s="18"/>
      <c r="D3473" s="19"/>
      <c r="E3473" s="60"/>
      <c r="F3473" s="20"/>
      <c r="G3473" s="18"/>
      <c r="H3473" s="25"/>
      <c r="I3473" s="15">
        <v>3473</v>
      </c>
      <c r="J3473" s="15" t="b">
        <f xml:space="preserve"> IF(AND([Relationship Date (UTC)] &gt;= Misc!$M$3, [Relationship Date (UTC)] &lt;= Misc!$N$3,TRUE), TRUE, FALSE)</f>
        <v>1</v>
      </c>
      <c r="K3473" s="16"/>
      <c r="L3473" s="72" t="s">
        <v>922</v>
      </c>
      <c r="M3473" s="75">
        <v>40523.680902777778</v>
      </c>
    </row>
    <row r="3474" spans="1:13">
      <c r="A3474" s="69" t="s">
        <v>845</v>
      </c>
      <c r="B3474" s="69" t="s">
        <v>696</v>
      </c>
      <c r="C3474" s="18"/>
      <c r="D3474" s="19"/>
      <c r="E3474" s="60"/>
      <c r="F3474" s="20"/>
      <c r="G3474" s="18"/>
      <c r="H3474" s="25"/>
      <c r="I3474" s="15">
        <v>3474</v>
      </c>
      <c r="J3474" s="15" t="b">
        <f xml:space="preserve"> IF(AND([Relationship Date (UTC)] &gt;= Misc!$M$3, [Relationship Date (UTC)] &lt;= Misc!$N$3,TRUE), TRUE, FALSE)</f>
        <v>1</v>
      </c>
      <c r="K3474" s="16"/>
      <c r="L3474" s="72" t="s">
        <v>922</v>
      </c>
      <c r="M3474" s="75">
        <v>40523.680902777778</v>
      </c>
    </row>
    <row r="3475" spans="1:13">
      <c r="A3475" s="69" t="s">
        <v>899</v>
      </c>
      <c r="B3475" s="69" t="s">
        <v>696</v>
      </c>
      <c r="C3475" s="18"/>
      <c r="D3475" s="19"/>
      <c r="E3475" s="60"/>
      <c r="F3475" s="20"/>
      <c r="G3475" s="18"/>
      <c r="H3475" s="25"/>
      <c r="I3475" s="15">
        <v>3475</v>
      </c>
      <c r="J3475" s="15" t="b">
        <f xml:space="preserve"> IF(AND([Relationship Date (UTC)] &gt;= Misc!$M$3, [Relationship Date (UTC)] &lt;= Misc!$N$3,TRUE), TRUE, FALSE)</f>
        <v>1</v>
      </c>
      <c r="K3475" s="16"/>
      <c r="L3475" s="72" t="s">
        <v>922</v>
      </c>
      <c r="M3475" s="75">
        <v>40523.680902777778</v>
      </c>
    </row>
    <row r="3476" spans="1:13">
      <c r="A3476" s="69" t="s">
        <v>908</v>
      </c>
      <c r="B3476" s="69" t="s">
        <v>696</v>
      </c>
      <c r="C3476" s="18"/>
      <c r="D3476" s="19"/>
      <c r="E3476" s="60"/>
      <c r="F3476" s="20"/>
      <c r="G3476" s="18"/>
      <c r="H3476" s="25"/>
      <c r="I3476" s="15">
        <v>3476</v>
      </c>
      <c r="J3476" s="15" t="b">
        <f xml:space="preserve"> IF(AND([Relationship Date (UTC)] &gt;= Misc!$M$3, [Relationship Date (UTC)] &lt;= Misc!$N$3,TRUE), TRUE, FALSE)</f>
        <v>1</v>
      </c>
      <c r="K3476" s="16"/>
      <c r="L3476" s="72" t="s">
        <v>922</v>
      </c>
      <c r="M3476" s="75">
        <v>40523.680902777778</v>
      </c>
    </row>
    <row r="3477" spans="1:13">
      <c r="A3477" s="69" t="s">
        <v>658</v>
      </c>
      <c r="B3477" s="69" t="s">
        <v>792</v>
      </c>
      <c r="C3477" s="18"/>
      <c r="D3477" s="19"/>
      <c r="E3477" s="60"/>
      <c r="F3477" s="20"/>
      <c r="G3477" s="18"/>
      <c r="H3477" s="25"/>
      <c r="I3477" s="15">
        <v>3477</v>
      </c>
      <c r="J3477" s="15" t="b">
        <f xml:space="preserve"> IF(AND([Relationship Date (UTC)] &gt;= Misc!$M$3, [Relationship Date (UTC)] &lt;= Misc!$N$3,TRUE), TRUE, FALSE)</f>
        <v>1</v>
      </c>
      <c r="K3477" s="16"/>
      <c r="L3477" s="72" t="s">
        <v>922</v>
      </c>
      <c r="M3477" s="75">
        <v>40523.680902777778</v>
      </c>
    </row>
    <row r="3478" spans="1:13">
      <c r="A3478" s="69" t="s">
        <v>792</v>
      </c>
      <c r="B3478" s="69" t="s">
        <v>658</v>
      </c>
      <c r="C3478" s="18"/>
      <c r="D3478" s="19"/>
      <c r="E3478" s="60"/>
      <c r="F3478" s="20"/>
      <c r="G3478" s="18"/>
      <c r="H3478" s="25"/>
      <c r="I3478" s="15">
        <v>3478</v>
      </c>
      <c r="J3478" s="15" t="b">
        <f xml:space="preserve"> IF(AND([Relationship Date (UTC)] &gt;= Misc!$M$3, [Relationship Date (UTC)] &lt;= Misc!$N$3,TRUE), TRUE, FALSE)</f>
        <v>1</v>
      </c>
      <c r="K3478" s="16"/>
      <c r="L3478" s="72" t="s">
        <v>922</v>
      </c>
      <c r="M3478" s="75">
        <v>40523.680902777778</v>
      </c>
    </row>
    <row r="3479" spans="1:13">
      <c r="A3479" s="69" t="s">
        <v>792</v>
      </c>
      <c r="B3479" s="69" t="s">
        <v>850</v>
      </c>
      <c r="C3479" s="18"/>
      <c r="D3479" s="19"/>
      <c r="E3479" s="60"/>
      <c r="F3479" s="20"/>
      <c r="G3479" s="18"/>
      <c r="H3479" s="25"/>
      <c r="I3479" s="15">
        <v>3479</v>
      </c>
      <c r="J3479" s="15" t="b">
        <f xml:space="preserve"> IF(AND([Relationship Date (UTC)] &gt;= Misc!$M$3, [Relationship Date (UTC)] &lt;= Misc!$N$3,TRUE), TRUE, FALSE)</f>
        <v>1</v>
      </c>
      <c r="K3479" s="16"/>
      <c r="L3479" s="72" t="s">
        <v>922</v>
      </c>
      <c r="M3479" s="75">
        <v>40523.680902777778</v>
      </c>
    </row>
    <row r="3480" spans="1:13">
      <c r="A3480" s="69" t="s">
        <v>792</v>
      </c>
      <c r="B3480" s="69" t="s">
        <v>669</v>
      </c>
      <c r="C3480" s="18"/>
      <c r="D3480" s="19"/>
      <c r="E3480" s="60"/>
      <c r="F3480" s="20"/>
      <c r="G3480" s="18"/>
      <c r="H3480" s="25"/>
      <c r="I3480" s="15">
        <v>3480</v>
      </c>
      <c r="J3480" s="15" t="b">
        <f xml:space="preserve"> IF(AND([Relationship Date (UTC)] &gt;= Misc!$M$3, [Relationship Date (UTC)] &lt;= Misc!$N$3,TRUE), TRUE, FALSE)</f>
        <v>1</v>
      </c>
      <c r="K3480" s="16"/>
      <c r="L3480" s="72" t="s">
        <v>922</v>
      </c>
      <c r="M3480" s="75">
        <v>40523.680902777778</v>
      </c>
    </row>
    <row r="3481" spans="1:13">
      <c r="A3481" s="69" t="s">
        <v>792</v>
      </c>
      <c r="B3481" s="69" t="s">
        <v>770</v>
      </c>
      <c r="C3481" s="18"/>
      <c r="D3481" s="19"/>
      <c r="E3481" s="60"/>
      <c r="F3481" s="20"/>
      <c r="G3481" s="18"/>
      <c r="H3481" s="25"/>
      <c r="I3481" s="15">
        <v>3481</v>
      </c>
      <c r="J3481" s="15" t="b">
        <f xml:space="preserve"> IF(AND([Relationship Date (UTC)] &gt;= Misc!$M$3, [Relationship Date (UTC)] &lt;= Misc!$N$3,TRUE), TRUE, FALSE)</f>
        <v>1</v>
      </c>
      <c r="K3481" s="16"/>
      <c r="L3481" s="72" t="s">
        <v>922</v>
      </c>
      <c r="M3481" s="75">
        <v>40523.680902777778</v>
      </c>
    </row>
    <row r="3482" spans="1:13">
      <c r="A3482" s="69" t="s">
        <v>792</v>
      </c>
      <c r="B3482" s="69" t="s">
        <v>899</v>
      </c>
      <c r="C3482" s="18"/>
      <c r="D3482" s="19"/>
      <c r="E3482" s="60"/>
      <c r="F3482" s="20"/>
      <c r="G3482" s="18"/>
      <c r="H3482" s="25"/>
      <c r="I3482" s="15">
        <v>3482</v>
      </c>
      <c r="J3482" s="15" t="b">
        <f xml:space="preserve"> IF(AND([Relationship Date (UTC)] &gt;= Misc!$M$3, [Relationship Date (UTC)] &lt;= Misc!$N$3,TRUE), TRUE, FALSE)</f>
        <v>1</v>
      </c>
      <c r="K3482" s="16"/>
      <c r="L3482" s="72" t="s">
        <v>922</v>
      </c>
      <c r="M3482" s="75">
        <v>40523.680902777778</v>
      </c>
    </row>
    <row r="3483" spans="1:13">
      <c r="A3483" s="69" t="s">
        <v>792</v>
      </c>
      <c r="B3483" s="69" t="s">
        <v>845</v>
      </c>
      <c r="C3483" s="18"/>
      <c r="D3483" s="19"/>
      <c r="E3483" s="60"/>
      <c r="F3483" s="20"/>
      <c r="G3483" s="18"/>
      <c r="H3483" s="25"/>
      <c r="I3483" s="15">
        <v>3483</v>
      </c>
      <c r="J3483" s="15" t="b">
        <f xml:space="preserve"> IF(AND([Relationship Date (UTC)] &gt;= Misc!$M$3, [Relationship Date (UTC)] &lt;= Misc!$N$3,TRUE), TRUE, FALSE)</f>
        <v>1</v>
      </c>
      <c r="K3483" s="16"/>
      <c r="L3483" s="72" t="s">
        <v>922</v>
      </c>
      <c r="M3483" s="75">
        <v>40523.680902777778</v>
      </c>
    </row>
    <row r="3484" spans="1:13">
      <c r="A3484" s="69" t="s">
        <v>669</v>
      </c>
      <c r="B3484" s="69" t="s">
        <v>792</v>
      </c>
      <c r="C3484" s="18"/>
      <c r="D3484" s="19"/>
      <c r="E3484" s="60"/>
      <c r="F3484" s="20"/>
      <c r="G3484" s="18"/>
      <c r="H3484" s="25"/>
      <c r="I3484" s="15">
        <v>3484</v>
      </c>
      <c r="J3484" s="15" t="b">
        <f xml:space="preserve"> IF(AND([Relationship Date (UTC)] &gt;= Misc!$M$3, [Relationship Date (UTC)] &lt;= Misc!$N$3,TRUE), TRUE, FALSE)</f>
        <v>1</v>
      </c>
      <c r="K3484" s="16"/>
      <c r="L3484" s="72" t="s">
        <v>922</v>
      </c>
      <c r="M3484" s="75">
        <v>40523.680902777778</v>
      </c>
    </row>
    <row r="3485" spans="1:13">
      <c r="A3485" s="69" t="s">
        <v>850</v>
      </c>
      <c r="B3485" s="69" t="s">
        <v>792</v>
      </c>
      <c r="C3485" s="18"/>
      <c r="D3485" s="19"/>
      <c r="E3485" s="60"/>
      <c r="F3485" s="20"/>
      <c r="G3485" s="18"/>
      <c r="H3485" s="25"/>
      <c r="I3485" s="15">
        <v>3485</v>
      </c>
      <c r="J3485" s="15" t="b">
        <f xml:space="preserve"> IF(AND([Relationship Date (UTC)] &gt;= Misc!$M$3, [Relationship Date (UTC)] &lt;= Misc!$N$3,TRUE), TRUE, FALSE)</f>
        <v>1</v>
      </c>
      <c r="K3485" s="16"/>
      <c r="L3485" s="72" t="s">
        <v>922</v>
      </c>
      <c r="M3485" s="75">
        <v>40523.680902777778</v>
      </c>
    </row>
    <row r="3486" spans="1:13">
      <c r="A3486" s="69" t="s">
        <v>770</v>
      </c>
      <c r="B3486" s="69" t="s">
        <v>792</v>
      </c>
      <c r="C3486" s="18"/>
      <c r="D3486" s="19"/>
      <c r="E3486" s="60"/>
      <c r="F3486" s="20"/>
      <c r="G3486" s="18"/>
      <c r="H3486" s="25"/>
      <c r="I3486" s="15">
        <v>3486</v>
      </c>
      <c r="J3486" s="15" t="b">
        <f xml:space="preserve"> IF(AND([Relationship Date (UTC)] &gt;= Misc!$M$3, [Relationship Date (UTC)] &lt;= Misc!$N$3,TRUE), TRUE, FALSE)</f>
        <v>1</v>
      </c>
      <c r="K3486" s="16"/>
      <c r="L3486" s="72" t="s">
        <v>922</v>
      </c>
      <c r="M3486" s="75">
        <v>40523.680902777778</v>
      </c>
    </row>
    <row r="3487" spans="1:13">
      <c r="A3487" s="69" t="s">
        <v>806</v>
      </c>
      <c r="B3487" s="69" t="s">
        <v>792</v>
      </c>
      <c r="C3487" s="18"/>
      <c r="D3487" s="19"/>
      <c r="E3487" s="60"/>
      <c r="F3487" s="20"/>
      <c r="G3487" s="18"/>
      <c r="H3487" s="25"/>
      <c r="I3487" s="15">
        <v>3487</v>
      </c>
      <c r="J3487" s="15" t="b">
        <f xml:space="preserve"> IF(AND([Relationship Date (UTC)] &gt;= Misc!$M$3, [Relationship Date (UTC)] &lt;= Misc!$N$3,TRUE), TRUE, FALSE)</f>
        <v>1</v>
      </c>
      <c r="K3487" s="16"/>
      <c r="L3487" s="72" t="s">
        <v>922</v>
      </c>
      <c r="M3487" s="75">
        <v>40523.680902777778</v>
      </c>
    </row>
    <row r="3488" spans="1:13">
      <c r="A3488" s="69" t="s">
        <v>845</v>
      </c>
      <c r="B3488" s="69" t="s">
        <v>792</v>
      </c>
      <c r="C3488" s="18"/>
      <c r="D3488" s="19"/>
      <c r="E3488" s="60"/>
      <c r="F3488" s="20"/>
      <c r="G3488" s="18"/>
      <c r="H3488" s="25"/>
      <c r="I3488" s="15">
        <v>3488</v>
      </c>
      <c r="J3488" s="15" t="b">
        <f xml:space="preserve"> IF(AND([Relationship Date (UTC)] &gt;= Misc!$M$3, [Relationship Date (UTC)] &lt;= Misc!$N$3,TRUE), TRUE, FALSE)</f>
        <v>1</v>
      </c>
      <c r="K3488" s="16"/>
      <c r="L3488" s="72" t="s">
        <v>922</v>
      </c>
      <c r="M3488" s="75">
        <v>40523.680902777778</v>
      </c>
    </row>
    <row r="3489" spans="1:13">
      <c r="A3489" s="69" t="s">
        <v>908</v>
      </c>
      <c r="B3489" s="69" t="s">
        <v>792</v>
      </c>
      <c r="C3489" s="18"/>
      <c r="D3489" s="19"/>
      <c r="E3489" s="60"/>
      <c r="F3489" s="20"/>
      <c r="G3489" s="18"/>
      <c r="H3489" s="25"/>
      <c r="I3489" s="15">
        <v>3489</v>
      </c>
      <c r="J3489" s="15" t="b">
        <f xml:space="preserve"> IF(AND([Relationship Date (UTC)] &gt;= Misc!$M$3, [Relationship Date (UTC)] &lt;= Misc!$N$3,TRUE), TRUE, FALSE)</f>
        <v>1</v>
      </c>
      <c r="K3489" s="16"/>
      <c r="L3489" s="72" t="s">
        <v>922</v>
      </c>
      <c r="M3489" s="75">
        <v>40523.680902777778</v>
      </c>
    </row>
    <row r="3490" spans="1:13">
      <c r="A3490" s="69" t="s">
        <v>433</v>
      </c>
      <c r="B3490" s="69" t="s">
        <v>669</v>
      </c>
      <c r="C3490" s="18"/>
      <c r="D3490" s="19"/>
      <c r="E3490" s="60"/>
      <c r="F3490" s="20"/>
      <c r="G3490" s="18"/>
      <c r="H3490" s="25"/>
      <c r="I3490" s="15">
        <v>3490</v>
      </c>
      <c r="J3490" s="15" t="b">
        <f xml:space="preserve"> IF(AND([Relationship Date (UTC)] &gt;= Misc!$M$3, [Relationship Date (UTC)] &lt;= Misc!$N$3,TRUE), TRUE, FALSE)</f>
        <v>1</v>
      </c>
      <c r="K3490" s="16"/>
      <c r="L3490" s="72" t="s">
        <v>922</v>
      </c>
      <c r="M3490" s="75">
        <v>40523.680902777778</v>
      </c>
    </row>
    <row r="3491" spans="1:13">
      <c r="A3491" s="69" t="s">
        <v>669</v>
      </c>
      <c r="B3491" s="69" t="s">
        <v>850</v>
      </c>
      <c r="C3491" s="18"/>
      <c r="D3491" s="19"/>
      <c r="E3491" s="60"/>
      <c r="F3491" s="20"/>
      <c r="G3491" s="18"/>
      <c r="H3491" s="25"/>
      <c r="I3491" s="15">
        <v>3491</v>
      </c>
      <c r="J3491" s="15" t="b">
        <f xml:space="preserve"> IF(AND([Relationship Date (UTC)] &gt;= Misc!$M$3, [Relationship Date (UTC)] &lt;= Misc!$N$3,TRUE), TRUE, FALSE)</f>
        <v>1</v>
      </c>
      <c r="K3491" s="16"/>
      <c r="L3491" s="72" t="s">
        <v>922</v>
      </c>
      <c r="M3491" s="75">
        <v>40523.680902777778</v>
      </c>
    </row>
    <row r="3492" spans="1:13">
      <c r="A3492" s="69" t="s">
        <v>669</v>
      </c>
      <c r="B3492" s="69" t="s">
        <v>730</v>
      </c>
      <c r="C3492" s="18"/>
      <c r="D3492" s="19"/>
      <c r="E3492" s="60"/>
      <c r="F3492" s="20"/>
      <c r="G3492" s="18"/>
      <c r="H3492" s="25"/>
      <c r="I3492" s="15">
        <v>3492</v>
      </c>
      <c r="J3492" s="15" t="b">
        <f xml:space="preserve"> IF(AND([Relationship Date (UTC)] &gt;= Misc!$M$3, [Relationship Date (UTC)] &lt;= Misc!$N$3,TRUE), TRUE, FALSE)</f>
        <v>1</v>
      </c>
      <c r="K3492" s="16"/>
      <c r="L3492" s="72" t="s">
        <v>922</v>
      </c>
      <c r="M3492" s="75">
        <v>40523.680902777778</v>
      </c>
    </row>
    <row r="3493" spans="1:13">
      <c r="A3493" s="69" t="s">
        <v>669</v>
      </c>
      <c r="B3493" s="69" t="s">
        <v>409</v>
      </c>
      <c r="C3493" s="18"/>
      <c r="D3493" s="19"/>
      <c r="E3493" s="60"/>
      <c r="F3493" s="20"/>
      <c r="G3493" s="18"/>
      <c r="H3493" s="25"/>
      <c r="I3493" s="15">
        <v>3493</v>
      </c>
      <c r="J3493" s="15" t="b">
        <f xml:space="preserve"> IF(AND([Relationship Date (UTC)] &gt;= Misc!$M$3, [Relationship Date (UTC)] &lt;= Misc!$N$3,TRUE), TRUE, FALSE)</f>
        <v>1</v>
      </c>
      <c r="K3493" s="16"/>
      <c r="L3493" s="72" t="s">
        <v>922</v>
      </c>
      <c r="M3493" s="75">
        <v>40523.680902777778</v>
      </c>
    </row>
    <row r="3494" spans="1:13">
      <c r="A3494" s="69" t="s">
        <v>669</v>
      </c>
      <c r="B3494" s="69" t="s">
        <v>845</v>
      </c>
      <c r="C3494" s="18"/>
      <c r="D3494" s="19"/>
      <c r="E3494" s="60"/>
      <c r="F3494" s="20"/>
      <c r="G3494" s="18"/>
      <c r="H3494" s="25"/>
      <c r="I3494" s="15">
        <v>3494</v>
      </c>
      <c r="J3494" s="15" t="b">
        <f xml:space="preserve"> IF(AND([Relationship Date (UTC)] &gt;= Misc!$M$3, [Relationship Date (UTC)] &lt;= Misc!$N$3,TRUE), TRUE, FALSE)</f>
        <v>1</v>
      </c>
      <c r="K3494" s="16"/>
      <c r="L3494" s="72" t="s">
        <v>922</v>
      </c>
      <c r="M3494" s="75">
        <v>40523.680902777778</v>
      </c>
    </row>
    <row r="3495" spans="1:13">
      <c r="A3495" s="69" t="s">
        <v>669</v>
      </c>
      <c r="B3495" s="69" t="s">
        <v>770</v>
      </c>
      <c r="C3495" s="18"/>
      <c r="D3495" s="19"/>
      <c r="E3495" s="60"/>
      <c r="F3495" s="20"/>
      <c r="G3495" s="18"/>
      <c r="H3495" s="25"/>
      <c r="I3495" s="15">
        <v>3495</v>
      </c>
      <c r="J3495" s="15" t="b">
        <f xml:space="preserve"> IF(AND([Relationship Date (UTC)] &gt;= Misc!$M$3, [Relationship Date (UTC)] &lt;= Misc!$N$3,TRUE), TRUE, FALSE)</f>
        <v>1</v>
      </c>
      <c r="K3495" s="16"/>
      <c r="L3495" s="72" t="s">
        <v>922</v>
      </c>
      <c r="M3495" s="75">
        <v>40523.680902777778</v>
      </c>
    </row>
    <row r="3496" spans="1:13">
      <c r="A3496" s="69" t="s">
        <v>669</v>
      </c>
      <c r="B3496" s="69" t="s">
        <v>916</v>
      </c>
      <c r="C3496" s="18"/>
      <c r="D3496" s="19"/>
      <c r="E3496" s="60"/>
      <c r="F3496" s="20"/>
      <c r="G3496" s="18"/>
      <c r="H3496" s="25"/>
      <c r="I3496" s="15">
        <v>3496</v>
      </c>
      <c r="J3496" s="15" t="b">
        <f xml:space="preserve"> IF(AND([Relationship Date (UTC)] &gt;= Misc!$M$3, [Relationship Date (UTC)] &lt;= Misc!$N$3,TRUE), TRUE, FALSE)</f>
        <v>1</v>
      </c>
      <c r="K3496" s="16"/>
      <c r="L3496" s="72" t="s">
        <v>922</v>
      </c>
      <c r="M3496" s="75">
        <v>40523.680902777778</v>
      </c>
    </row>
    <row r="3497" spans="1:13">
      <c r="A3497" s="69" t="s">
        <v>850</v>
      </c>
      <c r="B3497" s="69" t="s">
        <v>669</v>
      </c>
      <c r="C3497" s="18"/>
      <c r="D3497" s="19"/>
      <c r="E3497" s="60"/>
      <c r="F3497" s="20"/>
      <c r="G3497" s="18"/>
      <c r="H3497" s="25"/>
      <c r="I3497" s="15">
        <v>3497</v>
      </c>
      <c r="J3497" s="15" t="b">
        <f xml:space="preserve"> IF(AND([Relationship Date (UTC)] &gt;= Misc!$M$3, [Relationship Date (UTC)] &lt;= Misc!$N$3,TRUE), TRUE, FALSE)</f>
        <v>1</v>
      </c>
      <c r="K3497" s="16"/>
      <c r="L3497" s="72" t="s">
        <v>922</v>
      </c>
      <c r="M3497" s="75">
        <v>40523.680902777778</v>
      </c>
    </row>
    <row r="3498" spans="1:13">
      <c r="A3498" s="69" t="s">
        <v>770</v>
      </c>
      <c r="B3498" s="69" t="s">
        <v>669</v>
      </c>
      <c r="C3498" s="18"/>
      <c r="D3498" s="19"/>
      <c r="E3498" s="60"/>
      <c r="F3498" s="20"/>
      <c r="G3498" s="18"/>
      <c r="H3498" s="25"/>
      <c r="I3498" s="15">
        <v>3498</v>
      </c>
      <c r="J3498" s="15" t="b">
        <f xml:space="preserve"> IF(AND([Relationship Date (UTC)] &gt;= Misc!$M$3, [Relationship Date (UTC)] &lt;= Misc!$N$3,TRUE), TRUE, FALSE)</f>
        <v>1</v>
      </c>
      <c r="K3498" s="16"/>
      <c r="L3498" s="72" t="s">
        <v>922</v>
      </c>
      <c r="M3498" s="75">
        <v>40523.680902777778</v>
      </c>
    </row>
    <row r="3499" spans="1:13">
      <c r="A3499" s="69" t="s">
        <v>845</v>
      </c>
      <c r="B3499" s="69" t="s">
        <v>669</v>
      </c>
      <c r="C3499" s="18"/>
      <c r="D3499" s="19"/>
      <c r="E3499" s="60"/>
      <c r="F3499" s="20"/>
      <c r="G3499" s="18"/>
      <c r="H3499" s="25"/>
      <c r="I3499" s="15">
        <v>3499</v>
      </c>
      <c r="J3499" s="15" t="b">
        <f xml:space="preserve"> IF(AND([Relationship Date (UTC)] &gt;= Misc!$M$3, [Relationship Date (UTC)] &lt;= Misc!$N$3,TRUE), TRUE, FALSE)</f>
        <v>1</v>
      </c>
      <c r="K3499" s="16"/>
      <c r="L3499" s="72" t="s">
        <v>922</v>
      </c>
      <c r="M3499" s="75">
        <v>40523.680902777778</v>
      </c>
    </row>
    <row r="3500" spans="1:13">
      <c r="A3500" s="69" t="s">
        <v>908</v>
      </c>
      <c r="B3500" s="69" t="s">
        <v>669</v>
      </c>
      <c r="C3500" s="18"/>
      <c r="D3500" s="19"/>
      <c r="E3500" s="60"/>
      <c r="F3500" s="20"/>
      <c r="G3500" s="18"/>
      <c r="H3500" s="25"/>
      <c r="I3500" s="15">
        <v>3500</v>
      </c>
      <c r="J3500" s="15" t="b">
        <f xml:space="preserve"> IF(AND([Relationship Date (UTC)] &gt;= Misc!$M$3, [Relationship Date (UTC)] &lt;= Misc!$N$3,TRUE), TRUE, FALSE)</f>
        <v>1</v>
      </c>
      <c r="K3500" s="16"/>
      <c r="L3500" s="72" t="s">
        <v>922</v>
      </c>
      <c r="M3500" s="75">
        <v>40523.680902777778</v>
      </c>
    </row>
    <row r="3501" spans="1:13">
      <c r="A3501" s="69" t="s">
        <v>433</v>
      </c>
      <c r="B3501" s="69" t="s">
        <v>730</v>
      </c>
      <c r="C3501" s="18"/>
      <c r="D3501" s="19"/>
      <c r="E3501" s="60"/>
      <c r="F3501" s="20"/>
      <c r="G3501" s="18"/>
      <c r="H3501" s="25"/>
      <c r="I3501" s="15">
        <v>3501</v>
      </c>
      <c r="J3501" s="15" t="b">
        <f xml:space="preserve"> IF(AND([Relationship Date (UTC)] &gt;= Misc!$M$3, [Relationship Date (UTC)] &lt;= Misc!$N$3,TRUE), TRUE, FALSE)</f>
        <v>1</v>
      </c>
      <c r="K3501" s="16"/>
      <c r="L3501" s="72" t="s">
        <v>922</v>
      </c>
      <c r="M3501" s="75">
        <v>40523.680902777778</v>
      </c>
    </row>
    <row r="3502" spans="1:13">
      <c r="A3502" s="69" t="s">
        <v>433</v>
      </c>
      <c r="B3502" s="69" t="s">
        <v>908</v>
      </c>
      <c r="C3502" s="18"/>
      <c r="D3502" s="19"/>
      <c r="E3502" s="60"/>
      <c r="F3502" s="20"/>
      <c r="G3502" s="18"/>
      <c r="H3502" s="25"/>
      <c r="I3502" s="15">
        <v>3502</v>
      </c>
      <c r="J3502" s="15" t="b">
        <f xml:space="preserve"> IF(AND([Relationship Date (UTC)] &gt;= Misc!$M$3, [Relationship Date (UTC)] &lt;= Misc!$N$3,TRUE), TRUE, FALSE)</f>
        <v>1</v>
      </c>
      <c r="K3502" s="16"/>
      <c r="L3502" s="72" t="s">
        <v>922</v>
      </c>
      <c r="M3502" s="75">
        <v>40523.680902777778</v>
      </c>
    </row>
    <row r="3503" spans="1:13">
      <c r="A3503" s="69" t="s">
        <v>433</v>
      </c>
      <c r="B3503" s="69" t="s">
        <v>916</v>
      </c>
      <c r="C3503" s="18"/>
      <c r="D3503" s="19"/>
      <c r="E3503" s="60"/>
      <c r="F3503" s="20"/>
      <c r="G3503" s="18"/>
      <c r="H3503" s="25"/>
      <c r="I3503" s="15">
        <v>3503</v>
      </c>
      <c r="J3503" s="15" t="b">
        <f xml:space="preserve"> IF(AND([Relationship Date (UTC)] &gt;= Misc!$M$3, [Relationship Date (UTC)] &lt;= Misc!$N$3,TRUE), TRUE, FALSE)</f>
        <v>1</v>
      </c>
      <c r="K3503" s="16"/>
      <c r="L3503" s="72" t="s">
        <v>922</v>
      </c>
      <c r="M3503" s="75">
        <v>40523.680902777778</v>
      </c>
    </row>
    <row r="3504" spans="1:13">
      <c r="A3504" s="69" t="s">
        <v>908</v>
      </c>
      <c r="B3504" s="69" t="s">
        <v>433</v>
      </c>
      <c r="C3504" s="18"/>
      <c r="D3504" s="19"/>
      <c r="E3504" s="60"/>
      <c r="F3504" s="20"/>
      <c r="G3504" s="18"/>
      <c r="H3504" s="25"/>
      <c r="I3504" s="15">
        <v>3504</v>
      </c>
      <c r="J3504" s="15" t="b">
        <f xml:space="preserve"> IF(AND([Relationship Date (UTC)] &gt;= Misc!$M$3, [Relationship Date (UTC)] &lt;= Misc!$N$3,TRUE), TRUE, FALSE)</f>
        <v>1</v>
      </c>
      <c r="K3504" s="16"/>
      <c r="L3504" s="72" t="s">
        <v>922</v>
      </c>
      <c r="M3504" s="75">
        <v>40523.680902777778</v>
      </c>
    </row>
    <row r="3505" spans="1:13">
      <c r="A3505" s="69" t="s">
        <v>844</v>
      </c>
      <c r="B3505" s="69" t="s">
        <v>413</v>
      </c>
      <c r="C3505" s="18"/>
      <c r="D3505" s="19"/>
      <c r="E3505" s="60"/>
      <c r="F3505" s="20"/>
      <c r="G3505" s="18"/>
      <c r="H3505" s="25"/>
      <c r="I3505" s="15">
        <v>3505</v>
      </c>
      <c r="J3505" s="15" t="b">
        <f xml:space="preserve"> IF(AND([Relationship Date (UTC)] &gt;= Misc!$M$3, [Relationship Date (UTC)] &lt;= Misc!$N$3,TRUE), TRUE, FALSE)</f>
        <v>1</v>
      </c>
      <c r="K3505" s="16"/>
      <c r="L3505" s="72" t="s">
        <v>921</v>
      </c>
      <c r="M3505" s="75">
        <v>40523.667719907404</v>
      </c>
    </row>
    <row r="3506" spans="1:13">
      <c r="A3506" s="69" t="s">
        <v>856</v>
      </c>
      <c r="B3506" s="69" t="s">
        <v>413</v>
      </c>
      <c r="C3506" s="18"/>
      <c r="D3506" s="19"/>
      <c r="E3506" s="60"/>
      <c r="F3506" s="20"/>
      <c r="G3506" s="18"/>
      <c r="H3506" s="25"/>
      <c r="I3506" s="15">
        <v>3506</v>
      </c>
      <c r="J3506" s="15" t="b">
        <f xml:space="preserve"> IF(AND([Relationship Date (UTC)] &gt;= Misc!$M$3, [Relationship Date (UTC)] &lt;= Misc!$N$3,TRUE), TRUE, FALSE)</f>
        <v>1</v>
      </c>
      <c r="K3506" s="16"/>
      <c r="L3506" s="72" t="s">
        <v>921</v>
      </c>
      <c r="M3506" s="75">
        <v>40523.677754629629</v>
      </c>
    </row>
    <row r="3507" spans="1:13">
      <c r="A3507" s="69" t="s">
        <v>844</v>
      </c>
      <c r="B3507" s="69" t="s">
        <v>413</v>
      </c>
      <c r="C3507" s="18"/>
      <c r="D3507" s="19"/>
      <c r="E3507" s="60"/>
      <c r="F3507" s="20"/>
      <c r="G3507" s="18"/>
      <c r="H3507" s="25"/>
      <c r="I3507" s="15">
        <v>3507</v>
      </c>
      <c r="J3507" s="15" t="b">
        <f xml:space="preserve"> IF(AND([Relationship Date (UTC)] &gt;= Misc!$M$3, [Relationship Date (UTC)] &lt;= Misc!$N$3,TRUE), TRUE, FALSE)</f>
        <v>1</v>
      </c>
      <c r="K3507" s="16"/>
      <c r="L3507" s="72" t="s">
        <v>922</v>
      </c>
      <c r="M3507" s="75">
        <v>40523.680902777778</v>
      </c>
    </row>
    <row r="3508" spans="1:13">
      <c r="A3508" s="69" t="s">
        <v>730</v>
      </c>
      <c r="B3508" s="69" t="s">
        <v>413</v>
      </c>
      <c r="C3508" s="18"/>
      <c r="D3508" s="19"/>
      <c r="E3508" s="60"/>
      <c r="F3508" s="20"/>
      <c r="G3508" s="18"/>
      <c r="H3508" s="25"/>
      <c r="I3508" s="15">
        <v>3508</v>
      </c>
      <c r="J3508" s="15" t="b">
        <f xml:space="preserve"> IF(AND([Relationship Date (UTC)] &gt;= Misc!$M$3, [Relationship Date (UTC)] &lt;= Misc!$N$3,TRUE), TRUE, FALSE)</f>
        <v>1</v>
      </c>
      <c r="K3508" s="16"/>
      <c r="L3508" s="72" t="s">
        <v>922</v>
      </c>
      <c r="M3508" s="75">
        <v>40523.680902777778</v>
      </c>
    </row>
    <row r="3509" spans="1:13">
      <c r="A3509" s="69" t="s">
        <v>413</v>
      </c>
      <c r="B3509" s="69" t="s">
        <v>861</v>
      </c>
      <c r="C3509" s="18"/>
      <c r="D3509" s="19"/>
      <c r="E3509" s="60"/>
      <c r="F3509" s="20"/>
      <c r="G3509" s="18"/>
      <c r="H3509" s="25"/>
      <c r="I3509" s="15">
        <v>3509</v>
      </c>
      <c r="J3509" s="15" t="b">
        <f xml:space="preserve"> IF(AND([Relationship Date (UTC)] &gt;= Misc!$M$3, [Relationship Date (UTC)] &lt;= Misc!$N$3,TRUE), TRUE, FALSE)</f>
        <v>1</v>
      </c>
      <c r="K3509" s="16"/>
      <c r="L3509" s="72" t="s">
        <v>922</v>
      </c>
      <c r="M3509" s="75">
        <v>40523.680902777778</v>
      </c>
    </row>
    <row r="3510" spans="1:13">
      <c r="A3510" s="69" t="s">
        <v>413</v>
      </c>
      <c r="B3510" s="69" t="s">
        <v>844</v>
      </c>
      <c r="C3510" s="18"/>
      <c r="D3510" s="19"/>
      <c r="E3510" s="60"/>
      <c r="F3510" s="20"/>
      <c r="G3510" s="18"/>
      <c r="H3510" s="25"/>
      <c r="I3510" s="15">
        <v>3510</v>
      </c>
      <c r="J3510" s="15" t="b">
        <f xml:space="preserve"> IF(AND([Relationship Date (UTC)] &gt;= Misc!$M$3, [Relationship Date (UTC)] &lt;= Misc!$N$3,TRUE), TRUE, FALSE)</f>
        <v>1</v>
      </c>
      <c r="K3510" s="16"/>
      <c r="L3510" s="72" t="s">
        <v>922</v>
      </c>
      <c r="M3510" s="75">
        <v>40523.680902777778</v>
      </c>
    </row>
    <row r="3511" spans="1:13">
      <c r="A3511" s="69" t="s">
        <v>413</v>
      </c>
      <c r="B3511" s="69" t="s">
        <v>850</v>
      </c>
      <c r="C3511" s="18"/>
      <c r="D3511" s="19"/>
      <c r="E3511" s="60"/>
      <c r="F3511" s="20"/>
      <c r="G3511" s="18"/>
      <c r="H3511" s="25"/>
      <c r="I3511" s="15">
        <v>3511</v>
      </c>
      <c r="J3511" s="15" t="b">
        <f xml:space="preserve"> IF(AND([Relationship Date (UTC)] &gt;= Misc!$M$3, [Relationship Date (UTC)] &lt;= Misc!$N$3,TRUE), TRUE, FALSE)</f>
        <v>1</v>
      </c>
      <c r="K3511" s="16"/>
      <c r="L3511" s="72" t="s">
        <v>922</v>
      </c>
      <c r="M3511" s="75">
        <v>40523.680902777778</v>
      </c>
    </row>
    <row r="3512" spans="1:13">
      <c r="A3512" s="69" t="s">
        <v>413</v>
      </c>
      <c r="B3512" s="69" t="s">
        <v>730</v>
      </c>
      <c r="C3512" s="18"/>
      <c r="D3512" s="19"/>
      <c r="E3512" s="60"/>
      <c r="F3512" s="20"/>
      <c r="G3512" s="18"/>
      <c r="H3512" s="25"/>
      <c r="I3512" s="15">
        <v>3512</v>
      </c>
      <c r="J3512" s="15" t="b">
        <f xml:space="preserve"> IF(AND([Relationship Date (UTC)] &gt;= Misc!$M$3, [Relationship Date (UTC)] &lt;= Misc!$N$3,TRUE), TRUE, FALSE)</f>
        <v>1</v>
      </c>
      <c r="K3512" s="16"/>
      <c r="L3512" s="72" t="s">
        <v>922</v>
      </c>
      <c r="M3512" s="75">
        <v>40523.680902777778</v>
      </c>
    </row>
    <row r="3513" spans="1:13">
      <c r="A3513" s="69" t="s">
        <v>413</v>
      </c>
      <c r="B3513" s="69" t="s">
        <v>908</v>
      </c>
      <c r="C3513" s="18"/>
      <c r="D3513" s="19"/>
      <c r="E3513" s="60"/>
      <c r="F3513" s="20"/>
      <c r="G3513" s="18"/>
      <c r="H3513" s="25"/>
      <c r="I3513" s="15">
        <v>3513</v>
      </c>
      <c r="J3513" s="15" t="b">
        <f xml:space="preserve"> IF(AND([Relationship Date (UTC)] &gt;= Misc!$M$3, [Relationship Date (UTC)] &lt;= Misc!$N$3,TRUE), TRUE, FALSE)</f>
        <v>1</v>
      </c>
      <c r="K3513" s="16"/>
      <c r="L3513" s="72" t="s">
        <v>922</v>
      </c>
      <c r="M3513" s="75">
        <v>40523.680902777778</v>
      </c>
    </row>
    <row r="3514" spans="1:13">
      <c r="A3514" s="69" t="s">
        <v>845</v>
      </c>
      <c r="B3514" s="69" t="s">
        <v>413</v>
      </c>
      <c r="C3514" s="18"/>
      <c r="D3514" s="19"/>
      <c r="E3514" s="60"/>
      <c r="F3514" s="20"/>
      <c r="G3514" s="18"/>
      <c r="H3514" s="25"/>
      <c r="I3514" s="15">
        <v>3514</v>
      </c>
      <c r="J3514" s="15" t="b">
        <f xml:space="preserve"> IF(AND([Relationship Date (UTC)] &gt;= Misc!$M$3, [Relationship Date (UTC)] &lt;= Misc!$N$3,TRUE), TRUE, FALSE)</f>
        <v>1</v>
      </c>
      <c r="K3514" s="16"/>
      <c r="L3514" s="72" t="s">
        <v>922</v>
      </c>
      <c r="M3514" s="75">
        <v>40523.680902777778</v>
      </c>
    </row>
    <row r="3515" spans="1:13">
      <c r="A3515" s="69" t="s">
        <v>861</v>
      </c>
      <c r="B3515" s="69" t="s">
        <v>413</v>
      </c>
      <c r="C3515" s="18"/>
      <c r="D3515" s="19"/>
      <c r="E3515" s="60"/>
      <c r="F3515" s="20"/>
      <c r="G3515" s="18"/>
      <c r="H3515" s="25"/>
      <c r="I3515" s="15">
        <v>3515</v>
      </c>
      <c r="J3515" s="15" t="b">
        <f xml:space="preserve"> IF(AND([Relationship Date (UTC)] &gt;= Misc!$M$3, [Relationship Date (UTC)] &lt;= Misc!$N$3,TRUE), TRUE, FALSE)</f>
        <v>1</v>
      </c>
      <c r="K3515" s="16"/>
      <c r="L3515" s="72" t="s">
        <v>922</v>
      </c>
      <c r="M3515" s="75">
        <v>40523.680902777778</v>
      </c>
    </row>
    <row r="3516" spans="1:13">
      <c r="A3516" s="69" t="s">
        <v>908</v>
      </c>
      <c r="B3516" s="69" t="s">
        <v>413</v>
      </c>
      <c r="C3516" s="18"/>
      <c r="D3516" s="19"/>
      <c r="E3516" s="60"/>
      <c r="F3516" s="20"/>
      <c r="G3516" s="18"/>
      <c r="H3516" s="25"/>
      <c r="I3516" s="15">
        <v>3516</v>
      </c>
      <c r="J3516" s="15" t="b">
        <f xml:space="preserve"> IF(AND([Relationship Date (UTC)] &gt;= Misc!$M$3, [Relationship Date (UTC)] &lt;= Misc!$N$3,TRUE), TRUE, FALSE)</f>
        <v>1</v>
      </c>
      <c r="K3516" s="16"/>
      <c r="L3516" s="72" t="s">
        <v>922</v>
      </c>
      <c r="M3516" s="75">
        <v>40523.680902777778</v>
      </c>
    </row>
    <row r="3517" spans="1:13">
      <c r="A3517" s="69" t="s">
        <v>850</v>
      </c>
      <c r="B3517" s="69" t="s">
        <v>806</v>
      </c>
      <c r="C3517" s="18"/>
      <c r="D3517" s="19"/>
      <c r="E3517" s="60"/>
      <c r="F3517" s="20"/>
      <c r="G3517" s="18"/>
      <c r="H3517" s="25"/>
      <c r="I3517" s="15">
        <v>3517</v>
      </c>
      <c r="J3517" s="15" t="b">
        <f xml:space="preserve"> IF(AND([Relationship Date (UTC)] &gt;= Misc!$M$3, [Relationship Date (UTC)] &lt;= Misc!$N$3,TRUE), TRUE, FALSE)</f>
        <v>1</v>
      </c>
      <c r="K3517" s="16"/>
      <c r="L3517" s="72" t="s">
        <v>922</v>
      </c>
      <c r="M3517" s="75">
        <v>40523.680902777778</v>
      </c>
    </row>
    <row r="3518" spans="1:13">
      <c r="A3518" s="69" t="s">
        <v>850</v>
      </c>
      <c r="B3518" s="69" t="s">
        <v>845</v>
      </c>
      <c r="C3518" s="18"/>
      <c r="D3518" s="19"/>
      <c r="E3518" s="60"/>
      <c r="F3518" s="20"/>
      <c r="G3518" s="18"/>
      <c r="H3518" s="25"/>
      <c r="I3518" s="15">
        <v>3518</v>
      </c>
      <c r="J3518" s="15" t="b">
        <f xml:space="preserve"> IF(AND([Relationship Date (UTC)] &gt;= Misc!$M$3, [Relationship Date (UTC)] &lt;= Misc!$N$3,TRUE), TRUE, FALSE)</f>
        <v>1</v>
      </c>
      <c r="K3518" s="16"/>
      <c r="L3518" s="72" t="s">
        <v>922</v>
      </c>
      <c r="M3518" s="75">
        <v>40523.680902777778</v>
      </c>
    </row>
    <row r="3519" spans="1:13">
      <c r="A3519" s="69" t="s">
        <v>850</v>
      </c>
      <c r="B3519" s="69" t="s">
        <v>770</v>
      </c>
      <c r="C3519" s="18"/>
      <c r="D3519" s="19"/>
      <c r="E3519" s="60"/>
      <c r="F3519" s="20"/>
      <c r="G3519" s="18"/>
      <c r="H3519" s="25"/>
      <c r="I3519" s="15">
        <v>3519</v>
      </c>
      <c r="J3519" s="15" t="b">
        <f xml:space="preserve"> IF(AND([Relationship Date (UTC)] &gt;= Misc!$M$3, [Relationship Date (UTC)] &lt;= Misc!$N$3,TRUE), TRUE, FALSE)</f>
        <v>1</v>
      </c>
      <c r="K3519" s="16"/>
      <c r="L3519" s="72" t="s">
        <v>922</v>
      </c>
      <c r="M3519" s="75">
        <v>40523.680902777778</v>
      </c>
    </row>
    <row r="3520" spans="1:13">
      <c r="A3520" s="69" t="s">
        <v>770</v>
      </c>
      <c r="B3520" s="69" t="s">
        <v>850</v>
      </c>
      <c r="C3520" s="18"/>
      <c r="D3520" s="19"/>
      <c r="E3520" s="60"/>
      <c r="F3520" s="20"/>
      <c r="G3520" s="18"/>
      <c r="H3520" s="25"/>
      <c r="I3520" s="15">
        <v>3520</v>
      </c>
      <c r="J3520" s="15" t="b">
        <f xml:space="preserve"> IF(AND([Relationship Date (UTC)] &gt;= Misc!$M$3, [Relationship Date (UTC)] &lt;= Misc!$N$3,TRUE), TRUE, FALSE)</f>
        <v>1</v>
      </c>
      <c r="K3520" s="16"/>
      <c r="L3520" s="72" t="s">
        <v>922</v>
      </c>
      <c r="M3520" s="75">
        <v>40523.680902777778</v>
      </c>
    </row>
    <row r="3521" spans="1:13">
      <c r="A3521" s="69" t="s">
        <v>806</v>
      </c>
      <c r="B3521" s="69" t="s">
        <v>850</v>
      </c>
      <c r="C3521" s="18"/>
      <c r="D3521" s="19"/>
      <c r="E3521" s="60"/>
      <c r="F3521" s="20"/>
      <c r="G3521" s="18"/>
      <c r="H3521" s="25"/>
      <c r="I3521" s="15">
        <v>3521</v>
      </c>
      <c r="J3521" s="15" t="b">
        <f xml:space="preserve"> IF(AND([Relationship Date (UTC)] &gt;= Misc!$M$3, [Relationship Date (UTC)] &lt;= Misc!$N$3,TRUE), TRUE, FALSE)</f>
        <v>1</v>
      </c>
      <c r="K3521" s="16"/>
      <c r="L3521" s="72" t="s">
        <v>922</v>
      </c>
      <c r="M3521" s="75">
        <v>40523.680902777778</v>
      </c>
    </row>
    <row r="3522" spans="1:13">
      <c r="A3522" s="69" t="s">
        <v>845</v>
      </c>
      <c r="B3522" s="69" t="s">
        <v>850</v>
      </c>
      <c r="C3522" s="18"/>
      <c r="D3522" s="19"/>
      <c r="E3522" s="60"/>
      <c r="F3522" s="20"/>
      <c r="G3522" s="18"/>
      <c r="H3522" s="25"/>
      <c r="I3522" s="15">
        <v>3522</v>
      </c>
      <c r="J3522" s="15" t="b">
        <f xml:space="preserve"> IF(AND([Relationship Date (UTC)] &gt;= Misc!$M$3, [Relationship Date (UTC)] &lt;= Misc!$N$3,TRUE), TRUE, FALSE)</f>
        <v>1</v>
      </c>
      <c r="K3522" s="16"/>
      <c r="L3522" s="72" t="s">
        <v>922</v>
      </c>
      <c r="M3522" s="75">
        <v>40523.680902777778</v>
      </c>
    </row>
    <row r="3523" spans="1:13">
      <c r="A3523" s="69" t="s">
        <v>899</v>
      </c>
      <c r="B3523" s="69" t="s">
        <v>850</v>
      </c>
      <c r="C3523" s="18"/>
      <c r="D3523" s="19"/>
      <c r="E3523" s="60"/>
      <c r="F3523" s="20"/>
      <c r="G3523" s="18"/>
      <c r="H3523" s="25"/>
      <c r="I3523" s="15">
        <v>3523</v>
      </c>
      <c r="J3523" s="15" t="b">
        <f xml:space="preserve"> IF(AND([Relationship Date (UTC)] &gt;= Misc!$M$3, [Relationship Date (UTC)] &lt;= Misc!$N$3,TRUE), TRUE, FALSE)</f>
        <v>1</v>
      </c>
      <c r="K3523" s="16"/>
      <c r="L3523" s="72" t="s">
        <v>922</v>
      </c>
      <c r="M3523" s="75">
        <v>40523.680902777778</v>
      </c>
    </row>
    <row r="3524" spans="1:13">
      <c r="A3524" s="69" t="s">
        <v>908</v>
      </c>
      <c r="B3524" s="69" t="s">
        <v>850</v>
      </c>
      <c r="C3524" s="18"/>
      <c r="D3524" s="19"/>
      <c r="E3524" s="60"/>
      <c r="F3524" s="20"/>
      <c r="G3524" s="18"/>
      <c r="H3524" s="25"/>
      <c r="I3524" s="15">
        <v>3524</v>
      </c>
      <c r="J3524" s="15" t="b">
        <f xml:space="preserve"> IF(AND([Relationship Date (UTC)] &gt;= Misc!$M$3, [Relationship Date (UTC)] &lt;= Misc!$N$3,TRUE), TRUE, FALSE)</f>
        <v>1</v>
      </c>
      <c r="K3524" s="16"/>
      <c r="L3524" s="72" t="s">
        <v>922</v>
      </c>
      <c r="M3524" s="75">
        <v>40523.680902777778</v>
      </c>
    </row>
    <row r="3525" spans="1:13">
      <c r="A3525" s="69" t="s">
        <v>352</v>
      </c>
      <c r="B3525" s="69" t="s">
        <v>658</v>
      </c>
      <c r="C3525" s="18"/>
      <c r="D3525" s="19"/>
      <c r="E3525" s="60"/>
      <c r="F3525" s="20"/>
      <c r="G3525" s="18"/>
      <c r="H3525" s="25"/>
      <c r="I3525" s="15">
        <v>3525</v>
      </c>
      <c r="J3525" s="15" t="b">
        <f xml:space="preserve"> IF(AND([Relationship Date (UTC)] &gt;= Misc!$M$3, [Relationship Date (UTC)] &lt;= Misc!$N$3,TRUE), TRUE, FALSE)</f>
        <v>1</v>
      </c>
      <c r="K3525" s="16"/>
      <c r="L3525" s="72" t="s">
        <v>921</v>
      </c>
      <c r="M3525" s="75">
        <v>40523.654189814813</v>
      </c>
    </row>
    <row r="3526" spans="1:13">
      <c r="A3526" s="69" t="s">
        <v>658</v>
      </c>
      <c r="B3526" s="69" t="s">
        <v>770</v>
      </c>
      <c r="C3526" s="18"/>
      <c r="D3526" s="19"/>
      <c r="E3526" s="60"/>
      <c r="F3526" s="20"/>
      <c r="G3526" s="18"/>
      <c r="H3526" s="25"/>
      <c r="I3526" s="15">
        <v>3526</v>
      </c>
      <c r="J3526" s="15" t="b">
        <f xml:space="preserve"> IF(AND([Relationship Date (UTC)] &gt;= Misc!$M$3, [Relationship Date (UTC)] &lt;= Misc!$N$3,TRUE), TRUE, FALSE)</f>
        <v>1</v>
      </c>
      <c r="K3526" s="16"/>
      <c r="L3526" s="72" t="s">
        <v>922</v>
      </c>
      <c r="M3526" s="75">
        <v>40523.680902777778</v>
      </c>
    </row>
    <row r="3527" spans="1:13">
      <c r="A3527" s="69" t="s">
        <v>658</v>
      </c>
      <c r="B3527" s="69" t="s">
        <v>845</v>
      </c>
      <c r="C3527" s="18"/>
      <c r="D3527" s="19"/>
      <c r="E3527" s="60"/>
      <c r="F3527" s="20"/>
      <c r="G3527" s="18"/>
      <c r="H3527" s="25"/>
      <c r="I3527" s="15">
        <v>3527</v>
      </c>
      <c r="J3527" s="15" t="b">
        <f xml:space="preserve"> IF(AND([Relationship Date (UTC)] &gt;= Misc!$M$3, [Relationship Date (UTC)] &lt;= Misc!$N$3,TRUE), TRUE, FALSE)</f>
        <v>1</v>
      </c>
      <c r="K3527" s="16"/>
      <c r="L3527" s="72" t="s">
        <v>922</v>
      </c>
      <c r="M3527" s="75">
        <v>40523.680902777778</v>
      </c>
    </row>
    <row r="3528" spans="1:13">
      <c r="A3528" s="69" t="s">
        <v>658</v>
      </c>
      <c r="B3528" s="69" t="s">
        <v>899</v>
      </c>
      <c r="C3528" s="18"/>
      <c r="D3528" s="19"/>
      <c r="E3528" s="60"/>
      <c r="F3528" s="20"/>
      <c r="G3528" s="18"/>
      <c r="H3528" s="25"/>
      <c r="I3528" s="15">
        <v>3528</v>
      </c>
      <c r="J3528" s="15" t="b">
        <f xml:space="preserve"> IF(AND([Relationship Date (UTC)] &gt;= Misc!$M$3, [Relationship Date (UTC)] &lt;= Misc!$N$3,TRUE), TRUE, FALSE)</f>
        <v>1</v>
      </c>
      <c r="K3528" s="16"/>
      <c r="L3528" s="72" t="s">
        <v>922</v>
      </c>
      <c r="M3528" s="75">
        <v>40523.680902777778</v>
      </c>
    </row>
    <row r="3529" spans="1:13">
      <c r="A3529" s="69" t="s">
        <v>770</v>
      </c>
      <c r="B3529" s="69" t="s">
        <v>658</v>
      </c>
      <c r="C3529" s="18"/>
      <c r="D3529" s="19"/>
      <c r="E3529" s="60"/>
      <c r="F3529" s="20"/>
      <c r="G3529" s="18"/>
      <c r="H3529" s="25"/>
      <c r="I3529" s="15">
        <v>3529</v>
      </c>
      <c r="J3529" s="15" t="b">
        <f xml:space="preserve"> IF(AND([Relationship Date (UTC)] &gt;= Misc!$M$3, [Relationship Date (UTC)] &lt;= Misc!$N$3,TRUE), TRUE, FALSE)</f>
        <v>1</v>
      </c>
      <c r="K3529" s="16"/>
      <c r="L3529" s="72" t="s">
        <v>922</v>
      </c>
      <c r="M3529" s="75">
        <v>40523.680902777778</v>
      </c>
    </row>
    <row r="3530" spans="1:13">
      <c r="A3530" s="69" t="s">
        <v>845</v>
      </c>
      <c r="B3530" s="69" t="s">
        <v>658</v>
      </c>
      <c r="C3530" s="18"/>
      <c r="D3530" s="19"/>
      <c r="E3530" s="60"/>
      <c r="F3530" s="20"/>
      <c r="G3530" s="18"/>
      <c r="H3530" s="25"/>
      <c r="I3530" s="15">
        <v>3530</v>
      </c>
      <c r="J3530" s="15" t="b">
        <f xml:space="preserve"> IF(AND([Relationship Date (UTC)] &gt;= Misc!$M$3, [Relationship Date (UTC)] &lt;= Misc!$N$3,TRUE), TRUE, FALSE)</f>
        <v>1</v>
      </c>
      <c r="K3530" s="16"/>
      <c r="L3530" s="72" t="s">
        <v>922</v>
      </c>
      <c r="M3530" s="75">
        <v>40523.680902777778</v>
      </c>
    </row>
    <row r="3531" spans="1:13">
      <c r="A3531" s="69" t="s">
        <v>908</v>
      </c>
      <c r="B3531" s="69" t="s">
        <v>658</v>
      </c>
      <c r="C3531" s="18"/>
      <c r="D3531" s="19"/>
      <c r="E3531" s="60"/>
      <c r="F3531" s="20"/>
      <c r="G3531" s="18"/>
      <c r="H3531" s="25"/>
      <c r="I3531" s="15">
        <v>3531</v>
      </c>
      <c r="J3531" s="15" t="b">
        <f xml:space="preserve"> IF(AND([Relationship Date (UTC)] &gt;= Misc!$M$3, [Relationship Date (UTC)] &lt;= Misc!$N$3,TRUE), TRUE, FALSE)</f>
        <v>1</v>
      </c>
      <c r="K3531" s="16"/>
      <c r="L3531" s="72" t="s">
        <v>922</v>
      </c>
      <c r="M3531" s="75">
        <v>40523.680902777778</v>
      </c>
    </row>
    <row r="3532" spans="1:13">
      <c r="A3532" s="69" t="s">
        <v>844</v>
      </c>
      <c r="B3532" s="69" t="s">
        <v>861</v>
      </c>
      <c r="C3532" s="18"/>
      <c r="D3532" s="19"/>
      <c r="E3532" s="60"/>
      <c r="F3532" s="20"/>
      <c r="G3532" s="18"/>
      <c r="H3532" s="25"/>
      <c r="I3532" s="15">
        <v>3532</v>
      </c>
      <c r="J3532" s="15" t="b">
        <f xml:space="preserve"> IF(AND([Relationship Date (UTC)] &gt;= Misc!$M$3, [Relationship Date (UTC)] &lt;= Misc!$N$3,TRUE), TRUE, FALSE)</f>
        <v>1</v>
      </c>
      <c r="K3532" s="16"/>
      <c r="L3532" s="72" t="s">
        <v>922</v>
      </c>
      <c r="M3532" s="75">
        <v>40523.680902777778</v>
      </c>
    </row>
    <row r="3533" spans="1:13">
      <c r="A3533" s="69" t="s">
        <v>844</v>
      </c>
      <c r="B3533" s="69" t="s">
        <v>730</v>
      </c>
      <c r="C3533" s="18"/>
      <c r="D3533" s="19"/>
      <c r="E3533" s="60"/>
      <c r="F3533" s="20"/>
      <c r="G3533" s="18"/>
      <c r="H3533" s="25"/>
      <c r="I3533" s="15">
        <v>3533</v>
      </c>
      <c r="J3533" s="15" t="b">
        <f xml:space="preserve"> IF(AND([Relationship Date (UTC)] &gt;= Misc!$M$3, [Relationship Date (UTC)] &lt;= Misc!$N$3,TRUE), TRUE, FALSE)</f>
        <v>1</v>
      </c>
      <c r="K3533" s="16"/>
      <c r="L3533" s="72" t="s">
        <v>922</v>
      </c>
      <c r="M3533" s="75">
        <v>40523.680902777778</v>
      </c>
    </row>
    <row r="3534" spans="1:13">
      <c r="A3534" s="69" t="s">
        <v>844</v>
      </c>
      <c r="B3534" s="69" t="s">
        <v>845</v>
      </c>
      <c r="C3534" s="18"/>
      <c r="D3534" s="19"/>
      <c r="E3534" s="60"/>
      <c r="F3534" s="20"/>
      <c r="G3534" s="18"/>
      <c r="H3534" s="25"/>
      <c r="I3534" s="15">
        <v>3534</v>
      </c>
      <c r="J3534" s="15" t="b">
        <f xml:space="preserve"> IF(AND([Relationship Date (UTC)] &gt;= Misc!$M$3, [Relationship Date (UTC)] &lt;= Misc!$N$3,TRUE), TRUE, FALSE)</f>
        <v>1</v>
      </c>
      <c r="K3534" s="16"/>
      <c r="L3534" s="72" t="s">
        <v>922</v>
      </c>
      <c r="M3534" s="75">
        <v>40523.680902777778</v>
      </c>
    </row>
    <row r="3535" spans="1:13">
      <c r="A3535" s="69" t="s">
        <v>844</v>
      </c>
      <c r="B3535" s="69" t="s">
        <v>770</v>
      </c>
      <c r="C3535" s="18"/>
      <c r="D3535" s="19"/>
      <c r="E3535" s="60"/>
      <c r="F3535" s="20"/>
      <c r="G3535" s="18"/>
      <c r="H3535" s="25"/>
      <c r="I3535" s="15">
        <v>3535</v>
      </c>
      <c r="J3535" s="15" t="b">
        <f xml:space="preserve"> IF(AND([Relationship Date (UTC)] &gt;= Misc!$M$3, [Relationship Date (UTC)] &lt;= Misc!$N$3,TRUE), TRUE, FALSE)</f>
        <v>1</v>
      </c>
      <c r="K3535" s="16"/>
      <c r="L3535" s="72" t="s">
        <v>922</v>
      </c>
      <c r="M3535" s="75">
        <v>40523.680902777778</v>
      </c>
    </row>
    <row r="3536" spans="1:13">
      <c r="A3536" s="69" t="s">
        <v>844</v>
      </c>
      <c r="B3536" s="69" t="s">
        <v>908</v>
      </c>
      <c r="C3536" s="18"/>
      <c r="D3536" s="19"/>
      <c r="E3536" s="60"/>
      <c r="F3536" s="20"/>
      <c r="G3536" s="18"/>
      <c r="H3536" s="25"/>
      <c r="I3536" s="15">
        <v>3536</v>
      </c>
      <c r="J3536" s="15" t="b">
        <f xml:space="preserve"> IF(AND([Relationship Date (UTC)] &gt;= Misc!$M$3, [Relationship Date (UTC)] &lt;= Misc!$N$3,TRUE), TRUE, FALSE)</f>
        <v>1</v>
      </c>
      <c r="K3536" s="16"/>
      <c r="L3536" s="72" t="s">
        <v>922</v>
      </c>
      <c r="M3536" s="75">
        <v>40523.680902777778</v>
      </c>
    </row>
    <row r="3537" spans="1:13">
      <c r="A3537" s="69" t="s">
        <v>845</v>
      </c>
      <c r="B3537" s="69" t="s">
        <v>844</v>
      </c>
      <c r="C3537" s="18"/>
      <c r="D3537" s="19"/>
      <c r="E3537" s="60"/>
      <c r="F3537" s="20"/>
      <c r="G3537" s="18"/>
      <c r="H3537" s="25"/>
      <c r="I3537" s="15">
        <v>3537</v>
      </c>
      <c r="J3537" s="15" t="b">
        <f xml:space="preserve"> IF(AND([Relationship Date (UTC)] &gt;= Misc!$M$3, [Relationship Date (UTC)] &lt;= Misc!$N$3,TRUE), TRUE, FALSE)</f>
        <v>1</v>
      </c>
      <c r="K3537" s="16"/>
      <c r="L3537" s="72" t="s">
        <v>922</v>
      </c>
      <c r="M3537" s="75">
        <v>40523.680902777778</v>
      </c>
    </row>
    <row r="3538" spans="1:13">
      <c r="A3538" s="69" t="s">
        <v>861</v>
      </c>
      <c r="B3538" s="69" t="s">
        <v>844</v>
      </c>
      <c r="C3538" s="18"/>
      <c r="D3538" s="19"/>
      <c r="E3538" s="60"/>
      <c r="F3538" s="20"/>
      <c r="G3538" s="18"/>
      <c r="H3538" s="25"/>
      <c r="I3538" s="15">
        <v>3538</v>
      </c>
      <c r="J3538" s="15" t="b">
        <f xml:space="preserve"> IF(AND([Relationship Date (UTC)] &gt;= Misc!$M$3, [Relationship Date (UTC)] &lt;= Misc!$N$3,TRUE), TRUE, FALSE)</f>
        <v>1</v>
      </c>
      <c r="K3538" s="16"/>
      <c r="L3538" s="72" t="s">
        <v>922</v>
      </c>
      <c r="M3538" s="75">
        <v>40523.680902777778</v>
      </c>
    </row>
    <row r="3539" spans="1:13">
      <c r="A3539" s="69" t="s">
        <v>908</v>
      </c>
      <c r="B3539" s="69" t="s">
        <v>844</v>
      </c>
      <c r="C3539" s="18"/>
      <c r="D3539" s="19"/>
      <c r="E3539" s="60"/>
      <c r="F3539" s="20"/>
      <c r="G3539" s="18"/>
      <c r="H3539" s="25"/>
      <c r="I3539" s="15">
        <v>3539</v>
      </c>
      <c r="J3539" s="15" t="b">
        <f xml:space="preserve"> IF(AND([Relationship Date (UTC)] &gt;= Misc!$M$3, [Relationship Date (UTC)] &lt;= Misc!$N$3,TRUE), TRUE, FALSE)</f>
        <v>1</v>
      </c>
      <c r="K3539" s="16"/>
      <c r="L3539" s="72" t="s">
        <v>922</v>
      </c>
      <c r="M3539" s="75">
        <v>40523.680902777778</v>
      </c>
    </row>
    <row r="3540" spans="1:13">
      <c r="A3540" s="69" t="s">
        <v>770</v>
      </c>
      <c r="B3540" s="69" t="s">
        <v>889</v>
      </c>
      <c r="C3540" s="18"/>
      <c r="D3540" s="19"/>
      <c r="E3540" s="60"/>
      <c r="F3540" s="20"/>
      <c r="G3540" s="18"/>
      <c r="H3540" s="25"/>
      <c r="I3540" s="15">
        <v>3540</v>
      </c>
      <c r="J3540" s="15" t="b">
        <f xml:space="preserve"> IF(AND([Relationship Date (UTC)] &gt;= Misc!$M$3, [Relationship Date (UTC)] &lt;= Misc!$N$3,TRUE), TRUE, FALSE)</f>
        <v>1</v>
      </c>
      <c r="K3540" s="16"/>
      <c r="L3540" s="72" t="s">
        <v>922</v>
      </c>
      <c r="M3540" s="75">
        <v>40523.680902777778</v>
      </c>
    </row>
    <row r="3541" spans="1:13">
      <c r="A3541" s="69" t="s">
        <v>770</v>
      </c>
      <c r="B3541" s="69" t="s">
        <v>730</v>
      </c>
      <c r="C3541" s="18"/>
      <c r="D3541" s="19"/>
      <c r="E3541" s="60"/>
      <c r="F3541" s="20"/>
      <c r="G3541" s="18"/>
      <c r="H3541" s="25"/>
      <c r="I3541" s="15">
        <v>3541</v>
      </c>
      <c r="J3541" s="15" t="b">
        <f xml:space="preserve"> IF(AND([Relationship Date (UTC)] &gt;= Misc!$M$3, [Relationship Date (UTC)] &lt;= Misc!$N$3,TRUE), TRUE, FALSE)</f>
        <v>1</v>
      </c>
      <c r="K3541" s="16"/>
      <c r="L3541" s="72" t="s">
        <v>922</v>
      </c>
      <c r="M3541" s="75">
        <v>40523.680902777778</v>
      </c>
    </row>
    <row r="3542" spans="1:13">
      <c r="A3542" s="69" t="s">
        <v>770</v>
      </c>
      <c r="B3542" s="69" t="s">
        <v>912</v>
      </c>
      <c r="C3542" s="18"/>
      <c r="D3542" s="19"/>
      <c r="E3542" s="60"/>
      <c r="F3542" s="20"/>
      <c r="G3542" s="18"/>
      <c r="H3542" s="25"/>
      <c r="I3542" s="15">
        <v>3542</v>
      </c>
      <c r="J3542" s="15" t="b">
        <f xml:space="preserve"> IF(AND([Relationship Date (UTC)] &gt;= Misc!$M$3, [Relationship Date (UTC)] &lt;= Misc!$N$3,TRUE), TRUE, FALSE)</f>
        <v>1</v>
      </c>
      <c r="K3542" s="16"/>
      <c r="L3542" s="72" t="s">
        <v>922</v>
      </c>
      <c r="M3542" s="75">
        <v>40523.680902777778</v>
      </c>
    </row>
    <row r="3543" spans="1:13">
      <c r="A3543" s="69" t="s">
        <v>770</v>
      </c>
      <c r="B3543" s="69" t="s">
        <v>916</v>
      </c>
      <c r="C3543" s="18"/>
      <c r="D3543" s="19"/>
      <c r="E3543" s="60"/>
      <c r="F3543" s="20"/>
      <c r="G3543" s="18"/>
      <c r="H3543" s="25"/>
      <c r="I3543" s="15">
        <v>3543</v>
      </c>
      <c r="J3543" s="15" t="b">
        <f xml:space="preserve"> IF(AND([Relationship Date (UTC)] &gt;= Misc!$M$3, [Relationship Date (UTC)] &lt;= Misc!$N$3,TRUE), TRUE, FALSE)</f>
        <v>1</v>
      </c>
      <c r="K3543" s="16"/>
      <c r="L3543" s="72" t="s">
        <v>922</v>
      </c>
      <c r="M3543" s="75">
        <v>40523.680902777778</v>
      </c>
    </row>
    <row r="3544" spans="1:13">
      <c r="A3544" s="69" t="s">
        <v>770</v>
      </c>
      <c r="B3544" s="69" t="s">
        <v>845</v>
      </c>
      <c r="C3544" s="18"/>
      <c r="D3544" s="19"/>
      <c r="E3544" s="60"/>
      <c r="F3544" s="20"/>
      <c r="G3544" s="18"/>
      <c r="H3544" s="25"/>
      <c r="I3544" s="15">
        <v>3544</v>
      </c>
      <c r="J3544" s="15" t="b">
        <f xml:space="preserve"> IF(AND([Relationship Date (UTC)] &gt;= Misc!$M$3, [Relationship Date (UTC)] &lt;= Misc!$N$3,TRUE), TRUE, FALSE)</f>
        <v>1</v>
      </c>
      <c r="K3544" s="16"/>
      <c r="L3544" s="72" t="s">
        <v>922</v>
      </c>
      <c r="M3544" s="75">
        <v>40523.680902777778</v>
      </c>
    </row>
    <row r="3545" spans="1:13">
      <c r="A3545" s="69" t="s">
        <v>806</v>
      </c>
      <c r="B3545" s="69" t="s">
        <v>770</v>
      </c>
      <c r="C3545" s="18"/>
      <c r="D3545" s="19"/>
      <c r="E3545" s="60"/>
      <c r="F3545" s="20"/>
      <c r="G3545" s="18"/>
      <c r="H3545" s="25"/>
      <c r="I3545" s="15">
        <v>3545</v>
      </c>
      <c r="J3545" s="15" t="b">
        <f xml:space="preserve"> IF(AND([Relationship Date (UTC)] &gt;= Misc!$M$3, [Relationship Date (UTC)] &lt;= Misc!$N$3,TRUE), TRUE, FALSE)</f>
        <v>1</v>
      </c>
      <c r="K3545" s="16"/>
      <c r="L3545" s="72" t="s">
        <v>922</v>
      </c>
      <c r="M3545" s="75">
        <v>40523.680902777778</v>
      </c>
    </row>
    <row r="3546" spans="1:13">
      <c r="A3546" s="69" t="s">
        <v>845</v>
      </c>
      <c r="B3546" s="69" t="s">
        <v>770</v>
      </c>
      <c r="C3546" s="18"/>
      <c r="D3546" s="19"/>
      <c r="E3546" s="60"/>
      <c r="F3546" s="20"/>
      <c r="G3546" s="18"/>
      <c r="H3546" s="25"/>
      <c r="I3546" s="15">
        <v>3546</v>
      </c>
      <c r="J3546" s="15" t="b">
        <f xml:space="preserve"> IF(AND([Relationship Date (UTC)] &gt;= Misc!$M$3, [Relationship Date (UTC)] &lt;= Misc!$N$3,TRUE), TRUE, FALSE)</f>
        <v>1</v>
      </c>
      <c r="K3546" s="16"/>
      <c r="L3546" s="72" t="s">
        <v>922</v>
      </c>
      <c r="M3546" s="75">
        <v>40523.680902777778</v>
      </c>
    </row>
    <row r="3547" spans="1:13">
      <c r="A3547" s="69" t="s">
        <v>908</v>
      </c>
      <c r="B3547" s="69" t="s">
        <v>770</v>
      </c>
      <c r="C3547" s="18"/>
      <c r="D3547" s="19"/>
      <c r="E3547" s="60"/>
      <c r="F3547" s="20"/>
      <c r="G3547" s="18"/>
      <c r="H3547" s="25"/>
      <c r="I3547" s="15">
        <v>3547</v>
      </c>
      <c r="J3547" s="15" t="b">
        <f xml:space="preserve"> IF(AND([Relationship Date (UTC)] &gt;= Misc!$M$3, [Relationship Date (UTC)] &lt;= Misc!$N$3,TRUE), TRUE, FALSE)</f>
        <v>1</v>
      </c>
      <c r="K3547" s="16"/>
      <c r="L3547" s="72" t="s">
        <v>922</v>
      </c>
      <c r="M3547" s="75">
        <v>40523.680902777778</v>
      </c>
    </row>
    <row r="3548" spans="1:13">
      <c r="A3548" s="69" t="s">
        <v>352</v>
      </c>
      <c r="B3548" s="69" t="s">
        <v>908</v>
      </c>
      <c r="C3548" s="18"/>
      <c r="D3548" s="19"/>
      <c r="E3548" s="60"/>
      <c r="F3548" s="20"/>
      <c r="G3548" s="18"/>
      <c r="H3548" s="25"/>
      <c r="I3548" s="15">
        <v>3548</v>
      </c>
      <c r="J3548" s="15" t="b">
        <f xml:space="preserve"> IF(AND([Relationship Date (UTC)] &gt;= Misc!$M$3, [Relationship Date (UTC)] &lt;= Misc!$N$3,TRUE), TRUE, FALSE)</f>
        <v>1</v>
      </c>
      <c r="K3548" s="16"/>
      <c r="L3548" s="72" t="s">
        <v>921</v>
      </c>
      <c r="M3548" s="75">
        <v>40523.654189814813</v>
      </c>
    </row>
    <row r="3549" spans="1:13">
      <c r="A3549" s="69" t="s">
        <v>352</v>
      </c>
      <c r="B3549" s="69" t="s">
        <v>908</v>
      </c>
      <c r="C3549" s="18"/>
      <c r="D3549" s="19"/>
      <c r="E3549" s="60"/>
      <c r="F3549" s="20"/>
      <c r="G3549" s="18"/>
      <c r="H3549" s="25"/>
      <c r="I3549" s="15">
        <v>3549</v>
      </c>
      <c r="J3549" s="15" t="b">
        <f xml:space="preserve"> IF(AND([Relationship Date (UTC)] &gt;= Misc!$M$3, [Relationship Date (UTC)] &lt;= Misc!$N$3,TRUE), TRUE, FALSE)</f>
        <v>1</v>
      </c>
      <c r="K3549" s="16"/>
      <c r="L3549" s="72" t="s">
        <v>922</v>
      </c>
      <c r="M3549" s="75">
        <v>40523.680902777778</v>
      </c>
    </row>
    <row r="3550" spans="1:13">
      <c r="A3550" s="69" t="s">
        <v>908</v>
      </c>
      <c r="B3550" s="69" t="s">
        <v>352</v>
      </c>
      <c r="C3550" s="18"/>
      <c r="D3550" s="19"/>
      <c r="E3550" s="60"/>
      <c r="F3550" s="20"/>
      <c r="G3550" s="18"/>
      <c r="H3550" s="25"/>
      <c r="I3550" s="15">
        <v>3550</v>
      </c>
      <c r="J3550" s="15" t="b">
        <f xml:space="preserve"> IF(AND([Relationship Date (UTC)] &gt;= Misc!$M$3, [Relationship Date (UTC)] &lt;= Misc!$N$3,TRUE), TRUE, FALSE)</f>
        <v>1</v>
      </c>
      <c r="K3550" s="16"/>
      <c r="L3550" s="72" t="s">
        <v>922</v>
      </c>
      <c r="M3550" s="75">
        <v>40523.680902777778</v>
      </c>
    </row>
    <row r="3551" spans="1:13">
      <c r="A3551" s="69" t="s">
        <v>856</v>
      </c>
      <c r="B3551" s="69" t="s">
        <v>916</v>
      </c>
      <c r="C3551" s="18"/>
      <c r="D3551" s="19"/>
      <c r="E3551" s="60"/>
      <c r="F3551" s="20"/>
      <c r="G3551" s="18"/>
      <c r="H3551" s="25"/>
      <c r="I3551" s="15">
        <v>3551</v>
      </c>
      <c r="J3551" s="15" t="b">
        <f xml:space="preserve"> IF(AND([Relationship Date (UTC)] &gt;= Misc!$M$3, [Relationship Date (UTC)] &lt;= Misc!$N$3,TRUE), TRUE, FALSE)</f>
        <v>1</v>
      </c>
      <c r="K3551" s="16"/>
      <c r="L3551" s="72" t="s">
        <v>922</v>
      </c>
      <c r="M3551" s="75">
        <v>40523.680902777778</v>
      </c>
    </row>
    <row r="3552" spans="1:13">
      <c r="A3552" s="69" t="s">
        <v>856</v>
      </c>
      <c r="B3552" s="69" t="s">
        <v>730</v>
      </c>
      <c r="C3552" s="18"/>
      <c r="D3552" s="19"/>
      <c r="E3552" s="60"/>
      <c r="F3552" s="20"/>
      <c r="G3552" s="18"/>
      <c r="H3552" s="25"/>
      <c r="I3552" s="15">
        <v>3552</v>
      </c>
      <c r="J3552" s="15" t="b">
        <f xml:space="preserve"> IF(AND([Relationship Date (UTC)] &gt;= Misc!$M$3, [Relationship Date (UTC)] &lt;= Misc!$N$3,TRUE), TRUE, FALSE)</f>
        <v>1</v>
      </c>
      <c r="K3552" s="16"/>
      <c r="L3552" s="72" t="s">
        <v>922</v>
      </c>
      <c r="M3552" s="75">
        <v>40523.680902777778</v>
      </c>
    </row>
    <row r="3553" spans="1:13">
      <c r="A3553" s="69" t="s">
        <v>856</v>
      </c>
      <c r="B3553" s="69" t="s">
        <v>908</v>
      </c>
      <c r="C3553" s="18"/>
      <c r="D3553" s="19"/>
      <c r="E3553" s="60"/>
      <c r="F3553" s="20"/>
      <c r="G3553" s="18"/>
      <c r="H3553" s="25"/>
      <c r="I3553" s="15">
        <v>3553</v>
      </c>
      <c r="J3553" s="15" t="b">
        <f xml:space="preserve"> IF(AND([Relationship Date (UTC)] &gt;= Misc!$M$3, [Relationship Date (UTC)] &lt;= Misc!$N$3,TRUE), TRUE, FALSE)</f>
        <v>1</v>
      </c>
      <c r="K3553" s="16"/>
      <c r="L3553" s="72" t="s">
        <v>922</v>
      </c>
      <c r="M3553" s="75">
        <v>40523.680902777778</v>
      </c>
    </row>
    <row r="3554" spans="1:13">
      <c r="A3554" s="69" t="s">
        <v>908</v>
      </c>
      <c r="B3554" s="69" t="s">
        <v>856</v>
      </c>
      <c r="C3554" s="18"/>
      <c r="D3554" s="19"/>
      <c r="E3554" s="60"/>
      <c r="F3554" s="20"/>
      <c r="G3554" s="18"/>
      <c r="H3554" s="25"/>
      <c r="I3554" s="15">
        <v>3554</v>
      </c>
      <c r="J3554" s="15" t="b">
        <f xml:space="preserve"> IF(AND([Relationship Date (UTC)] &gt;= Misc!$M$3, [Relationship Date (UTC)] &lt;= Misc!$N$3,TRUE), TRUE, FALSE)</f>
        <v>1</v>
      </c>
      <c r="K3554" s="16"/>
      <c r="L3554" s="72" t="s">
        <v>922</v>
      </c>
      <c r="M3554" s="75">
        <v>40523.680902777778</v>
      </c>
    </row>
    <row r="3555" spans="1:13">
      <c r="A3555" s="69" t="s">
        <v>901</v>
      </c>
      <c r="B3555" s="69" t="s">
        <v>908</v>
      </c>
      <c r="C3555" s="18"/>
      <c r="D3555" s="19"/>
      <c r="E3555" s="60"/>
      <c r="F3555" s="20"/>
      <c r="G3555" s="18"/>
      <c r="H3555" s="25"/>
      <c r="I3555" s="15">
        <v>3555</v>
      </c>
      <c r="J3555" s="15" t="b">
        <f xml:space="preserve"> IF(AND([Relationship Date (UTC)] &gt;= Misc!$M$3, [Relationship Date (UTC)] &lt;= Misc!$N$3,TRUE), TRUE, FALSE)</f>
        <v>1</v>
      </c>
      <c r="K3555" s="16"/>
      <c r="L3555" s="72" t="s">
        <v>922</v>
      </c>
      <c r="M3555" s="75">
        <v>40523.680902777778</v>
      </c>
    </row>
    <row r="3556" spans="1:13">
      <c r="A3556" s="69" t="s">
        <v>908</v>
      </c>
      <c r="B3556" s="69" t="s">
        <v>730</v>
      </c>
      <c r="C3556" s="18"/>
      <c r="D3556" s="19"/>
      <c r="E3556" s="60"/>
      <c r="F3556" s="20"/>
      <c r="G3556" s="18"/>
      <c r="H3556" s="25"/>
      <c r="I3556" s="15">
        <v>3556</v>
      </c>
      <c r="J3556" s="15" t="b">
        <f xml:space="preserve"> IF(AND([Relationship Date (UTC)] &gt;= Misc!$M$3, [Relationship Date (UTC)] &lt;= Misc!$N$3,TRUE), TRUE, FALSE)</f>
        <v>1</v>
      </c>
      <c r="K3556" s="16"/>
      <c r="L3556" s="72" t="s">
        <v>922</v>
      </c>
      <c r="M3556" s="75">
        <v>40523.680902777778</v>
      </c>
    </row>
    <row r="3557" spans="1:13">
      <c r="A3557" s="69" t="s">
        <v>908</v>
      </c>
      <c r="B3557" s="69" t="s">
        <v>892</v>
      </c>
      <c r="C3557" s="18"/>
      <c r="D3557" s="19"/>
      <c r="E3557" s="60"/>
      <c r="F3557" s="20"/>
      <c r="G3557" s="18"/>
      <c r="H3557" s="25"/>
      <c r="I3557" s="15">
        <v>3557</v>
      </c>
      <c r="J3557" s="15" t="b">
        <f xml:space="preserve"> IF(AND([Relationship Date (UTC)] &gt;= Misc!$M$3, [Relationship Date (UTC)] &lt;= Misc!$N$3,TRUE), TRUE, FALSE)</f>
        <v>1</v>
      </c>
      <c r="K3557" s="16"/>
      <c r="L3557" s="72" t="s">
        <v>922</v>
      </c>
      <c r="M3557" s="75">
        <v>40523.680902777778</v>
      </c>
    </row>
    <row r="3558" spans="1:13">
      <c r="A3558" s="69" t="s">
        <v>908</v>
      </c>
      <c r="B3558" s="69" t="s">
        <v>901</v>
      </c>
      <c r="C3558" s="18"/>
      <c r="D3558" s="19"/>
      <c r="E3558" s="60"/>
      <c r="F3558" s="20"/>
      <c r="G3558" s="18"/>
      <c r="H3558" s="25"/>
      <c r="I3558" s="15">
        <v>3558</v>
      </c>
      <c r="J3558" s="15" t="b">
        <f xml:space="preserve"> IF(AND([Relationship Date (UTC)] &gt;= Misc!$M$3, [Relationship Date (UTC)] &lt;= Misc!$N$3,TRUE), TRUE, FALSE)</f>
        <v>1</v>
      </c>
      <c r="K3558" s="16"/>
      <c r="L3558" s="72" t="s">
        <v>922</v>
      </c>
      <c r="M3558" s="75">
        <v>40523.680902777778</v>
      </c>
    </row>
    <row r="3559" spans="1:13">
      <c r="A3559" s="69" t="s">
        <v>908</v>
      </c>
      <c r="B3559" s="69" t="s">
        <v>899</v>
      </c>
      <c r="C3559" s="18"/>
      <c r="D3559" s="19"/>
      <c r="E3559" s="60"/>
      <c r="F3559" s="20"/>
      <c r="G3559" s="18"/>
      <c r="H3559" s="25"/>
      <c r="I3559" s="15">
        <v>3559</v>
      </c>
      <c r="J3559" s="15" t="b">
        <f xml:space="preserve"> IF(AND([Relationship Date (UTC)] &gt;= Misc!$M$3, [Relationship Date (UTC)] &lt;= Misc!$N$3,TRUE), TRUE, FALSE)</f>
        <v>1</v>
      </c>
      <c r="K3559" s="16"/>
      <c r="L3559" s="72" t="s">
        <v>922</v>
      </c>
      <c r="M3559" s="75">
        <v>40523.680902777778</v>
      </c>
    </row>
    <row r="3560" spans="1:13">
      <c r="A3560" s="69" t="s">
        <v>908</v>
      </c>
      <c r="B3560" s="69" t="s">
        <v>845</v>
      </c>
      <c r="C3560" s="18"/>
      <c r="D3560" s="19"/>
      <c r="E3560" s="60"/>
      <c r="F3560" s="20"/>
      <c r="G3560" s="18"/>
      <c r="H3560" s="25"/>
      <c r="I3560" s="15">
        <v>3560</v>
      </c>
      <c r="J3560" s="15" t="b">
        <f xml:space="preserve"> IF(AND([Relationship Date (UTC)] &gt;= Misc!$M$3, [Relationship Date (UTC)] &lt;= Misc!$N$3,TRUE), TRUE, FALSE)</f>
        <v>1</v>
      </c>
      <c r="K3560" s="16"/>
      <c r="L3560" s="72" t="s">
        <v>922</v>
      </c>
      <c r="M3560" s="75">
        <v>40523.680902777778</v>
      </c>
    </row>
    <row r="3561" spans="1:13">
      <c r="A3561" s="69" t="s">
        <v>807</v>
      </c>
      <c r="B3561" s="69" t="s">
        <v>916</v>
      </c>
      <c r="C3561" s="18"/>
      <c r="D3561" s="19"/>
      <c r="E3561" s="60"/>
      <c r="F3561" s="20"/>
      <c r="G3561" s="18"/>
      <c r="H3561" s="25"/>
      <c r="I3561" s="15">
        <v>3561</v>
      </c>
      <c r="J3561" s="15" t="b">
        <f xml:space="preserve"> IF(AND([Relationship Date (UTC)] &gt;= Misc!$M$3, [Relationship Date (UTC)] &lt;= Misc!$N$3,TRUE), TRUE, FALSE)</f>
        <v>1</v>
      </c>
      <c r="K3561" s="16"/>
      <c r="L3561" s="72" t="s">
        <v>921</v>
      </c>
      <c r="M3561" s="75">
        <v>40523.666770833333</v>
      </c>
    </row>
    <row r="3562" spans="1:13">
      <c r="A3562" s="69" t="s">
        <v>807</v>
      </c>
      <c r="B3562" s="69" t="s">
        <v>901</v>
      </c>
      <c r="C3562" s="18"/>
      <c r="D3562" s="19"/>
      <c r="E3562" s="60"/>
      <c r="F3562" s="20"/>
      <c r="G3562" s="18"/>
      <c r="H3562" s="25"/>
      <c r="I3562" s="15">
        <v>3562</v>
      </c>
      <c r="J3562" s="15" t="b">
        <f xml:space="preserve"> IF(AND([Relationship Date (UTC)] &gt;= Misc!$M$3, [Relationship Date (UTC)] &lt;= Misc!$N$3,TRUE), TRUE, FALSE)</f>
        <v>1</v>
      </c>
      <c r="K3562" s="16"/>
      <c r="L3562" s="72" t="s">
        <v>922</v>
      </c>
      <c r="M3562" s="75">
        <v>40523.680902777778</v>
      </c>
    </row>
    <row r="3563" spans="1:13">
      <c r="A3563" s="69" t="s">
        <v>807</v>
      </c>
      <c r="B3563" s="69" t="s">
        <v>730</v>
      </c>
      <c r="C3563" s="18"/>
      <c r="D3563" s="19"/>
      <c r="E3563" s="60"/>
      <c r="F3563" s="20"/>
      <c r="G3563" s="18"/>
      <c r="H3563" s="25"/>
      <c r="I3563" s="15">
        <v>3563</v>
      </c>
      <c r="J3563" s="15" t="b">
        <f xml:space="preserve"> IF(AND([Relationship Date (UTC)] &gt;= Misc!$M$3, [Relationship Date (UTC)] &lt;= Misc!$N$3,TRUE), TRUE, FALSE)</f>
        <v>1</v>
      </c>
      <c r="K3563" s="16"/>
      <c r="L3563" s="72" t="s">
        <v>922</v>
      </c>
      <c r="M3563" s="75">
        <v>40523.680902777778</v>
      </c>
    </row>
    <row r="3564" spans="1:13">
      <c r="A3564" s="69" t="s">
        <v>807</v>
      </c>
      <c r="B3564" s="69" t="s">
        <v>916</v>
      </c>
      <c r="C3564" s="18"/>
      <c r="D3564" s="19"/>
      <c r="E3564" s="60"/>
      <c r="F3564" s="20"/>
      <c r="G3564" s="18"/>
      <c r="H3564" s="25"/>
      <c r="I3564" s="15">
        <v>3564</v>
      </c>
      <c r="J3564" s="15" t="b">
        <f xml:space="preserve"> IF(AND([Relationship Date (UTC)] &gt;= Misc!$M$3, [Relationship Date (UTC)] &lt;= Misc!$N$3,TRUE), TRUE, FALSE)</f>
        <v>1</v>
      </c>
      <c r="K3564" s="16"/>
      <c r="L3564" s="72" t="s">
        <v>922</v>
      </c>
      <c r="M3564" s="75">
        <v>40523.680902777778</v>
      </c>
    </row>
    <row r="3565" spans="1:13">
      <c r="A3565" s="69" t="s">
        <v>901</v>
      </c>
      <c r="B3565" s="69" t="s">
        <v>807</v>
      </c>
      <c r="C3565" s="18"/>
      <c r="D3565" s="19"/>
      <c r="E3565" s="60"/>
      <c r="F3565" s="20"/>
      <c r="G3565" s="18"/>
      <c r="H3565" s="25"/>
      <c r="I3565" s="15">
        <v>3565</v>
      </c>
      <c r="J3565" s="15" t="b">
        <f xml:space="preserve"> IF(AND([Relationship Date (UTC)] &gt;= Misc!$M$3, [Relationship Date (UTC)] &lt;= Misc!$N$3,TRUE), TRUE, FALSE)</f>
        <v>1</v>
      </c>
      <c r="K3565" s="16"/>
      <c r="L3565" s="72" t="s">
        <v>922</v>
      </c>
      <c r="M3565" s="75">
        <v>40523.680902777778</v>
      </c>
    </row>
    <row r="3566" spans="1:13">
      <c r="A3566" s="69" t="s">
        <v>762</v>
      </c>
      <c r="B3566" s="69" t="s">
        <v>807</v>
      </c>
      <c r="C3566" s="18"/>
      <c r="D3566" s="19"/>
      <c r="E3566" s="60"/>
      <c r="F3566" s="20"/>
      <c r="G3566" s="18"/>
      <c r="H3566" s="25"/>
      <c r="I3566" s="15">
        <v>3566</v>
      </c>
      <c r="J3566" s="15" t="b">
        <f xml:space="preserve"> IF(AND([Relationship Date (UTC)] &gt;= Misc!$M$3, [Relationship Date (UTC)] &lt;= Misc!$N$3,TRUE), TRUE, FALSE)</f>
        <v>1</v>
      </c>
      <c r="K3566" s="16"/>
      <c r="L3566" s="72" t="s">
        <v>922</v>
      </c>
      <c r="M3566" s="75">
        <v>40523.680902777778</v>
      </c>
    </row>
    <row r="3567" spans="1:13">
      <c r="A3567" s="69" t="s">
        <v>543</v>
      </c>
      <c r="B3567" s="69" t="s">
        <v>916</v>
      </c>
      <c r="C3567" s="18"/>
      <c r="D3567" s="19"/>
      <c r="E3567" s="60"/>
      <c r="F3567" s="20"/>
      <c r="G3567" s="18"/>
      <c r="H3567" s="25"/>
      <c r="I3567" s="15">
        <v>3567</v>
      </c>
      <c r="J3567" s="15" t="b">
        <f xml:space="preserve"> IF(AND([Relationship Date (UTC)] &gt;= Misc!$M$3, [Relationship Date (UTC)] &lt;= Misc!$N$3,TRUE), TRUE, FALSE)</f>
        <v>1</v>
      </c>
      <c r="K3567" s="16"/>
      <c r="L3567" s="72" t="s">
        <v>921</v>
      </c>
      <c r="M3567" s="75">
        <v>40523.670949074076</v>
      </c>
    </row>
    <row r="3568" spans="1:13">
      <c r="A3568" s="69" t="s">
        <v>543</v>
      </c>
      <c r="B3568" s="69" t="s">
        <v>762</v>
      </c>
      <c r="C3568" s="18"/>
      <c r="D3568" s="19"/>
      <c r="E3568" s="60"/>
      <c r="F3568" s="20"/>
      <c r="G3568" s="18"/>
      <c r="H3568" s="25"/>
      <c r="I3568" s="15">
        <v>3568</v>
      </c>
      <c r="J3568" s="15" t="b">
        <f xml:space="preserve"> IF(AND([Relationship Date (UTC)] &gt;= Misc!$M$3, [Relationship Date (UTC)] &lt;= Misc!$N$3,TRUE), TRUE, FALSE)</f>
        <v>1</v>
      </c>
      <c r="K3568" s="16"/>
      <c r="L3568" s="72" t="s">
        <v>922</v>
      </c>
      <c r="M3568" s="75">
        <v>40523.680902777778</v>
      </c>
    </row>
    <row r="3569" spans="1:13">
      <c r="A3569" s="69" t="s">
        <v>543</v>
      </c>
      <c r="B3569" s="69" t="s">
        <v>913</v>
      </c>
      <c r="C3569" s="18"/>
      <c r="D3569" s="19"/>
      <c r="E3569" s="60"/>
      <c r="F3569" s="20"/>
      <c r="G3569" s="18"/>
      <c r="H3569" s="25"/>
      <c r="I3569" s="15">
        <v>3569</v>
      </c>
      <c r="J3569" s="15" t="b">
        <f xml:space="preserve"> IF(AND([Relationship Date (UTC)] &gt;= Misc!$M$3, [Relationship Date (UTC)] &lt;= Misc!$N$3,TRUE), TRUE, FALSE)</f>
        <v>1</v>
      </c>
      <c r="K3569" s="16"/>
      <c r="L3569" s="72" t="s">
        <v>922</v>
      </c>
      <c r="M3569" s="75">
        <v>40523.680902777778</v>
      </c>
    </row>
    <row r="3570" spans="1:13">
      <c r="A3570" s="69" t="s">
        <v>762</v>
      </c>
      <c r="B3570" s="69" t="s">
        <v>543</v>
      </c>
      <c r="C3570" s="18"/>
      <c r="D3570" s="19"/>
      <c r="E3570" s="60"/>
      <c r="F3570" s="20"/>
      <c r="G3570" s="18"/>
      <c r="H3570" s="25"/>
      <c r="I3570" s="15">
        <v>3570</v>
      </c>
      <c r="J3570" s="15" t="b">
        <f xml:space="preserve"> IF(AND([Relationship Date (UTC)] &gt;= Misc!$M$3, [Relationship Date (UTC)] &lt;= Misc!$N$3,TRUE), TRUE, FALSE)</f>
        <v>1</v>
      </c>
      <c r="K3570" s="16"/>
      <c r="L3570" s="72" t="s">
        <v>922</v>
      </c>
      <c r="M3570" s="75">
        <v>40523.680902777778</v>
      </c>
    </row>
    <row r="3571" spans="1:13">
      <c r="A3571" s="69" t="s">
        <v>901</v>
      </c>
      <c r="B3571" s="69" t="s">
        <v>916</v>
      </c>
      <c r="C3571" s="18"/>
      <c r="D3571" s="19"/>
      <c r="E3571" s="60"/>
      <c r="F3571" s="20"/>
      <c r="G3571" s="18"/>
      <c r="H3571" s="25"/>
      <c r="I3571" s="15">
        <v>3571</v>
      </c>
      <c r="J3571" s="15" t="b">
        <f xml:space="preserve"> IF(AND([Relationship Date (UTC)] &gt;= Misc!$M$3, [Relationship Date (UTC)] &lt;= Misc!$N$3,TRUE), TRUE, FALSE)</f>
        <v>1</v>
      </c>
      <c r="K3571" s="16"/>
      <c r="L3571" s="72" t="s">
        <v>922</v>
      </c>
      <c r="M3571" s="75">
        <v>40523.680902777778</v>
      </c>
    </row>
    <row r="3572" spans="1:13">
      <c r="A3572" s="69" t="s">
        <v>901</v>
      </c>
      <c r="B3572" s="69" t="s">
        <v>762</v>
      </c>
      <c r="C3572" s="18"/>
      <c r="D3572" s="19"/>
      <c r="E3572" s="60"/>
      <c r="F3572" s="20"/>
      <c r="G3572" s="18"/>
      <c r="H3572" s="25"/>
      <c r="I3572" s="15">
        <v>3572</v>
      </c>
      <c r="J3572" s="15" t="b">
        <f xml:space="preserve"> IF(AND([Relationship Date (UTC)] &gt;= Misc!$M$3, [Relationship Date (UTC)] &lt;= Misc!$N$3,TRUE), TRUE, FALSE)</f>
        <v>1</v>
      </c>
      <c r="K3572" s="16"/>
      <c r="L3572" s="72" t="s">
        <v>922</v>
      </c>
      <c r="M3572" s="75">
        <v>40523.680902777778</v>
      </c>
    </row>
    <row r="3573" spans="1:13">
      <c r="A3573" s="69" t="s">
        <v>901</v>
      </c>
      <c r="B3573" s="69" t="s">
        <v>730</v>
      </c>
      <c r="C3573" s="18"/>
      <c r="D3573" s="19"/>
      <c r="E3573" s="60"/>
      <c r="F3573" s="20"/>
      <c r="G3573" s="18"/>
      <c r="H3573" s="25"/>
      <c r="I3573" s="15">
        <v>3573</v>
      </c>
      <c r="J3573" s="15" t="b">
        <f xml:space="preserve"> IF(AND([Relationship Date (UTC)] &gt;= Misc!$M$3, [Relationship Date (UTC)] &lt;= Misc!$N$3,TRUE), TRUE, FALSE)</f>
        <v>1</v>
      </c>
      <c r="K3573" s="16"/>
      <c r="L3573" s="72" t="s">
        <v>922</v>
      </c>
      <c r="M3573" s="75">
        <v>40523.680902777778</v>
      </c>
    </row>
    <row r="3574" spans="1:13">
      <c r="A3574" s="69" t="s">
        <v>762</v>
      </c>
      <c r="B3574" s="69" t="s">
        <v>901</v>
      </c>
      <c r="C3574" s="18"/>
      <c r="D3574" s="19"/>
      <c r="E3574" s="60"/>
      <c r="F3574" s="20"/>
      <c r="G3574" s="18"/>
      <c r="H3574" s="25"/>
      <c r="I3574" s="15">
        <v>3574</v>
      </c>
      <c r="J3574" s="15" t="b">
        <f xml:space="preserve"> IF(AND([Relationship Date (UTC)] &gt;= Misc!$M$3, [Relationship Date (UTC)] &lt;= Misc!$N$3,TRUE), TRUE, FALSE)</f>
        <v>1</v>
      </c>
      <c r="K3574" s="16"/>
      <c r="L3574" s="72" t="s">
        <v>922</v>
      </c>
      <c r="M3574" s="75">
        <v>40523.680902777778</v>
      </c>
    </row>
    <row r="3575" spans="1:13">
      <c r="A3575" s="69" t="s">
        <v>513</v>
      </c>
      <c r="B3575" s="69" t="s">
        <v>916</v>
      </c>
      <c r="C3575" s="18"/>
      <c r="D3575" s="19"/>
      <c r="E3575" s="60"/>
      <c r="F3575" s="20"/>
      <c r="G3575" s="18"/>
      <c r="H3575" s="25"/>
      <c r="I3575" s="15">
        <v>3575</v>
      </c>
      <c r="J3575" s="15" t="b">
        <f xml:space="preserve"> IF(AND([Relationship Date (UTC)] &gt;= Misc!$M$3, [Relationship Date (UTC)] &lt;= Misc!$N$3,TRUE), TRUE, FALSE)</f>
        <v>1</v>
      </c>
      <c r="K3575" s="16"/>
      <c r="L3575" s="72" t="s">
        <v>921</v>
      </c>
      <c r="M3575" s="75">
        <v>40523.67292824074</v>
      </c>
    </row>
    <row r="3576" spans="1:13">
      <c r="A3576" s="69" t="s">
        <v>513</v>
      </c>
      <c r="B3576" s="69" t="s">
        <v>845</v>
      </c>
      <c r="C3576" s="18"/>
      <c r="D3576" s="19"/>
      <c r="E3576" s="60"/>
      <c r="F3576" s="20"/>
      <c r="G3576" s="18"/>
      <c r="H3576" s="25"/>
      <c r="I3576" s="15">
        <v>3576</v>
      </c>
      <c r="J3576" s="15" t="b">
        <f xml:space="preserve"> IF(AND([Relationship Date (UTC)] &gt;= Misc!$M$3, [Relationship Date (UTC)] &lt;= Misc!$N$3,TRUE), TRUE, FALSE)</f>
        <v>1</v>
      </c>
      <c r="K3576" s="16"/>
      <c r="L3576" s="72" t="s">
        <v>921</v>
      </c>
      <c r="M3576" s="75">
        <v>40523.67292824074</v>
      </c>
    </row>
    <row r="3577" spans="1:13">
      <c r="A3577" s="69" t="s">
        <v>513</v>
      </c>
      <c r="B3577" s="69" t="s">
        <v>916</v>
      </c>
      <c r="C3577" s="18"/>
      <c r="D3577" s="19"/>
      <c r="E3577" s="60"/>
      <c r="F3577" s="20"/>
      <c r="G3577" s="18"/>
      <c r="H3577" s="25"/>
      <c r="I3577" s="15">
        <v>3577</v>
      </c>
      <c r="J3577" s="15" t="b">
        <f xml:space="preserve"> IF(AND([Relationship Date (UTC)] &gt;= Misc!$M$3, [Relationship Date (UTC)] &lt;= Misc!$N$3,TRUE), TRUE, FALSE)</f>
        <v>1</v>
      </c>
      <c r="K3577" s="16"/>
      <c r="L3577" s="72" t="s">
        <v>922</v>
      </c>
      <c r="M3577" s="75">
        <v>40523.680902777778</v>
      </c>
    </row>
    <row r="3578" spans="1:13">
      <c r="A3578" s="69" t="s">
        <v>513</v>
      </c>
      <c r="B3578" s="69" t="s">
        <v>806</v>
      </c>
      <c r="C3578" s="18"/>
      <c r="D3578" s="19"/>
      <c r="E3578" s="60"/>
      <c r="F3578" s="20"/>
      <c r="G3578" s="18"/>
      <c r="H3578" s="25"/>
      <c r="I3578" s="15">
        <v>3578</v>
      </c>
      <c r="J3578" s="15" t="b">
        <f xml:space="preserve"> IF(AND([Relationship Date (UTC)] &gt;= Misc!$M$3, [Relationship Date (UTC)] &lt;= Misc!$N$3,TRUE), TRUE, FALSE)</f>
        <v>1</v>
      </c>
      <c r="K3578" s="16"/>
      <c r="L3578" s="72" t="s">
        <v>922</v>
      </c>
      <c r="M3578" s="75">
        <v>40523.680902777778</v>
      </c>
    </row>
    <row r="3579" spans="1:13">
      <c r="A3579" s="69" t="s">
        <v>513</v>
      </c>
      <c r="B3579" s="69" t="s">
        <v>730</v>
      </c>
      <c r="C3579" s="18"/>
      <c r="D3579" s="19"/>
      <c r="E3579" s="60"/>
      <c r="F3579" s="20"/>
      <c r="G3579" s="18"/>
      <c r="H3579" s="25"/>
      <c r="I3579" s="15">
        <v>3579</v>
      </c>
      <c r="J3579" s="15" t="b">
        <f xml:space="preserve"> IF(AND([Relationship Date (UTC)] &gt;= Misc!$M$3, [Relationship Date (UTC)] &lt;= Misc!$N$3,TRUE), TRUE, FALSE)</f>
        <v>1</v>
      </c>
      <c r="K3579" s="16"/>
      <c r="L3579" s="72" t="s">
        <v>922</v>
      </c>
      <c r="M3579" s="75">
        <v>40523.680902777778</v>
      </c>
    </row>
    <row r="3580" spans="1:13">
      <c r="A3580" s="69" t="s">
        <v>909</v>
      </c>
      <c r="B3580" s="69" t="s">
        <v>513</v>
      </c>
      <c r="C3580" s="18"/>
      <c r="D3580" s="19"/>
      <c r="E3580" s="60"/>
      <c r="F3580" s="20"/>
      <c r="G3580" s="18"/>
      <c r="H3580" s="25"/>
      <c r="I3580" s="15">
        <v>3580</v>
      </c>
      <c r="J3580" s="15" t="b">
        <f xml:space="preserve"> IF(AND([Relationship Date (UTC)] &gt;= Misc!$M$3, [Relationship Date (UTC)] &lt;= Misc!$N$3,TRUE), TRUE, FALSE)</f>
        <v>1</v>
      </c>
      <c r="K3580" s="16"/>
      <c r="L3580" s="72" t="s">
        <v>922</v>
      </c>
      <c r="M3580" s="75">
        <v>40523.680902777778</v>
      </c>
    </row>
    <row r="3581" spans="1:13">
      <c r="A3581" s="69" t="s">
        <v>909</v>
      </c>
      <c r="B3581" s="69" t="s">
        <v>861</v>
      </c>
      <c r="C3581" s="18"/>
      <c r="D3581" s="19"/>
      <c r="E3581" s="60"/>
      <c r="F3581" s="20"/>
      <c r="G3581" s="18"/>
      <c r="H3581" s="25"/>
      <c r="I3581" s="15">
        <v>3581</v>
      </c>
      <c r="J3581" s="15" t="b">
        <f xml:space="preserve"> IF(AND([Relationship Date (UTC)] &gt;= Misc!$M$3, [Relationship Date (UTC)] &lt;= Misc!$N$3,TRUE), TRUE, FALSE)</f>
        <v>1</v>
      </c>
      <c r="K3581" s="16"/>
      <c r="L3581" s="72" t="s">
        <v>921</v>
      </c>
      <c r="M3581" s="75">
        <v>40523.680879629632</v>
      </c>
    </row>
    <row r="3582" spans="1:13">
      <c r="A3582" s="69" t="s">
        <v>861</v>
      </c>
      <c r="B3582" s="69" t="s">
        <v>916</v>
      </c>
      <c r="C3582" s="18"/>
      <c r="D3582" s="19"/>
      <c r="E3582" s="60"/>
      <c r="F3582" s="20"/>
      <c r="G3582" s="18"/>
      <c r="H3582" s="25"/>
      <c r="I3582" s="15">
        <v>3582</v>
      </c>
      <c r="J3582" s="15" t="b">
        <f xml:space="preserve"> IF(AND([Relationship Date (UTC)] &gt;= Misc!$M$3, [Relationship Date (UTC)] &lt;= Misc!$N$3,TRUE), TRUE, FALSE)</f>
        <v>1</v>
      </c>
      <c r="K3582" s="16"/>
      <c r="L3582" s="72" t="s">
        <v>922</v>
      </c>
      <c r="M3582" s="75">
        <v>40523.680902777778</v>
      </c>
    </row>
    <row r="3583" spans="1:13">
      <c r="A3583" s="69" t="s">
        <v>909</v>
      </c>
      <c r="B3583" s="69" t="s">
        <v>861</v>
      </c>
      <c r="C3583" s="18"/>
      <c r="D3583" s="19"/>
      <c r="E3583" s="60"/>
      <c r="F3583" s="20"/>
      <c r="G3583" s="18"/>
      <c r="H3583" s="25"/>
      <c r="I3583" s="15">
        <v>3583</v>
      </c>
      <c r="J3583" s="15" t="b">
        <f xml:space="preserve"> IF(AND([Relationship Date (UTC)] &gt;= Misc!$M$3, [Relationship Date (UTC)] &lt;= Misc!$N$3,TRUE), TRUE, FALSE)</f>
        <v>1</v>
      </c>
      <c r="K3583" s="16"/>
      <c r="L3583" s="72" t="s">
        <v>922</v>
      </c>
      <c r="M3583" s="75">
        <v>40523.680902777778</v>
      </c>
    </row>
    <row r="3584" spans="1:13">
      <c r="A3584" s="69" t="s">
        <v>910</v>
      </c>
      <c r="B3584" s="69" t="s">
        <v>916</v>
      </c>
      <c r="C3584" s="18"/>
      <c r="D3584" s="19"/>
      <c r="E3584" s="60"/>
      <c r="F3584" s="20"/>
      <c r="G3584" s="18"/>
      <c r="H3584" s="25"/>
      <c r="I3584" s="15">
        <v>3584</v>
      </c>
      <c r="J3584" s="15" t="b">
        <f xml:space="preserve"> IF(AND([Relationship Date (UTC)] &gt;= Misc!$M$3, [Relationship Date (UTC)] &lt;= Misc!$N$3,TRUE), TRUE, FALSE)</f>
        <v>1</v>
      </c>
      <c r="K3584" s="16"/>
      <c r="L3584" s="72" t="s">
        <v>921</v>
      </c>
      <c r="M3584" s="75">
        <v>40523.669062499997</v>
      </c>
    </row>
    <row r="3585" spans="1:13">
      <c r="A3585" s="69" t="s">
        <v>910</v>
      </c>
      <c r="B3585" s="69" t="s">
        <v>916</v>
      </c>
      <c r="C3585" s="18"/>
      <c r="D3585" s="19"/>
      <c r="E3585" s="60"/>
      <c r="F3585" s="20"/>
      <c r="G3585" s="18"/>
      <c r="H3585" s="25"/>
      <c r="I3585" s="15">
        <v>3585</v>
      </c>
      <c r="J3585" s="15" t="b">
        <f xml:space="preserve"> IF(AND([Relationship Date (UTC)] &gt;= Misc!$M$3, [Relationship Date (UTC)] &lt;= Misc!$N$3,TRUE), TRUE, FALSE)</f>
        <v>1</v>
      </c>
      <c r="K3585" s="16"/>
      <c r="L3585" s="72" t="s">
        <v>922</v>
      </c>
      <c r="M3585" s="75">
        <v>40523.680902777778</v>
      </c>
    </row>
    <row r="3586" spans="1:13">
      <c r="A3586" s="69" t="s">
        <v>909</v>
      </c>
      <c r="B3586" s="69" t="s">
        <v>910</v>
      </c>
      <c r="C3586" s="18"/>
      <c r="D3586" s="19"/>
      <c r="E3586" s="60"/>
      <c r="F3586" s="20"/>
      <c r="G3586" s="18"/>
      <c r="H3586" s="25"/>
      <c r="I3586" s="15">
        <v>3586</v>
      </c>
      <c r="J3586" s="15" t="b">
        <f xml:space="preserve"> IF(AND([Relationship Date (UTC)] &gt;= Misc!$M$3, [Relationship Date (UTC)] &lt;= Misc!$N$3,TRUE), TRUE, FALSE)</f>
        <v>1</v>
      </c>
      <c r="K3586" s="16"/>
      <c r="L3586" s="72" t="s">
        <v>922</v>
      </c>
      <c r="M3586" s="75">
        <v>40523.680902777778</v>
      </c>
    </row>
    <row r="3587" spans="1:13">
      <c r="A3587" s="69" t="s">
        <v>911</v>
      </c>
      <c r="B3587" s="69" t="s">
        <v>916</v>
      </c>
      <c r="C3587" s="18"/>
      <c r="D3587" s="19"/>
      <c r="E3587" s="60"/>
      <c r="F3587" s="20"/>
      <c r="G3587" s="18"/>
      <c r="H3587" s="25"/>
      <c r="I3587" s="15">
        <v>3587</v>
      </c>
      <c r="J3587" s="15" t="b">
        <f xml:space="preserve"> IF(AND([Relationship Date (UTC)] &gt;= Misc!$M$3, [Relationship Date (UTC)] &lt;= Misc!$N$3,TRUE), TRUE, FALSE)</f>
        <v>1</v>
      </c>
      <c r="K3587" s="16"/>
      <c r="L3587" s="72" t="s">
        <v>921</v>
      </c>
      <c r="M3587" s="75">
        <v>40523.662268518521</v>
      </c>
    </row>
    <row r="3588" spans="1:13">
      <c r="A3588" s="69" t="s">
        <v>911</v>
      </c>
      <c r="B3588" s="69" t="s">
        <v>916</v>
      </c>
      <c r="C3588" s="18"/>
      <c r="D3588" s="19"/>
      <c r="E3588" s="60"/>
      <c r="F3588" s="20"/>
      <c r="G3588" s="18"/>
      <c r="H3588" s="25"/>
      <c r="I3588" s="15">
        <v>3588</v>
      </c>
      <c r="J3588" s="15" t="b">
        <f xml:space="preserve"> IF(AND([Relationship Date (UTC)] &gt;= Misc!$M$3, [Relationship Date (UTC)] &lt;= Misc!$N$3,TRUE), TRUE, FALSE)</f>
        <v>1</v>
      </c>
      <c r="K3588" s="16"/>
      <c r="L3588" s="72" t="s">
        <v>922</v>
      </c>
      <c r="M3588" s="75">
        <v>40523.680902777778</v>
      </c>
    </row>
    <row r="3589" spans="1:13">
      <c r="A3589" s="69" t="s">
        <v>909</v>
      </c>
      <c r="B3589" s="69" t="s">
        <v>911</v>
      </c>
      <c r="C3589" s="18"/>
      <c r="D3589" s="19"/>
      <c r="E3589" s="60"/>
      <c r="F3589" s="20"/>
      <c r="G3589" s="18"/>
      <c r="H3589" s="25"/>
      <c r="I3589" s="15">
        <v>3589</v>
      </c>
      <c r="J3589" s="15" t="b">
        <f xml:space="preserve"> IF(AND([Relationship Date (UTC)] &gt;= Misc!$M$3, [Relationship Date (UTC)] &lt;= Misc!$N$3,TRUE), TRUE, FALSE)</f>
        <v>1</v>
      </c>
      <c r="K3589" s="16"/>
      <c r="L3589" s="72" t="s">
        <v>922</v>
      </c>
      <c r="M3589" s="75">
        <v>40523.680902777778</v>
      </c>
    </row>
    <row r="3590" spans="1:13">
      <c r="A3590" s="69" t="s">
        <v>909</v>
      </c>
      <c r="B3590" s="69" t="s">
        <v>916</v>
      </c>
      <c r="C3590" s="18"/>
      <c r="D3590" s="19"/>
      <c r="E3590" s="60"/>
      <c r="F3590" s="20"/>
      <c r="G3590" s="18"/>
      <c r="H3590" s="25"/>
      <c r="I3590" s="15">
        <v>3590</v>
      </c>
      <c r="J3590" s="15" t="b">
        <f xml:space="preserve"> IF(AND([Relationship Date (UTC)] &gt;= Misc!$M$3, [Relationship Date (UTC)] &lt;= Misc!$N$3,TRUE), TRUE, FALSE)</f>
        <v>1</v>
      </c>
      <c r="K3590" s="16"/>
      <c r="L3590" s="72" t="s">
        <v>922</v>
      </c>
      <c r="M3590" s="75">
        <v>40523.680902777778</v>
      </c>
    </row>
    <row r="3591" spans="1:13">
      <c r="A3591" s="69" t="s">
        <v>912</v>
      </c>
      <c r="B3591" s="69" t="s">
        <v>913</v>
      </c>
      <c r="C3591" s="18"/>
      <c r="D3591" s="19"/>
      <c r="E3591" s="60"/>
      <c r="F3591" s="20"/>
      <c r="G3591" s="18"/>
      <c r="H3591" s="25"/>
      <c r="I3591" s="15">
        <v>3591</v>
      </c>
      <c r="J3591" s="15" t="b">
        <f xml:space="preserve"> IF(AND([Relationship Date (UTC)] &gt;= Misc!$M$3, [Relationship Date (UTC)] &lt;= Misc!$N$3,TRUE), TRUE, FALSE)</f>
        <v>1</v>
      </c>
      <c r="K3591" s="16"/>
      <c r="L3591" s="72" t="s">
        <v>921</v>
      </c>
      <c r="M3591" s="75">
        <v>40523.680972222224</v>
      </c>
    </row>
    <row r="3592" spans="1:13">
      <c r="A3592" s="69" t="s">
        <v>913</v>
      </c>
      <c r="B3592" s="69" t="s">
        <v>916</v>
      </c>
      <c r="C3592" s="18"/>
      <c r="D3592" s="19"/>
      <c r="E3592" s="60"/>
      <c r="F3592" s="20"/>
      <c r="G3592" s="18"/>
      <c r="H3592" s="25"/>
      <c r="I3592" s="15">
        <v>3592</v>
      </c>
      <c r="J3592" s="15" t="b">
        <f xml:space="preserve"> IF(AND([Relationship Date (UTC)] &gt;= Misc!$M$3, [Relationship Date (UTC)] &lt;= Misc!$N$3,TRUE), TRUE, FALSE)</f>
        <v>1</v>
      </c>
      <c r="K3592" s="16"/>
      <c r="L3592" s="72" t="s">
        <v>922</v>
      </c>
      <c r="M3592" s="75">
        <v>40523.680902777778</v>
      </c>
    </row>
    <row r="3593" spans="1:13">
      <c r="A3593" s="69" t="s">
        <v>914</v>
      </c>
      <c r="B3593" s="69" t="s">
        <v>916</v>
      </c>
      <c r="C3593" s="18"/>
      <c r="D3593" s="19"/>
      <c r="E3593" s="60"/>
      <c r="F3593" s="20"/>
      <c r="G3593" s="18"/>
      <c r="H3593" s="25"/>
      <c r="I3593" s="15">
        <v>3593</v>
      </c>
      <c r="J3593" s="15" t="b">
        <f xml:space="preserve"> IF(AND([Relationship Date (UTC)] &gt;= Misc!$M$3, [Relationship Date (UTC)] &lt;= Misc!$N$3,TRUE), TRUE, FALSE)</f>
        <v>1</v>
      </c>
      <c r="K3593" s="16"/>
      <c r="L3593" s="72" t="s">
        <v>921</v>
      </c>
      <c r="M3593" s="75">
        <v>40523.680960648147</v>
      </c>
    </row>
    <row r="3594" spans="1:13">
      <c r="A3594" s="69" t="s">
        <v>914</v>
      </c>
      <c r="B3594" s="69" t="s">
        <v>916</v>
      </c>
      <c r="C3594" s="18"/>
      <c r="D3594" s="19"/>
      <c r="E3594" s="60"/>
      <c r="F3594" s="20"/>
      <c r="G3594" s="18"/>
      <c r="H3594" s="25"/>
      <c r="I3594" s="15">
        <v>3594</v>
      </c>
      <c r="J3594" s="15" t="b">
        <f xml:space="preserve"> IF(AND([Relationship Date (UTC)] &gt;= Misc!$M$3, [Relationship Date (UTC)] &lt;= Misc!$N$3,TRUE), TRUE, FALSE)</f>
        <v>1</v>
      </c>
      <c r="K3594" s="16"/>
      <c r="L3594" s="72" t="s">
        <v>922</v>
      </c>
      <c r="M3594" s="75">
        <v>40523.680902777778</v>
      </c>
    </row>
    <row r="3595" spans="1:13">
      <c r="A3595" s="69" t="s">
        <v>915</v>
      </c>
      <c r="B3595" s="69" t="s">
        <v>806</v>
      </c>
      <c r="C3595" s="18"/>
      <c r="D3595" s="19"/>
      <c r="E3595" s="60"/>
      <c r="F3595" s="20"/>
      <c r="G3595" s="18"/>
      <c r="H3595" s="25"/>
      <c r="I3595" s="15">
        <v>3595</v>
      </c>
      <c r="J3595" s="15" t="b">
        <f xml:space="preserve"> IF(AND([Relationship Date (UTC)] &gt;= Misc!$M$3, [Relationship Date (UTC)] &lt;= Misc!$N$3,TRUE), TRUE, FALSE)</f>
        <v>1</v>
      </c>
      <c r="K3595" s="16"/>
      <c r="L3595" s="72" t="s">
        <v>921</v>
      </c>
      <c r="M3595" s="75">
        <v>40523.680960648147</v>
      </c>
    </row>
    <row r="3596" spans="1:13">
      <c r="A3596" s="69" t="s">
        <v>806</v>
      </c>
      <c r="B3596" s="69" t="s">
        <v>730</v>
      </c>
      <c r="C3596" s="18"/>
      <c r="D3596" s="19"/>
      <c r="E3596" s="60"/>
      <c r="F3596" s="20"/>
      <c r="G3596" s="18"/>
      <c r="H3596" s="25"/>
      <c r="I3596" s="15">
        <v>3596</v>
      </c>
      <c r="J3596" s="15" t="b">
        <f xml:space="preserve"> IF(AND([Relationship Date (UTC)] &gt;= Misc!$M$3, [Relationship Date (UTC)] &lt;= Misc!$N$3,TRUE), TRUE, FALSE)</f>
        <v>1</v>
      </c>
      <c r="K3596" s="16"/>
      <c r="L3596" s="72" t="s">
        <v>922</v>
      </c>
      <c r="M3596" s="75">
        <v>40523.680902777778</v>
      </c>
    </row>
    <row r="3597" spans="1:13">
      <c r="A3597" s="69" t="s">
        <v>806</v>
      </c>
      <c r="B3597" s="69" t="s">
        <v>916</v>
      </c>
      <c r="C3597" s="18"/>
      <c r="D3597" s="19"/>
      <c r="E3597" s="60"/>
      <c r="F3597" s="20"/>
      <c r="G3597" s="18"/>
      <c r="H3597" s="25"/>
      <c r="I3597" s="15">
        <v>3597</v>
      </c>
      <c r="J3597" s="15" t="b">
        <f xml:space="preserve"> IF(AND([Relationship Date (UTC)] &gt;= Misc!$M$3, [Relationship Date (UTC)] &lt;= Misc!$N$3,TRUE), TRUE, FALSE)</f>
        <v>1</v>
      </c>
      <c r="K3597" s="16"/>
      <c r="L3597" s="72" t="s">
        <v>922</v>
      </c>
      <c r="M3597" s="75">
        <v>40523.680902777778</v>
      </c>
    </row>
    <row r="3598" spans="1:13">
      <c r="A3598" s="69" t="s">
        <v>915</v>
      </c>
      <c r="B3598" s="69" t="s">
        <v>806</v>
      </c>
      <c r="C3598" s="18"/>
      <c r="D3598" s="19"/>
      <c r="E3598" s="60"/>
      <c r="F3598" s="20"/>
      <c r="G3598" s="18"/>
      <c r="H3598" s="25"/>
      <c r="I3598" s="15">
        <v>3598</v>
      </c>
      <c r="J3598" s="15" t="b">
        <f xml:space="preserve"> IF(AND([Relationship Date (UTC)] &gt;= Misc!$M$3, [Relationship Date (UTC)] &lt;= Misc!$N$3,TRUE), TRUE, FALSE)</f>
        <v>1</v>
      </c>
      <c r="K3598" s="16"/>
      <c r="L3598" s="72" t="s">
        <v>922</v>
      </c>
      <c r="M3598" s="75">
        <v>40523.680902777778</v>
      </c>
    </row>
    <row r="3599" spans="1:13">
      <c r="A3599" s="69" t="s">
        <v>730</v>
      </c>
      <c r="B3599" s="69" t="s">
        <v>409</v>
      </c>
      <c r="C3599" s="18"/>
      <c r="D3599" s="19"/>
      <c r="E3599" s="60"/>
      <c r="F3599" s="20"/>
      <c r="G3599" s="18"/>
      <c r="H3599" s="25"/>
      <c r="I3599" s="15">
        <v>3599</v>
      </c>
      <c r="J3599" s="15" t="b">
        <f xml:space="preserve"> IF(AND([Relationship Date (UTC)] &gt;= Misc!$M$3, [Relationship Date (UTC)] &lt;= Misc!$N$3,TRUE), TRUE, FALSE)</f>
        <v>1</v>
      </c>
      <c r="K3599" s="16"/>
      <c r="L3599" s="72" t="s">
        <v>922</v>
      </c>
      <c r="M3599" s="75">
        <v>40523.680902777778</v>
      </c>
    </row>
    <row r="3600" spans="1:13">
      <c r="A3600" s="69" t="s">
        <v>409</v>
      </c>
      <c r="B3600" s="69" t="s">
        <v>730</v>
      </c>
      <c r="C3600" s="18"/>
      <c r="D3600" s="19"/>
      <c r="E3600" s="60"/>
      <c r="F3600" s="20"/>
      <c r="G3600" s="18"/>
      <c r="H3600" s="25"/>
      <c r="I3600" s="15">
        <v>3600</v>
      </c>
      <c r="J3600" s="15" t="b">
        <f xml:space="preserve"> IF(AND([Relationship Date (UTC)] &gt;= Misc!$M$3, [Relationship Date (UTC)] &lt;= Misc!$N$3,TRUE), TRUE, FALSE)</f>
        <v>1</v>
      </c>
      <c r="K3600" s="16"/>
      <c r="L3600" s="72" t="s">
        <v>922</v>
      </c>
      <c r="M3600" s="75">
        <v>40523.680902777778</v>
      </c>
    </row>
    <row r="3601" spans="1:13">
      <c r="A3601" s="69" t="s">
        <v>409</v>
      </c>
      <c r="B3601" s="69" t="s">
        <v>892</v>
      </c>
      <c r="C3601" s="18"/>
      <c r="D3601" s="19"/>
      <c r="E3601" s="60"/>
      <c r="F3601" s="20"/>
      <c r="G3601" s="18"/>
      <c r="H3601" s="25"/>
      <c r="I3601" s="15">
        <v>3601</v>
      </c>
      <c r="J3601" s="15" t="b">
        <f xml:space="preserve"> IF(AND([Relationship Date (UTC)] &gt;= Misc!$M$3, [Relationship Date (UTC)] &lt;= Misc!$N$3,TRUE), TRUE, FALSE)</f>
        <v>1</v>
      </c>
      <c r="K3601" s="16"/>
      <c r="L3601" s="72" t="s">
        <v>922</v>
      </c>
      <c r="M3601" s="75">
        <v>40523.680902777778</v>
      </c>
    </row>
    <row r="3602" spans="1:13">
      <c r="A3602" s="69" t="s">
        <v>409</v>
      </c>
      <c r="B3602" s="69" t="s">
        <v>845</v>
      </c>
      <c r="C3602" s="18"/>
      <c r="D3602" s="19"/>
      <c r="E3602" s="60"/>
      <c r="F3602" s="20"/>
      <c r="G3602" s="18"/>
      <c r="H3602" s="25"/>
      <c r="I3602" s="15">
        <v>3602</v>
      </c>
      <c r="J3602" s="15" t="b">
        <f xml:space="preserve"> IF(AND([Relationship Date (UTC)] &gt;= Misc!$M$3, [Relationship Date (UTC)] &lt;= Misc!$N$3,TRUE), TRUE, FALSE)</f>
        <v>1</v>
      </c>
      <c r="K3602" s="16"/>
      <c r="L3602" s="72" t="s">
        <v>922</v>
      </c>
      <c r="M3602" s="75">
        <v>40523.680902777778</v>
      </c>
    </row>
    <row r="3603" spans="1:13">
      <c r="A3603" s="69" t="s">
        <v>409</v>
      </c>
      <c r="B3603" s="69" t="s">
        <v>916</v>
      </c>
      <c r="C3603" s="18"/>
      <c r="D3603" s="19"/>
      <c r="E3603" s="60"/>
      <c r="F3603" s="20"/>
      <c r="G3603" s="18"/>
      <c r="H3603" s="25"/>
      <c r="I3603" s="15">
        <v>3603</v>
      </c>
      <c r="J3603" s="15" t="b">
        <f xml:space="preserve"> IF(AND([Relationship Date (UTC)] &gt;= Misc!$M$3, [Relationship Date (UTC)] &lt;= Misc!$N$3,TRUE), TRUE, FALSE)</f>
        <v>1</v>
      </c>
      <c r="K3603" s="16"/>
      <c r="L3603" s="72" t="s">
        <v>922</v>
      </c>
      <c r="M3603" s="75">
        <v>40523.680902777778</v>
      </c>
    </row>
    <row r="3604" spans="1:13">
      <c r="A3604" s="69" t="s">
        <v>892</v>
      </c>
      <c r="B3604" s="69" t="s">
        <v>409</v>
      </c>
      <c r="C3604" s="18"/>
      <c r="D3604" s="19"/>
      <c r="E3604" s="60"/>
      <c r="F3604" s="20"/>
      <c r="G3604" s="18"/>
      <c r="H3604" s="25"/>
      <c r="I3604" s="15">
        <v>3604</v>
      </c>
      <c r="J3604" s="15" t="b">
        <f xml:space="preserve"> IF(AND([Relationship Date (UTC)] &gt;= Misc!$M$3, [Relationship Date (UTC)] &lt;= Misc!$N$3,TRUE), TRUE, FALSE)</f>
        <v>1</v>
      </c>
      <c r="K3604" s="16"/>
      <c r="L3604" s="72" t="s">
        <v>922</v>
      </c>
      <c r="M3604" s="75">
        <v>40523.680902777778</v>
      </c>
    </row>
    <row r="3605" spans="1:13">
      <c r="A3605" s="69" t="s">
        <v>845</v>
      </c>
      <c r="B3605" s="69" t="s">
        <v>409</v>
      </c>
      <c r="C3605" s="18"/>
      <c r="D3605" s="19"/>
      <c r="E3605" s="60"/>
      <c r="F3605" s="20"/>
      <c r="G3605" s="18"/>
      <c r="H3605" s="25"/>
      <c r="I3605" s="15">
        <v>3605</v>
      </c>
      <c r="J3605" s="15" t="b">
        <f xml:space="preserve"> IF(AND([Relationship Date (UTC)] &gt;= Misc!$M$3, [Relationship Date (UTC)] &lt;= Misc!$N$3,TRUE), TRUE, FALSE)</f>
        <v>1</v>
      </c>
      <c r="K3605" s="16"/>
      <c r="L3605" s="72" t="s">
        <v>922</v>
      </c>
      <c r="M3605" s="75">
        <v>40523.680902777778</v>
      </c>
    </row>
    <row r="3606" spans="1:13">
      <c r="A3606" s="69" t="s">
        <v>915</v>
      </c>
      <c r="B3606" s="69" t="s">
        <v>409</v>
      </c>
      <c r="C3606" s="18"/>
      <c r="D3606" s="19"/>
      <c r="E3606" s="60"/>
      <c r="F3606" s="20"/>
      <c r="G3606" s="18"/>
      <c r="H3606" s="25"/>
      <c r="I3606" s="15">
        <v>3606</v>
      </c>
      <c r="J3606" s="15" t="b">
        <f xml:space="preserve"> IF(AND([Relationship Date (UTC)] &gt;= Misc!$M$3, [Relationship Date (UTC)] &lt;= Misc!$N$3,TRUE), TRUE, FALSE)</f>
        <v>1</v>
      </c>
      <c r="K3606" s="16"/>
      <c r="L3606" s="72" t="s">
        <v>922</v>
      </c>
      <c r="M3606" s="75">
        <v>40523.680902777778</v>
      </c>
    </row>
    <row r="3607" spans="1:13">
      <c r="A3607" s="69" t="s">
        <v>730</v>
      </c>
      <c r="B3607" s="69" t="s">
        <v>845</v>
      </c>
      <c r="C3607" s="18"/>
      <c r="D3607" s="19"/>
      <c r="E3607" s="60"/>
      <c r="F3607" s="20"/>
      <c r="G3607" s="18"/>
      <c r="H3607" s="25"/>
      <c r="I3607" s="15">
        <v>3607</v>
      </c>
      <c r="J3607" s="15" t="b">
        <f xml:space="preserve"> IF(AND([Relationship Date (UTC)] &gt;= Misc!$M$3, [Relationship Date (UTC)] &lt;= Misc!$N$3,TRUE), TRUE, FALSE)</f>
        <v>1</v>
      </c>
      <c r="K3607" s="16"/>
      <c r="L3607" s="72" t="s">
        <v>922</v>
      </c>
      <c r="M3607" s="75">
        <v>40523.680902777778</v>
      </c>
    </row>
    <row r="3608" spans="1:13">
      <c r="A3608" s="69" t="s">
        <v>730</v>
      </c>
      <c r="B3608" s="69" t="s">
        <v>892</v>
      </c>
      <c r="C3608" s="18"/>
      <c r="D3608" s="19"/>
      <c r="E3608" s="60"/>
      <c r="F3608" s="20"/>
      <c r="G3608" s="18"/>
      <c r="H3608" s="25"/>
      <c r="I3608" s="15">
        <v>3608</v>
      </c>
      <c r="J3608" s="15" t="b">
        <f xml:space="preserve"> IF(AND([Relationship Date (UTC)] &gt;= Misc!$M$3, [Relationship Date (UTC)] &lt;= Misc!$N$3,TRUE), TRUE, FALSE)</f>
        <v>1</v>
      </c>
      <c r="K3608" s="16"/>
      <c r="L3608" s="72" t="s">
        <v>922</v>
      </c>
      <c r="M3608" s="75">
        <v>40523.680902777778</v>
      </c>
    </row>
    <row r="3609" spans="1:13">
      <c r="A3609" s="69" t="s">
        <v>730</v>
      </c>
      <c r="B3609" s="69" t="s">
        <v>916</v>
      </c>
      <c r="C3609" s="18"/>
      <c r="D3609" s="19"/>
      <c r="E3609" s="60"/>
      <c r="F3609" s="20"/>
      <c r="G3609" s="18"/>
      <c r="H3609" s="25"/>
      <c r="I3609" s="15">
        <v>3609</v>
      </c>
      <c r="J3609" s="15" t="b">
        <f xml:space="preserve"> IF(AND([Relationship Date (UTC)] &gt;= Misc!$M$3, [Relationship Date (UTC)] &lt;= Misc!$N$3,TRUE), TRUE, FALSE)</f>
        <v>1</v>
      </c>
      <c r="K3609" s="16"/>
      <c r="L3609" s="72" t="s">
        <v>922</v>
      </c>
      <c r="M3609" s="75">
        <v>40523.680902777778</v>
      </c>
    </row>
    <row r="3610" spans="1:13">
      <c r="A3610" s="69" t="s">
        <v>889</v>
      </c>
      <c r="B3610" s="69" t="s">
        <v>730</v>
      </c>
      <c r="C3610" s="18"/>
      <c r="D3610" s="19"/>
      <c r="E3610" s="60"/>
      <c r="F3610" s="20"/>
      <c r="G3610" s="18"/>
      <c r="H3610" s="25"/>
      <c r="I3610" s="15">
        <v>3610</v>
      </c>
      <c r="J3610" s="15" t="b">
        <f xml:space="preserve"> IF(AND([Relationship Date (UTC)] &gt;= Misc!$M$3, [Relationship Date (UTC)] &lt;= Misc!$N$3,TRUE), TRUE, FALSE)</f>
        <v>1</v>
      </c>
      <c r="K3610" s="16"/>
      <c r="L3610" s="72" t="s">
        <v>922</v>
      </c>
      <c r="M3610" s="75">
        <v>40523.680902777778</v>
      </c>
    </row>
    <row r="3611" spans="1:13">
      <c r="A3611" s="69" t="s">
        <v>845</v>
      </c>
      <c r="B3611" s="69" t="s">
        <v>730</v>
      </c>
      <c r="C3611" s="18"/>
      <c r="D3611" s="19"/>
      <c r="E3611" s="60"/>
      <c r="F3611" s="20"/>
      <c r="G3611" s="18"/>
      <c r="H3611" s="25"/>
      <c r="I3611" s="15">
        <v>3611</v>
      </c>
      <c r="J3611" s="15" t="b">
        <f xml:space="preserve"> IF(AND([Relationship Date (UTC)] &gt;= Misc!$M$3, [Relationship Date (UTC)] &lt;= Misc!$N$3,TRUE), TRUE, FALSE)</f>
        <v>1</v>
      </c>
      <c r="K3611" s="16"/>
      <c r="L3611" s="72" t="s">
        <v>922</v>
      </c>
      <c r="M3611" s="75">
        <v>40523.680902777778</v>
      </c>
    </row>
    <row r="3612" spans="1:13">
      <c r="A3612" s="69" t="s">
        <v>899</v>
      </c>
      <c r="B3612" s="69" t="s">
        <v>730</v>
      </c>
      <c r="C3612" s="18"/>
      <c r="D3612" s="19"/>
      <c r="E3612" s="60"/>
      <c r="F3612" s="20"/>
      <c r="G3612" s="18"/>
      <c r="H3612" s="25"/>
      <c r="I3612" s="15">
        <v>3612</v>
      </c>
      <c r="J3612" s="15" t="b">
        <f xml:space="preserve"> IF(AND([Relationship Date (UTC)] &gt;= Misc!$M$3, [Relationship Date (UTC)] &lt;= Misc!$N$3,TRUE), TRUE, FALSE)</f>
        <v>1</v>
      </c>
      <c r="K3612" s="16"/>
      <c r="L3612" s="72" t="s">
        <v>922</v>
      </c>
      <c r="M3612" s="75">
        <v>40523.680902777778</v>
      </c>
    </row>
    <row r="3613" spans="1:13">
      <c r="A3613" s="69" t="s">
        <v>915</v>
      </c>
      <c r="B3613" s="69" t="s">
        <v>730</v>
      </c>
      <c r="C3613" s="18"/>
      <c r="D3613" s="19"/>
      <c r="E3613" s="60"/>
      <c r="F3613" s="20"/>
      <c r="G3613" s="18"/>
      <c r="H3613" s="25"/>
      <c r="I3613" s="15">
        <v>3613</v>
      </c>
      <c r="J3613" s="15" t="b">
        <f xml:space="preserve"> IF(AND([Relationship Date (UTC)] &gt;= Misc!$M$3, [Relationship Date (UTC)] &lt;= Misc!$N$3,TRUE), TRUE, FALSE)</f>
        <v>1</v>
      </c>
      <c r="K3613" s="16"/>
      <c r="L3613" s="72" t="s">
        <v>922</v>
      </c>
      <c r="M3613" s="75">
        <v>40523.680902777778</v>
      </c>
    </row>
    <row r="3614" spans="1:13">
      <c r="A3614" s="69" t="s">
        <v>892</v>
      </c>
      <c r="B3614" s="69" t="s">
        <v>916</v>
      </c>
      <c r="C3614" s="18"/>
      <c r="D3614" s="19"/>
      <c r="E3614" s="60"/>
      <c r="F3614" s="20"/>
      <c r="G3614" s="18"/>
      <c r="H3614" s="25"/>
      <c r="I3614" s="15">
        <v>3614</v>
      </c>
      <c r="J3614" s="15" t="b">
        <f xml:space="preserve"> IF(AND([Relationship Date (UTC)] &gt;= Misc!$M$3, [Relationship Date (UTC)] &lt;= Misc!$N$3,TRUE), TRUE, FALSE)</f>
        <v>1</v>
      </c>
      <c r="K3614" s="16"/>
      <c r="L3614" s="72" t="s">
        <v>922</v>
      </c>
      <c r="M3614" s="75">
        <v>40523.680902777778</v>
      </c>
    </row>
    <row r="3615" spans="1:13">
      <c r="A3615" s="69" t="s">
        <v>915</v>
      </c>
      <c r="B3615" s="69" t="s">
        <v>892</v>
      </c>
      <c r="C3615" s="18"/>
      <c r="D3615" s="19"/>
      <c r="E3615" s="60"/>
      <c r="F3615" s="20"/>
      <c r="G3615" s="18"/>
      <c r="H3615" s="25"/>
      <c r="I3615" s="15">
        <v>3615</v>
      </c>
      <c r="J3615" s="15" t="b">
        <f xml:space="preserve"> IF(AND([Relationship Date (UTC)] &gt;= Misc!$M$3, [Relationship Date (UTC)] &lt;= Misc!$N$3,TRUE), TRUE, FALSE)</f>
        <v>1</v>
      </c>
      <c r="K3615" s="16"/>
      <c r="L3615" s="72" t="s">
        <v>922</v>
      </c>
      <c r="M3615" s="75">
        <v>40523.680902777778</v>
      </c>
    </row>
    <row r="3616" spans="1:13">
      <c r="A3616" s="69" t="s">
        <v>915</v>
      </c>
      <c r="B3616" s="69" t="s">
        <v>845</v>
      </c>
      <c r="C3616" s="18"/>
      <c r="D3616" s="19"/>
      <c r="E3616" s="60"/>
      <c r="F3616" s="20"/>
      <c r="G3616" s="18"/>
      <c r="H3616" s="25"/>
      <c r="I3616" s="15">
        <v>3616</v>
      </c>
      <c r="J3616" s="15" t="b">
        <f xml:space="preserve"> IF(AND([Relationship Date (UTC)] &gt;= Misc!$M$3, [Relationship Date (UTC)] &lt;= Misc!$N$3,TRUE), TRUE, FALSE)</f>
        <v>1</v>
      </c>
      <c r="K3616" s="16"/>
      <c r="L3616" s="72" t="s">
        <v>922</v>
      </c>
      <c r="M3616" s="75">
        <v>40523.680902777778</v>
      </c>
    </row>
    <row r="3617" spans="1:13">
      <c r="A3617" s="69" t="s">
        <v>889</v>
      </c>
      <c r="B3617" s="69" t="s">
        <v>912</v>
      </c>
      <c r="C3617" s="18"/>
      <c r="D3617" s="19"/>
      <c r="E3617" s="60"/>
      <c r="F3617" s="20"/>
      <c r="G3617" s="18"/>
      <c r="H3617" s="25"/>
      <c r="I3617" s="15">
        <v>3617</v>
      </c>
      <c r="J3617" s="15" t="b">
        <f xml:space="preserve"> IF(AND([Relationship Date (UTC)] &gt;= Misc!$M$3, [Relationship Date (UTC)] &lt;= Misc!$N$3,TRUE), TRUE, FALSE)</f>
        <v>1</v>
      </c>
      <c r="K3617" s="16"/>
      <c r="L3617" s="72" t="s">
        <v>922</v>
      </c>
      <c r="M3617" s="75">
        <v>40523.680902777778</v>
      </c>
    </row>
    <row r="3618" spans="1:13">
      <c r="A3618" s="69" t="s">
        <v>912</v>
      </c>
      <c r="B3618" s="69" t="s">
        <v>889</v>
      </c>
      <c r="C3618" s="18"/>
      <c r="D3618" s="19"/>
      <c r="E3618" s="60"/>
      <c r="F3618" s="20"/>
      <c r="G3618" s="18"/>
      <c r="H3618" s="25"/>
      <c r="I3618" s="15">
        <v>3618</v>
      </c>
      <c r="J3618" s="15" t="b">
        <f xml:space="preserve"> IF(AND([Relationship Date (UTC)] &gt;= Misc!$M$3, [Relationship Date (UTC)] &lt;= Misc!$N$3,TRUE), TRUE, FALSE)</f>
        <v>1</v>
      </c>
      <c r="K3618" s="16"/>
      <c r="L3618" s="72" t="s">
        <v>922</v>
      </c>
      <c r="M3618" s="75">
        <v>40523.680902777778</v>
      </c>
    </row>
    <row r="3619" spans="1:13">
      <c r="A3619" s="69" t="s">
        <v>899</v>
      </c>
      <c r="B3619" s="69" t="s">
        <v>916</v>
      </c>
      <c r="C3619" s="18"/>
      <c r="D3619" s="19"/>
      <c r="E3619" s="60"/>
      <c r="F3619" s="20"/>
      <c r="G3619" s="18"/>
      <c r="H3619" s="25"/>
      <c r="I3619" s="15">
        <v>3619</v>
      </c>
      <c r="J3619" s="15" t="b">
        <f xml:space="preserve"> IF(AND([Relationship Date (UTC)] &gt;= Misc!$M$3, [Relationship Date (UTC)] &lt;= Misc!$N$3,TRUE), TRUE, FALSE)</f>
        <v>1</v>
      </c>
      <c r="K3619" s="16"/>
      <c r="L3619" s="72" t="s">
        <v>921</v>
      </c>
      <c r="M3619" s="75">
        <v>40523.680590277778</v>
      </c>
    </row>
    <row r="3620" spans="1:13">
      <c r="A3620" s="69" t="s">
        <v>811</v>
      </c>
      <c r="B3620" s="69" t="s">
        <v>899</v>
      </c>
      <c r="C3620" s="18"/>
      <c r="D3620" s="19"/>
      <c r="E3620" s="60"/>
      <c r="F3620" s="20"/>
      <c r="G3620" s="18"/>
      <c r="H3620" s="25"/>
      <c r="I3620" s="15">
        <v>3620</v>
      </c>
      <c r="J3620" s="15" t="b">
        <f xml:space="preserve"> IF(AND([Relationship Date (UTC)] &gt;= Misc!$M$3, [Relationship Date (UTC)] &lt;= Misc!$N$3,TRUE), TRUE, FALSE)</f>
        <v>1</v>
      </c>
      <c r="K3620" s="16"/>
      <c r="L3620" s="72" t="s">
        <v>922</v>
      </c>
      <c r="M3620" s="75">
        <v>40523.680902777778</v>
      </c>
    </row>
    <row r="3621" spans="1:13">
      <c r="A3621" s="69" t="s">
        <v>899</v>
      </c>
      <c r="B3621" s="69" t="s">
        <v>912</v>
      </c>
      <c r="C3621" s="18"/>
      <c r="D3621" s="19"/>
      <c r="E3621" s="60"/>
      <c r="F3621" s="20"/>
      <c r="G3621" s="18"/>
      <c r="H3621" s="25"/>
      <c r="I3621" s="15">
        <v>3621</v>
      </c>
      <c r="J3621" s="15" t="b">
        <f xml:space="preserve"> IF(AND([Relationship Date (UTC)] &gt;= Misc!$M$3, [Relationship Date (UTC)] &lt;= Misc!$N$3,TRUE), TRUE, FALSE)</f>
        <v>1</v>
      </c>
      <c r="K3621" s="16"/>
      <c r="L3621" s="72" t="s">
        <v>922</v>
      </c>
      <c r="M3621" s="75">
        <v>40523.680902777778</v>
      </c>
    </row>
    <row r="3622" spans="1:13">
      <c r="A3622" s="69" t="s">
        <v>899</v>
      </c>
      <c r="B3622" s="69" t="s">
        <v>811</v>
      </c>
      <c r="C3622" s="18"/>
      <c r="D3622" s="19"/>
      <c r="E3622" s="60"/>
      <c r="F3622" s="20"/>
      <c r="G3622" s="18"/>
      <c r="H3622" s="25"/>
      <c r="I3622" s="15">
        <v>3622</v>
      </c>
      <c r="J3622" s="15" t="b">
        <f xml:space="preserve"> IF(AND([Relationship Date (UTC)] &gt;= Misc!$M$3, [Relationship Date (UTC)] &lt;= Misc!$N$3,TRUE), TRUE, FALSE)</f>
        <v>1</v>
      </c>
      <c r="K3622" s="16"/>
      <c r="L3622" s="72" t="s">
        <v>922</v>
      </c>
      <c r="M3622" s="75">
        <v>40523.680902777778</v>
      </c>
    </row>
    <row r="3623" spans="1:13">
      <c r="A3623" s="69" t="s">
        <v>912</v>
      </c>
      <c r="B3623" s="69" t="s">
        <v>899</v>
      </c>
      <c r="C3623" s="18"/>
      <c r="D3623" s="19"/>
      <c r="E3623" s="60"/>
      <c r="F3623" s="20"/>
      <c r="G3623" s="18"/>
      <c r="H3623" s="25"/>
      <c r="I3623" s="15">
        <v>3623</v>
      </c>
      <c r="J3623" s="15" t="b">
        <f xml:space="preserve"> IF(AND([Relationship Date (UTC)] &gt;= Misc!$M$3, [Relationship Date (UTC)] &lt;= Misc!$N$3,TRUE), TRUE, FALSE)</f>
        <v>1</v>
      </c>
      <c r="K3623" s="16"/>
      <c r="L3623" s="72" t="s">
        <v>922</v>
      </c>
      <c r="M3623" s="75">
        <v>40523.680902777778</v>
      </c>
    </row>
    <row r="3624" spans="1:13">
      <c r="A3624" s="69" t="s">
        <v>811</v>
      </c>
      <c r="B3624" s="69" t="s">
        <v>916</v>
      </c>
      <c r="C3624" s="18"/>
      <c r="D3624" s="19"/>
      <c r="E3624" s="60"/>
      <c r="F3624" s="20"/>
      <c r="G3624" s="18"/>
      <c r="H3624" s="25"/>
      <c r="I3624" s="15">
        <v>3624</v>
      </c>
      <c r="J3624" s="15" t="b">
        <f xml:space="preserve"> IF(AND([Relationship Date (UTC)] &gt;= Misc!$M$3, [Relationship Date (UTC)] &lt;= Misc!$N$3,TRUE), TRUE, FALSE)</f>
        <v>1</v>
      </c>
      <c r="K3624" s="16"/>
      <c r="L3624" s="72" t="s">
        <v>921</v>
      </c>
      <c r="M3624" s="75">
        <v>40523.676400462966</v>
      </c>
    </row>
    <row r="3625" spans="1:13">
      <c r="A3625" s="69" t="s">
        <v>811</v>
      </c>
      <c r="B3625" s="69" t="s">
        <v>912</v>
      </c>
      <c r="C3625" s="18"/>
      <c r="D3625" s="19"/>
      <c r="E3625" s="60"/>
      <c r="F3625" s="20"/>
      <c r="G3625" s="18"/>
      <c r="H3625" s="25"/>
      <c r="I3625" s="15">
        <v>3625</v>
      </c>
      <c r="J3625" s="15" t="b">
        <f xml:space="preserve"> IF(AND([Relationship Date (UTC)] &gt;= Misc!$M$3, [Relationship Date (UTC)] &lt;= Misc!$N$3,TRUE), TRUE, FALSE)</f>
        <v>1</v>
      </c>
      <c r="K3625" s="16"/>
      <c r="L3625" s="72" t="s">
        <v>922</v>
      </c>
      <c r="M3625" s="75">
        <v>40523.680902777778</v>
      </c>
    </row>
    <row r="3626" spans="1:13">
      <c r="A3626" s="69" t="s">
        <v>811</v>
      </c>
      <c r="B3626" s="69" t="s">
        <v>916</v>
      </c>
      <c r="C3626" s="18"/>
      <c r="D3626" s="19"/>
      <c r="E3626" s="60"/>
      <c r="F3626" s="20"/>
      <c r="G3626" s="18"/>
      <c r="H3626" s="25"/>
      <c r="I3626" s="15">
        <v>3626</v>
      </c>
      <c r="J3626" s="15" t="b">
        <f xml:space="preserve"> IF(AND([Relationship Date (UTC)] &gt;= Misc!$M$3, [Relationship Date (UTC)] &lt;= Misc!$N$3,TRUE), TRUE, FALSE)</f>
        <v>1</v>
      </c>
      <c r="K3626" s="16"/>
      <c r="L3626" s="72" t="s">
        <v>922</v>
      </c>
      <c r="M3626" s="75">
        <v>40523.680902777778</v>
      </c>
    </row>
    <row r="3627" spans="1:13">
      <c r="A3627" s="69" t="s">
        <v>912</v>
      </c>
      <c r="B3627" s="69" t="s">
        <v>811</v>
      </c>
      <c r="C3627" s="18"/>
      <c r="D3627" s="19"/>
      <c r="E3627" s="60"/>
      <c r="F3627" s="20"/>
      <c r="G3627" s="18"/>
      <c r="H3627" s="25"/>
      <c r="I3627" s="15">
        <v>3627</v>
      </c>
      <c r="J3627" s="15" t="b">
        <f xml:space="preserve"> IF(AND([Relationship Date (UTC)] &gt;= Misc!$M$3, [Relationship Date (UTC)] &lt;= Misc!$N$3,TRUE), TRUE, FALSE)</f>
        <v>1</v>
      </c>
      <c r="K3627" s="16"/>
      <c r="L3627" s="72" t="s">
        <v>922</v>
      </c>
      <c r="M3627" s="75">
        <v>40523.680902777778</v>
      </c>
    </row>
    <row r="3628" spans="1:13">
      <c r="A3628" s="70" t="s">
        <v>912</v>
      </c>
      <c r="B3628" s="70" t="s">
        <v>916</v>
      </c>
      <c r="C3628" s="62"/>
      <c r="D3628" s="63"/>
      <c r="E3628" s="64"/>
      <c r="F3628" s="65"/>
      <c r="G3628" s="62"/>
      <c r="H3628" s="66"/>
      <c r="I3628" s="67">
        <v>3628</v>
      </c>
      <c r="J3628" s="67" t="b">
        <f xml:space="preserve"> IF(AND([Relationship Date (UTC)] &gt;= Misc!$M$3, [Relationship Date (UTC)] &lt;= Misc!$N$3,TRUE), TRUE, FALSE)</f>
        <v>1</v>
      </c>
      <c r="K3628" s="68"/>
      <c r="L3628" s="73" t="s">
        <v>922</v>
      </c>
      <c r="M3628" s="76">
        <v>40523.680902777778</v>
      </c>
    </row>
  </sheetData>
  <dataConsolidate/>
  <dataValidations count="11">
    <dataValidation allowBlank="1" showInputMessage="1" promptTitle="Edge Color" prompt="To select an optional edge color, right-click and select Select Color on the right-click menu." sqref="C3:C3628"/>
    <dataValidation allowBlank="1" showInputMessage="1" errorTitle="Invalid Edge Width" error="The optional edge width must be a whole number between 1 and 10." promptTitle="Edge Width" prompt="Enter an optional edge width between 1 and 10." sqref="D3:D3628"/>
    <dataValidation allowBlank="1" showInputMessage="1" errorTitle="Invalid Edge Opacity" error="The optional edge opacity must be a whole number between 0 and 10." promptTitle="Edge Opacity" prompt="Enter an optional edge opacity between 0 (transparent) and 100 (opaque)." sqref="F3:F3628"/>
    <dataValidation type="list" allowBlank="1" showInputMessage="1" showErrorMessage="1" errorTitle="Invalid Edge Visibility" error="You have entered an unrecognized edge visibility.  Try selecting from the drop-down list instead." promptTitle="Edge Visibility" prompt="Select an optional edge visibility.  Edges are shown by default." sqref="G3:G3628">
      <formula1>ValidEdgeVisibilities</formula1>
    </dataValidation>
    <dataValidation allowBlank="1" showInputMessage="1" showErrorMessage="1" promptTitle="Vertex 1 Name" prompt="Enter the name of the edge's first vertex." sqref="A3:A3628"/>
    <dataValidation allowBlank="1" showInputMessage="1" showErrorMessage="1" promptTitle="Vertex 2 Name" prompt="Enter the name of the edge's second vertex." sqref="B3:B3628"/>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I3:I3628"/>
    <dataValidation allowBlank="1" showErrorMessage="1" sqref="K2:K3628"/>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J3:J3628"/>
    <dataValidation allowBlank="1" showInputMessage="1" showErrorMessage="1" errorTitle="Invalid Edge Visibility" error="You have entered an unrecognized edge visibility.  Try selecting from the drop-down list instead." promptTitle="Edge Label" prompt="Enter an optional edge label." sqref="H3:H3628"/>
    <dataValidation type="list" allowBlank="1" showInputMessage="1" showErrorMessage="1" errorTitle="Invalid Edge Style" error="You have entered an unrecognized edge style.  Try selecting from the drop-down list instead." promptTitle="Edge Style" prompt="Select an optional edge style.  Edges are Solid by default." sqref="E3:E3628">
      <formula1>ValidEdgeStyles</formula1>
    </dataValidation>
  </dataValidations>
  <pageMargins left="0.7" right="0.7" top="0.75" bottom="0.75" header="0.3" footer="0.3"/>
  <pageSetup orientation="portrait" horizontalDpi="0"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Sheet2"/>
  <dimension ref="A1:AS782"/>
  <sheetViews>
    <sheetView tabSelected="1" workbookViewId="0">
      <pane xSplit="1" ySplit="2" topLeftCell="AJ187" activePane="bottomRight" state="frozen"/>
      <selection pane="topRight" activeCell="B1" sqref="B1"/>
      <selection pane="bottomLeft" activeCell="A3" sqref="A3"/>
      <selection pane="bottomRight" activeCell="AO187" sqref="AO187"/>
    </sheetView>
  </sheetViews>
  <sheetFormatPr defaultRowHeight="14.4"/>
  <cols>
    <col min="1" max="1" width="16.44140625" style="1" bestFit="1" customWidth="1"/>
    <col min="2" max="2" width="10.6640625" style="1" bestFit="1" customWidth="1"/>
    <col min="3" max="3" width="9.33203125" style="3" customWidth="1"/>
    <col min="4" max="4" width="9.5546875" style="6" customWidth="1"/>
    <col min="5" max="5" width="14.33203125" style="2" customWidth="1"/>
    <col min="6" max="7" width="14.33203125" style="3" customWidth="1"/>
    <col min="8" max="8" width="11.88671875" style="3" customWidth="1"/>
    <col min="9" max="9" width="14.44140625" style="3" customWidth="1"/>
    <col min="10" max="10" width="7.88671875" style="3" hidden="1" customWidth="1"/>
    <col min="11" max="11" width="8.5546875" hidden="1" customWidth="1"/>
    <col min="12" max="12" width="6.6640625" hidden="1" customWidth="1"/>
    <col min="13" max="13" width="9.88671875" hidden="1" customWidth="1"/>
    <col min="14" max="14" width="7.6640625" hidden="1" customWidth="1"/>
    <col min="15" max="15" width="11" hidden="1" customWidth="1"/>
    <col min="16" max="16" width="8.5546875" hidden="1" customWidth="1"/>
    <col min="17" max="17" width="9.6640625" hidden="1" customWidth="1"/>
    <col min="18" max="18" width="10.5546875" hidden="1" customWidth="1"/>
    <col min="19" max="20" width="9.109375" hidden="1" customWidth="1"/>
    <col min="21" max="22" width="4.33203125" hidden="1" customWidth="1"/>
    <col min="23" max="23" width="10.33203125" hidden="1" customWidth="1"/>
    <col min="24" max="24" width="6.44140625" hidden="1" customWidth="1"/>
    <col min="25" max="25" width="8.33203125" hidden="1" customWidth="1"/>
    <col min="26" max="26" width="5" hidden="1" customWidth="1"/>
    <col min="27" max="28" width="16" hidden="1" customWidth="1"/>
    <col min="29" max="29" width="10.6640625" bestFit="1" customWidth="1"/>
    <col min="30" max="30" width="11.109375" bestFit="1" customWidth="1"/>
    <col min="31" max="31" width="9.109375" bestFit="1" customWidth="1"/>
    <col min="32" max="32" width="10.6640625" bestFit="1" customWidth="1"/>
    <col min="33" max="33" width="10.33203125" bestFit="1" customWidth="1"/>
    <col min="34" max="34" width="25.88671875" bestFit="1" customWidth="1"/>
    <col min="35" max="35" width="16.6640625" bestFit="1" customWidth="1"/>
    <col min="36" max="36" width="14.77734375" bestFit="1" customWidth="1"/>
    <col min="37" max="38" width="14.5546875" bestFit="1" customWidth="1"/>
    <col min="39" max="39" width="8.33203125" bestFit="1" customWidth="1"/>
    <col min="40" max="40" width="17.77734375" bestFit="1" customWidth="1"/>
    <col min="41" max="41" width="9.88671875" bestFit="1" customWidth="1"/>
    <col min="42" max="42" width="10.21875" bestFit="1" customWidth="1"/>
    <col min="43" max="43" width="10.33203125" bestFit="1" customWidth="1"/>
  </cols>
  <sheetData>
    <row r="1" spans="1:45">
      <c r="A1" s="1" t="s">
        <v>3675</v>
      </c>
      <c r="C1" s="34" t="s">
        <v>50</v>
      </c>
      <c r="D1" s="32"/>
      <c r="E1" s="33"/>
      <c r="F1" s="31"/>
      <c r="G1" s="31"/>
      <c r="H1" s="31"/>
      <c r="I1" s="31"/>
      <c r="J1" s="35" t="s">
        <v>47</v>
      </c>
      <c r="K1" s="28"/>
      <c r="L1" s="28"/>
      <c r="M1" s="28"/>
      <c r="N1" s="28"/>
      <c r="O1" s="28"/>
      <c r="P1" s="37" t="s">
        <v>51</v>
      </c>
      <c r="Q1" s="36"/>
      <c r="R1" s="36"/>
      <c r="S1" s="36"/>
      <c r="T1" s="39" t="s">
        <v>52</v>
      </c>
      <c r="U1" s="38"/>
      <c r="V1" s="38"/>
      <c r="W1" s="38"/>
      <c r="X1" s="38"/>
      <c r="Y1" s="38"/>
      <c r="Z1" s="40" t="s">
        <v>48</v>
      </c>
      <c r="AA1" s="30"/>
      <c r="AB1" s="41" t="s">
        <v>49</v>
      </c>
    </row>
    <row r="2" spans="1:45" ht="30" customHeight="1">
      <c r="A2" s="11" t="s">
        <v>5</v>
      </c>
      <c r="B2" s="11" t="s">
        <v>155</v>
      </c>
      <c r="C2" s="14" t="s">
        <v>33</v>
      </c>
      <c r="D2" s="14" t="s">
        <v>34</v>
      </c>
      <c r="E2" s="14" t="s">
        <v>35</v>
      </c>
      <c r="F2" s="14" t="s">
        <v>36</v>
      </c>
      <c r="G2" s="14" t="s">
        <v>37</v>
      </c>
      <c r="H2" s="14" t="s">
        <v>148</v>
      </c>
      <c r="I2" s="14" t="s">
        <v>38</v>
      </c>
      <c r="J2" s="8" t="s">
        <v>2</v>
      </c>
      <c r="K2" s="8" t="s">
        <v>8</v>
      </c>
      <c r="L2" s="9" t="s">
        <v>53</v>
      </c>
      <c r="M2" s="10" t="s">
        <v>4</v>
      </c>
      <c r="N2" s="8" t="s">
        <v>56</v>
      </c>
      <c r="O2" s="8" t="s">
        <v>11</v>
      </c>
      <c r="P2" s="8" t="s">
        <v>54</v>
      </c>
      <c r="Q2" s="8" t="s">
        <v>55</v>
      </c>
      <c r="R2" s="8" t="s">
        <v>85</v>
      </c>
      <c r="S2" s="8" t="s">
        <v>10</v>
      </c>
      <c r="T2" s="8" t="s">
        <v>28</v>
      </c>
      <c r="U2" s="8" t="s">
        <v>15</v>
      </c>
      <c r="V2" s="8" t="s">
        <v>16</v>
      </c>
      <c r="W2" s="8" t="s">
        <v>13</v>
      </c>
      <c r="X2" s="8" t="s">
        <v>29</v>
      </c>
      <c r="Y2" s="8" t="s">
        <v>30</v>
      </c>
      <c r="Z2" s="11" t="s">
        <v>12</v>
      </c>
      <c r="AA2" s="11" t="s">
        <v>44</v>
      </c>
      <c r="AB2" s="8" t="s">
        <v>27</v>
      </c>
      <c r="AC2" t="s">
        <v>922</v>
      </c>
      <c r="AD2" t="s">
        <v>946</v>
      </c>
      <c r="AE2" t="s">
        <v>947</v>
      </c>
      <c r="AF2" t="s">
        <v>948</v>
      </c>
      <c r="AG2" t="s">
        <v>949</v>
      </c>
      <c r="AH2" t="s">
        <v>950</v>
      </c>
      <c r="AI2" t="s">
        <v>951</v>
      </c>
      <c r="AJ2" t="s">
        <v>952</v>
      </c>
      <c r="AK2" t="s">
        <v>953</v>
      </c>
      <c r="AL2" t="s">
        <v>954</v>
      </c>
      <c r="AM2" t="s">
        <v>955</v>
      </c>
      <c r="AN2" t="s">
        <v>956</v>
      </c>
      <c r="AO2" t="s">
        <v>957</v>
      </c>
      <c r="AP2" t="s">
        <v>958</v>
      </c>
      <c r="AQ2" t="s">
        <v>3724</v>
      </c>
      <c r="AR2" s="3"/>
      <c r="AS2" s="3"/>
    </row>
    <row r="3" spans="1:45" ht="34.049999999999997" customHeight="1">
      <c r="A3" s="17" t="s">
        <v>916</v>
      </c>
      <c r="B3" s="77"/>
      <c r="C3" s="78">
        <v>543</v>
      </c>
      <c r="D3" s="78">
        <v>0</v>
      </c>
      <c r="E3" s="79">
        <v>455001.83486499998</v>
      </c>
      <c r="F3" s="79">
        <v>1.0059999999999999E-3</v>
      </c>
      <c r="G3" s="79">
        <v>2.4164000000000001E-2</v>
      </c>
      <c r="H3" s="79">
        <v>107.001418</v>
      </c>
      <c r="I3" s="79">
        <v>2.8032048276283869E-3</v>
      </c>
      <c r="J3" s="18"/>
      <c r="K3" s="62" t="s">
        <v>72</v>
      </c>
      <c r="L3" s="63">
        <v>10</v>
      </c>
      <c r="M3" s="65">
        <v>64</v>
      </c>
      <c r="N3" s="89" t="s">
        <v>1682</v>
      </c>
      <c r="O3" s="18"/>
      <c r="P3" s="25" t="s">
        <v>916</v>
      </c>
      <c r="Q3" s="26"/>
      <c r="R3" s="26"/>
      <c r="S3" s="25" t="s">
        <v>3236</v>
      </c>
      <c r="T3" s="21">
        <v>9999</v>
      </c>
      <c r="U3" s="22">
        <v>5647.5654296875</v>
      </c>
      <c r="V3" s="22">
        <v>6736.44580078125</v>
      </c>
      <c r="W3" s="23"/>
      <c r="X3" s="24"/>
      <c r="Y3" s="24"/>
      <c r="Z3" s="15">
        <v>6</v>
      </c>
      <c r="AA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 s="16"/>
      <c r="AC3" s="71">
        <v>1</v>
      </c>
      <c r="AD3" s="71">
        <v>506829</v>
      </c>
      <c r="AE3" s="71">
        <v>2878</v>
      </c>
      <c r="AF3" s="71">
        <v>1</v>
      </c>
      <c r="AG3" s="71" t="s">
        <v>961</v>
      </c>
      <c r="AH3" s="71" t="s">
        <v>1604</v>
      </c>
      <c r="AI3" s="71">
        <v>-28800</v>
      </c>
      <c r="AJ3" s="74">
        <v>39725.27853009259</v>
      </c>
      <c r="AK3" s="71" t="s">
        <v>2452</v>
      </c>
      <c r="AL3" s="71" t="s">
        <v>2456</v>
      </c>
      <c r="AM3" s="71" t="s">
        <v>3236</v>
      </c>
      <c r="AN3" s="74">
        <v>40523.662141203706</v>
      </c>
      <c r="AO3" s="71"/>
      <c r="AP3" s="71"/>
      <c r="AR3" s="3"/>
      <c r="AS3" s="3"/>
    </row>
    <row r="4" spans="1:45" ht="34.049999999999997" customHeight="1">
      <c r="A4" s="17" t="s">
        <v>730</v>
      </c>
      <c r="B4" s="77"/>
      <c r="C4" s="78">
        <v>179</v>
      </c>
      <c r="D4" s="78">
        <v>19</v>
      </c>
      <c r="E4" s="79">
        <v>60020.602119000003</v>
      </c>
      <c r="F4" s="79">
        <v>7.27E-4</v>
      </c>
      <c r="G4" s="79">
        <v>1.5615E-2</v>
      </c>
      <c r="H4" s="79">
        <v>21.771796999999999</v>
      </c>
      <c r="I4" s="79">
        <v>3.0508165867281889E-2</v>
      </c>
      <c r="J4" s="18"/>
      <c r="K4" s="62" t="s">
        <v>72</v>
      </c>
      <c r="L4" s="63">
        <v>8.5784912874032511</v>
      </c>
      <c r="M4" s="65">
        <v>95.998318959649112</v>
      </c>
      <c r="N4" s="89" t="s">
        <v>1693</v>
      </c>
      <c r="O4" s="18"/>
      <c r="P4" s="25" t="s">
        <v>730</v>
      </c>
      <c r="Q4" s="26"/>
      <c r="R4" s="26"/>
      <c r="S4" s="25" t="s">
        <v>3246</v>
      </c>
      <c r="T4" s="21">
        <v>1112.3557511507827</v>
      </c>
      <c r="U4" s="22">
        <v>4507.701171875</v>
      </c>
      <c r="V4" s="22">
        <v>5129.439453125</v>
      </c>
      <c r="W4" s="23"/>
      <c r="X4" s="24"/>
      <c r="Y4" s="24"/>
      <c r="Z4" s="15">
        <v>17</v>
      </c>
      <c r="AA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 s="16"/>
      <c r="AC4" s="71">
        <v>1055</v>
      </c>
      <c r="AD4" s="71">
        <v>56338</v>
      </c>
      <c r="AE4" s="71">
        <v>16261</v>
      </c>
      <c r="AF4" s="71">
        <v>922</v>
      </c>
      <c r="AG4" s="71" t="s">
        <v>972</v>
      </c>
      <c r="AH4" s="71" t="s">
        <v>1603</v>
      </c>
      <c r="AI4" s="71">
        <v>-18000</v>
      </c>
      <c r="AJ4" s="74">
        <v>39438.71638888889</v>
      </c>
      <c r="AK4" s="71" t="s">
        <v>2452</v>
      </c>
      <c r="AL4" s="71" t="s">
        <v>2467</v>
      </c>
      <c r="AM4" s="71" t="s">
        <v>3246</v>
      </c>
      <c r="AN4" s="74">
        <v>40523.668287037035</v>
      </c>
      <c r="AO4" s="71"/>
      <c r="AP4" s="71"/>
    </row>
    <row r="5" spans="1:45" ht="34.049999999999997" customHeight="1">
      <c r="A5" s="17" t="s">
        <v>913</v>
      </c>
      <c r="B5" s="77"/>
      <c r="C5" s="78">
        <v>99</v>
      </c>
      <c r="D5" s="78">
        <v>1</v>
      </c>
      <c r="E5" s="79">
        <v>28431.275355999998</v>
      </c>
      <c r="F5" s="79">
        <v>6.4800000000000003E-4</v>
      </c>
      <c r="G5" s="79">
        <v>4.6849999999999999E-3</v>
      </c>
      <c r="H5" s="79">
        <v>17.439174000000001</v>
      </c>
      <c r="I5" s="79">
        <v>1.202020202020202E-2</v>
      </c>
      <c r="J5" s="18"/>
      <c r="K5" s="62" t="s">
        <v>72</v>
      </c>
      <c r="L5" s="63">
        <v>7.4124525522281441</v>
      </c>
      <c r="M5" s="65">
        <v>99.339848351219047</v>
      </c>
      <c r="N5" s="89" t="s">
        <v>1720</v>
      </c>
      <c r="O5" s="18"/>
      <c r="P5" s="25" t="s">
        <v>913</v>
      </c>
      <c r="Q5" s="26"/>
      <c r="R5" s="26"/>
      <c r="S5" s="25" t="s">
        <v>3270</v>
      </c>
      <c r="T5" s="21">
        <v>184.33878290310932</v>
      </c>
      <c r="U5" s="22">
        <v>4600.15625</v>
      </c>
      <c r="V5" s="22">
        <v>7727.3916015625</v>
      </c>
      <c r="W5" s="23"/>
      <c r="X5" s="24"/>
      <c r="Y5" s="24"/>
      <c r="Z5" s="15">
        <v>44</v>
      </c>
      <c r="AA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 s="16"/>
      <c r="AC5" s="71">
        <v>3</v>
      </c>
      <c r="AD5" s="71">
        <v>9294</v>
      </c>
      <c r="AE5" s="71">
        <v>132</v>
      </c>
      <c r="AF5" s="71">
        <v>0</v>
      </c>
      <c r="AG5" s="71" t="s">
        <v>995</v>
      </c>
      <c r="AH5" s="71" t="s">
        <v>1619</v>
      </c>
      <c r="AI5" s="71">
        <v>-39600</v>
      </c>
      <c r="AJ5" s="74">
        <v>40520.631296296298</v>
      </c>
      <c r="AK5" s="71" t="s">
        <v>2452</v>
      </c>
      <c r="AL5" s="71" t="s">
        <v>2494</v>
      </c>
      <c r="AM5" s="71" t="s">
        <v>3270</v>
      </c>
      <c r="AN5" s="74">
        <v>40523.680902777778</v>
      </c>
      <c r="AO5" s="71"/>
      <c r="AP5" s="71"/>
    </row>
    <row r="6" spans="1:45" ht="34.049999999999997" customHeight="1">
      <c r="A6" s="17" t="s">
        <v>671</v>
      </c>
      <c r="B6" s="77"/>
      <c r="C6" s="78">
        <v>72</v>
      </c>
      <c r="D6" s="78">
        <v>47</v>
      </c>
      <c r="E6" s="79">
        <v>13481.714830000001</v>
      </c>
      <c r="F6" s="79">
        <v>6.69E-4</v>
      </c>
      <c r="G6" s="79">
        <v>1.0781000000000001E-2</v>
      </c>
      <c r="H6" s="79">
        <v>7.8404889999999998</v>
      </c>
      <c r="I6" s="79">
        <v>0.11944173969490425</v>
      </c>
      <c r="J6" s="18"/>
      <c r="K6" s="62" t="s">
        <v>72</v>
      </c>
      <c r="L6" s="63">
        <v>7.1657666535055924</v>
      </c>
      <c r="M6" s="65">
        <v>99.549102359967563</v>
      </c>
      <c r="N6" s="89" t="s">
        <v>1685</v>
      </c>
      <c r="O6" s="18"/>
      <c r="P6" s="25" t="s">
        <v>671</v>
      </c>
      <c r="Q6" s="26"/>
      <c r="R6" s="26"/>
      <c r="S6" s="25" t="s">
        <v>3238</v>
      </c>
      <c r="T6" s="21">
        <v>126.22429458456402</v>
      </c>
      <c r="U6" s="22">
        <v>4138.23583984375</v>
      </c>
      <c r="V6" s="22">
        <v>5847.58447265625</v>
      </c>
      <c r="W6" s="23"/>
      <c r="X6" s="24"/>
      <c r="Y6" s="24"/>
      <c r="Z6" s="15">
        <v>9</v>
      </c>
      <c r="AA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 s="16"/>
      <c r="AC6" s="71">
        <v>2009</v>
      </c>
      <c r="AD6" s="71">
        <v>6348</v>
      </c>
      <c r="AE6" s="71">
        <v>6298</v>
      </c>
      <c r="AF6" s="71">
        <v>1</v>
      </c>
      <c r="AG6" s="71" t="s">
        <v>964</v>
      </c>
      <c r="AH6" s="71" t="s">
        <v>1603</v>
      </c>
      <c r="AI6" s="71">
        <v>-18000</v>
      </c>
      <c r="AJ6" s="74">
        <v>39129.134606481479</v>
      </c>
      <c r="AK6" s="71" t="s">
        <v>2452</v>
      </c>
      <c r="AL6" s="71" t="s">
        <v>2459</v>
      </c>
      <c r="AM6" s="71" t="s">
        <v>3238</v>
      </c>
      <c r="AN6" s="74">
        <v>40523.677395833336</v>
      </c>
      <c r="AO6" s="71"/>
      <c r="AP6" s="71"/>
    </row>
    <row r="7" spans="1:45" ht="34.049999999999997" customHeight="1">
      <c r="A7" s="17" t="s">
        <v>673</v>
      </c>
      <c r="B7" s="77"/>
      <c r="C7" s="78">
        <v>51</v>
      </c>
      <c r="D7" s="78">
        <v>19</v>
      </c>
      <c r="E7" s="79">
        <v>9928.3226730000006</v>
      </c>
      <c r="F7" s="79">
        <v>6.5499999999999998E-4</v>
      </c>
      <c r="G7" s="79">
        <v>6.6759999999999996E-3</v>
      </c>
      <c r="H7" s="79">
        <v>6.4351029999999998</v>
      </c>
      <c r="I7" s="79">
        <v>8.22746521476104E-2</v>
      </c>
      <c r="J7" s="18"/>
      <c r="K7" s="62" t="s">
        <v>72</v>
      </c>
      <c r="L7" s="63">
        <v>7.4852081674140019</v>
      </c>
      <c r="M7" s="65">
        <v>99.261289310595885</v>
      </c>
      <c r="N7" s="89" t="s">
        <v>1722</v>
      </c>
      <c r="O7" s="18"/>
      <c r="P7" s="25" t="s">
        <v>673</v>
      </c>
      <c r="Q7" s="26"/>
      <c r="R7" s="26"/>
      <c r="S7" s="25" t="s">
        <v>3272</v>
      </c>
      <c r="T7" s="21">
        <v>206.1563742406216</v>
      </c>
      <c r="U7" s="22">
        <v>4420.814453125</v>
      </c>
      <c r="V7" s="22">
        <v>5397.4765625</v>
      </c>
      <c r="W7" s="23"/>
      <c r="X7" s="24"/>
      <c r="Y7" s="24"/>
      <c r="Z7" s="15">
        <v>46</v>
      </c>
      <c r="AA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 s="16"/>
      <c r="AC7" s="71">
        <v>955</v>
      </c>
      <c r="AD7" s="71">
        <v>10400</v>
      </c>
      <c r="AE7" s="71">
        <v>3697</v>
      </c>
      <c r="AF7" s="71">
        <v>3</v>
      </c>
      <c r="AG7" s="71" t="s">
        <v>997</v>
      </c>
      <c r="AH7" s="71" t="s">
        <v>1610</v>
      </c>
      <c r="AI7" s="71">
        <v>0</v>
      </c>
      <c r="AJ7" s="74">
        <v>39160.452997685185</v>
      </c>
      <c r="AK7" s="71" t="s">
        <v>2452</v>
      </c>
      <c r="AL7" s="71" t="s">
        <v>2496</v>
      </c>
      <c r="AM7" s="71" t="s">
        <v>3272</v>
      </c>
      <c r="AN7" s="74">
        <v>40523.665000000001</v>
      </c>
      <c r="AO7" s="71"/>
      <c r="AP7" s="71"/>
    </row>
    <row r="8" spans="1:45" ht="34.049999999999997" customHeight="1">
      <c r="A8" s="17" t="s">
        <v>845</v>
      </c>
      <c r="B8" s="77"/>
      <c r="C8" s="78">
        <v>79</v>
      </c>
      <c r="D8" s="78">
        <v>32</v>
      </c>
      <c r="E8" s="79">
        <v>9329.9947549999997</v>
      </c>
      <c r="F8" s="79">
        <v>5.4299999999999997E-4</v>
      </c>
      <c r="G8" s="79">
        <v>9.0349999999999996E-3</v>
      </c>
      <c r="H8" s="79">
        <v>8.5034749999999999</v>
      </c>
      <c r="I8" s="79">
        <v>7.6934658235471243E-2</v>
      </c>
      <c r="J8" s="18"/>
      <c r="K8" s="62" t="s">
        <v>72</v>
      </c>
      <c r="L8" s="63">
        <v>8.502376704820831</v>
      </c>
      <c r="M8" s="65">
        <v>96.442397731779351</v>
      </c>
      <c r="N8" s="89" t="s">
        <v>1719</v>
      </c>
      <c r="O8" s="18"/>
      <c r="P8" s="25" t="s">
        <v>845</v>
      </c>
      <c r="Q8" s="26"/>
      <c r="R8" s="26"/>
      <c r="S8" s="25" t="s">
        <v>3269</v>
      </c>
      <c r="T8" s="21">
        <v>989.02520771305512</v>
      </c>
      <c r="U8" s="22">
        <v>2408.434326171875</v>
      </c>
      <c r="V8" s="22">
        <v>4619.9091796875</v>
      </c>
      <c r="W8" s="23"/>
      <c r="X8" s="24"/>
      <c r="Y8" s="24"/>
      <c r="Z8" s="15">
        <v>43</v>
      </c>
      <c r="AA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 s="16"/>
      <c r="AC8" s="71">
        <v>2309</v>
      </c>
      <c r="AD8" s="71">
        <v>50086</v>
      </c>
      <c r="AE8" s="71">
        <v>31122</v>
      </c>
      <c r="AF8" s="71">
        <v>2685</v>
      </c>
      <c r="AG8" s="71" t="s">
        <v>994</v>
      </c>
      <c r="AH8" s="71" t="s">
        <v>1603</v>
      </c>
      <c r="AI8" s="71">
        <v>-18000</v>
      </c>
      <c r="AJ8" s="74">
        <v>39155.80023148148</v>
      </c>
      <c r="AK8" s="71" t="s">
        <v>2452</v>
      </c>
      <c r="AL8" s="71" t="s">
        <v>2493</v>
      </c>
      <c r="AM8" s="71" t="s">
        <v>3269</v>
      </c>
      <c r="AN8" s="74">
        <v>40523.679872685185</v>
      </c>
      <c r="AO8" s="71"/>
      <c r="AP8" s="71"/>
    </row>
    <row r="9" spans="1:45" ht="34.049999999999997" customHeight="1">
      <c r="A9" s="17" t="s">
        <v>505</v>
      </c>
      <c r="B9" s="77"/>
      <c r="C9" s="78">
        <v>68</v>
      </c>
      <c r="D9" s="78">
        <v>25</v>
      </c>
      <c r="E9" s="79">
        <v>9084.0875770000002</v>
      </c>
      <c r="F9" s="79">
        <v>6.6600000000000003E-4</v>
      </c>
      <c r="G9" s="79">
        <v>8.8599999999999998E-3</v>
      </c>
      <c r="H9" s="79">
        <v>7.7658500000000004</v>
      </c>
      <c r="I9" s="79">
        <v>8.6267605633802813E-2</v>
      </c>
      <c r="J9" s="18"/>
      <c r="K9" s="62" t="s">
        <v>72</v>
      </c>
      <c r="L9" s="63">
        <v>7.4395857733273241</v>
      </c>
      <c r="M9" s="65">
        <v>99.311578461374552</v>
      </c>
      <c r="N9" s="89" t="s">
        <v>1694</v>
      </c>
      <c r="O9" s="18"/>
      <c r="P9" s="25" t="s">
        <v>505</v>
      </c>
      <c r="Q9" s="26"/>
      <c r="R9" s="26"/>
      <c r="S9" s="25" t="s">
        <v>3247</v>
      </c>
      <c r="T9" s="21">
        <v>192.18995953270235</v>
      </c>
      <c r="U9" s="22">
        <v>4357.15283203125</v>
      </c>
      <c r="V9" s="22">
        <v>5670.8408203125</v>
      </c>
      <c r="W9" s="23"/>
      <c r="X9" s="24"/>
      <c r="Y9" s="24"/>
      <c r="Z9" s="15">
        <v>18</v>
      </c>
      <c r="AA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 s="16"/>
      <c r="AC9" s="71">
        <v>1668</v>
      </c>
      <c r="AD9" s="71">
        <v>9692</v>
      </c>
      <c r="AE9" s="71">
        <v>7195</v>
      </c>
      <c r="AF9" s="71">
        <v>25</v>
      </c>
      <c r="AG9" s="71" t="s">
        <v>973</v>
      </c>
      <c r="AH9" s="71" t="s">
        <v>1603</v>
      </c>
      <c r="AI9" s="71">
        <v>-18000</v>
      </c>
      <c r="AJ9" s="74">
        <v>39145.503946759258</v>
      </c>
      <c r="AK9" s="71" t="s">
        <v>2452</v>
      </c>
      <c r="AL9" s="71" t="s">
        <v>2468</v>
      </c>
      <c r="AM9" s="71" t="s">
        <v>3247</v>
      </c>
      <c r="AN9" s="74">
        <v>40523.672824074078</v>
      </c>
      <c r="AO9" s="71"/>
      <c r="AP9" s="71"/>
    </row>
    <row r="10" spans="1:45" ht="34.049999999999997" customHeight="1">
      <c r="A10" s="17" t="s">
        <v>550</v>
      </c>
      <c r="B10" s="77"/>
      <c r="C10" s="78">
        <v>3</v>
      </c>
      <c r="D10" s="78">
        <v>2</v>
      </c>
      <c r="E10" s="79">
        <v>7651.6757799999996</v>
      </c>
      <c r="F10" s="79">
        <v>5.7899999999999998E-4</v>
      </c>
      <c r="G10" s="79">
        <v>8.9400000000000005E-4</v>
      </c>
      <c r="H10" s="79">
        <v>0.98483900000000002</v>
      </c>
      <c r="I10" s="79">
        <v>8.3333333333333329E-2</v>
      </c>
      <c r="J10" s="18"/>
      <c r="K10" s="62" t="s">
        <v>72</v>
      </c>
      <c r="L10" s="63">
        <v>6.3530865881288197</v>
      </c>
      <c r="M10" s="65">
        <v>99.871577987842059</v>
      </c>
      <c r="N10" s="89" t="s">
        <v>2154</v>
      </c>
      <c r="O10" s="18"/>
      <c r="P10" s="25" t="s">
        <v>550</v>
      </c>
      <c r="Q10" s="26"/>
      <c r="R10" s="26"/>
      <c r="S10" s="25" t="s">
        <v>3235</v>
      </c>
      <c r="T10" s="21">
        <v>36.665646598754215</v>
      </c>
      <c r="U10" s="22">
        <v>6426.41748046875</v>
      </c>
      <c r="V10" s="22">
        <v>5921.72998046875</v>
      </c>
      <c r="W10" s="23"/>
      <c r="X10" s="24"/>
      <c r="Y10" s="24"/>
      <c r="Z10" s="15">
        <v>479</v>
      </c>
      <c r="AA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 s="16"/>
      <c r="AC10" s="71">
        <v>1151</v>
      </c>
      <c r="AD10" s="71">
        <v>1808</v>
      </c>
      <c r="AE10" s="71">
        <v>13671</v>
      </c>
      <c r="AF10" s="71">
        <v>109</v>
      </c>
      <c r="AG10" s="71" t="s">
        <v>1347</v>
      </c>
      <c r="AH10" s="71" t="s">
        <v>1664</v>
      </c>
      <c r="AI10" s="71">
        <v>21600</v>
      </c>
      <c r="AJ10" s="74">
        <v>39567.481851851851</v>
      </c>
      <c r="AK10" s="71" t="s">
        <v>2452</v>
      </c>
      <c r="AL10" s="71" t="s">
        <v>2929</v>
      </c>
      <c r="AM10" s="71" t="s">
        <v>3235</v>
      </c>
      <c r="AN10" s="74">
        <v>40523.674016203702</v>
      </c>
      <c r="AO10" s="71"/>
      <c r="AP10" s="71"/>
    </row>
    <row r="11" spans="1:45" ht="34.049999999999997" customHeight="1">
      <c r="A11" s="17" t="s">
        <v>441</v>
      </c>
      <c r="B11" s="77"/>
      <c r="C11" s="78">
        <v>22</v>
      </c>
      <c r="D11" s="78">
        <v>35</v>
      </c>
      <c r="E11" s="79">
        <v>6276.8593170000004</v>
      </c>
      <c r="F11" s="79">
        <v>6.3900000000000003E-4</v>
      </c>
      <c r="G11" s="79">
        <v>5.6369999999999996E-3</v>
      </c>
      <c r="H11" s="79">
        <v>4.0580109999999996</v>
      </c>
      <c r="I11" s="79">
        <v>0.16396761133603238</v>
      </c>
      <c r="J11" s="18"/>
      <c r="K11" s="62" t="s">
        <v>72</v>
      </c>
      <c r="L11" s="63">
        <v>6.2165210508286641</v>
      </c>
      <c r="M11" s="65">
        <v>99.896012264491574</v>
      </c>
      <c r="N11" s="89" t="s">
        <v>1956</v>
      </c>
      <c r="O11" s="18"/>
      <c r="P11" s="25" t="s">
        <v>441</v>
      </c>
      <c r="Q11" s="26"/>
      <c r="R11" s="26"/>
      <c r="S11" s="25" t="s">
        <v>3383</v>
      </c>
      <c r="T11" s="21">
        <v>29.87970498925673</v>
      </c>
      <c r="U11" s="22">
        <v>4132.86181640625</v>
      </c>
      <c r="V11" s="22">
        <v>6155.30419921875</v>
      </c>
      <c r="W11" s="23"/>
      <c r="X11" s="24"/>
      <c r="Y11" s="24"/>
      <c r="Z11" s="15">
        <v>280</v>
      </c>
      <c r="AA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 s="16"/>
      <c r="AC11" s="71">
        <v>1512</v>
      </c>
      <c r="AD11" s="71">
        <v>1464</v>
      </c>
      <c r="AE11" s="71">
        <v>2822</v>
      </c>
      <c r="AF11" s="71">
        <v>205</v>
      </c>
      <c r="AG11" s="71" t="s">
        <v>1197</v>
      </c>
      <c r="AH11" s="71" t="s">
        <v>1604</v>
      </c>
      <c r="AI11" s="71">
        <v>-28800</v>
      </c>
      <c r="AJ11" s="74">
        <v>39748.730532407404</v>
      </c>
      <c r="AK11" s="71" t="s">
        <v>2452</v>
      </c>
      <c r="AL11" s="71" t="s">
        <v>2730</v>
      </c>
      <c r="AM11" s="71" t="s">
        <v>3383</v>
      </c>
      <c r="AN11" s="74">
        <v>40523.670717592591</v>
      </c>
      <c r="AO11" s="71"/>
      <c r="AP11" s="71"/>
    </row>
    <row r="12" spans="1:45" ht="34.049999999999997" customHeight="1">
      <c r="A12" s="17" t="s">
        <v>659</v>
      </c>
      <c r="B12" s="77"/>
      <c r="C12" s="78">
        <v>41</v>
      </c>
      <c r="D12" s="78">
        <v>46</v>
      </c>
      <c r="E12" s="79">
        <v>6165.7110110000003</v>
      </c>
      <c r="F12" s="79">
        <v>5.4900000000000001E-4</v>
      </c>
      <c r="G12" s="79">
        <v>7.5830000000000003E-3</v>
      </c>
      <c r="H12" s="79">
        <v>6.1264719999999997</v>
      </c>
      <c r="I12" s="79">
        <v>0.12923497267759562</v>
      </c>
      <c r="J12" s="18"/>
      <c r="K12" s="62" t="s">
        <v>72</v>
      </c>
      <c r="L12" s="63">
        <v>6.1824921677703975</v>
      </c>
      <c r="M12" s="65">
        <v>99.901339505040156</v>
      </c>
      <c r="N12" s="89" t="s">
        <v>1835</v>
      </c>
      <c r="O12" s="18"/>
      <c r="P12" s="25" t="s">
        <v>659</v>
      </c>
      <c r="Q12" s="26"/>
      <c r="R12" s="26"/>
      <c r="S12" s="25" t="s">
        <v>3334</v>
      </c>
      <c r="T12" s="21">
        <v>28.400211905790709</v>
      </c>
      <c r="U12" s="22">
        <v>2263.783935546875</v>
      </c>
      <c r="V12" s="22">
        <v>5499.6796875</v>
      </c>
      <c r="W12" s="23"/>
      <c r="X12" s="24"/>
      <c r="Y12" s="24"/>
      <c r="Z12" s="15">
        <v>159</v>
      </c>
      <c r="AA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 s="16"/>
      <c r="AC12" s="71">
        <v>1234</v>
      </c>
      <c r="AD12" s="71">
        <v>1389</v>
      </c>
      <c r="AE12" s="71">
        <v>3640</v>
      </c>
      <c r="AF12" s="71">
        <v>3231</v>
      </c>
      <c r="AG12" s="71" t="s">
        <v>1096</v>
      </c>
      <c r="AH12" s="71" t="s">
        <v>1603</v>
      </c>
      <c r="AI12" s="71">
        <v>-18000</v>
      </c>
      <c r="AJ12" s="74">
        <v>39380.265173611115</v>
      </c>
      <c r="AK12" s="71" t="s">
        <v>2452</v>
      </c>
      <c r="AL12" s="71" t="s">
        <v>2609</v>
      </c>
      <c r="AM12" s="71" t="s">
        <v>3334</v>
      </c>
      <c r="AN12" s="74">
        <v>40523.674097222225</v>
      </c>
      <c r="AO12" s="71"/>
      <c r="AP12" s="71"/>
    </row>
    <row r="13" spans="1:45" ht="34.049999999999997" customHeight="1">
      <c r="A13" s="17" t="s">
        <v>552</v>
      </c>
      <c r="B13" s="77"/>
      <c r="C13" s="78">
        <v>3</v>
      </c>
      <c r="D13" s="78">
        <v>2</v>
      </c>
      <c r="E13" s="79">
        <v>6034</v>
      </c>
      <c r="F13" s="79">
        <v>4.0400000000000001E-4</v>
      </c>
      <c r="G13" s="79">
        <v>3.0000000000000001E-5</v>
      </c>
      <c r="H13" s="79">
        <v>1.606312</v>
      </c>
      <c r="I13" s="79">
        <v>0</v>
      </c>
      <c r="J13" s="18"/>
      <c r="K13" s="62" t="s">
        <v>72</v>
      </c>
      <c r="L13" s="63">
        <v>6.0069658319473422</v>
      </c>
      <c r="M13" s="65">
        <v>99.924779363453951</v>
      </c>
      <c r="N13" s="89" t="s">
        <v>1700</v>
      </c>
      <c r="O13" s="18"/>
      <c r="P13" s="25" t="s">
        <v>552</v>
      </c>
      <c r="Q13" s="26"/>
      <c r="R13" s="26"/>
      <c r="S13" s="25" t="s">
        <v>3252</v>
      </c>
      <c r="T13" s="21">
        <v>21.890442338540218</v>
      </c>
      <c r="U13" s="22">
        <v>7830.3125</v>
      </c>
      <c r="V13" s="22">
        <v>6628.06298828125</v>
      </c>
      <c r="W13" s="23"/>
      <c r="X13" s="24"/>
      <c r="Y13" s="24"/>
      <c r="Z13" s="15">
        <v>24</v>
      </c>
      <c r="AA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 s="16"/>
      <c r="AC13" s="71">
        <v>1818</v>
      </c>
      <c r="AD13" s="71">
        <v>1059</v>
      </c>
      <c r="AE13" s="71">
        <v>233</v>
      </c>
      <c r="AF13" s="71">
        <v>0</v>
      </c>
      <c r="AG13" s="71" t="s">
        <v>978</v>
      </c>
      <c r="AH13" s="71" t="s">
        <v>1615</v>
      </c>
      <c r="AI13" s="71">
        <v>3600</v>
      </c>
      <c r="AJ13" s="74">
        <v>39898.657800925925</v>
      </c>
      <c r="AK13" s="71" t="s">
        <v>2452</v>
      </c>
      <c r="AL13" s="71" t="s">
        <v>2474</v>
      </c>
      <c r="AM13" s="71" t="s">
        <v>3252</v>
      </c>
      <c r="AN13" s="74">
        <v>40523.672372685185</v>
      </c>
      <c r="AO13" s="71"/>
      <c r="AP13" s="71"/>
    </row>
    <row r="14" spans="1:45" ht="34.049999999999997" customHeight="1">
      <c r="A14" s="17" t="s">
        <v>751</v>
      </c>
      <c r="B14" s="77"/>
      <c r="C14" s="78">
        <v>25</v>
      </c>
      <c r="D14" s="78">
        <v>21</v>
      </c>
      <c r="E14" s="79">
        <v>5476.5412079999996</v>
      </c>
      <c r="F14" s="79">
        <v>6.2799999999999998E-4</v>
      </c>
      <c r="G14" s="79">
        <v>3.8289999999999999E-3</v>
      </c>
      <c r="H14" s="79">
        <v>3.7111320000000001</v>
      </c>
      <c r="I14" s="79">
        <v>9.7701149425287362E-2</v>
      </c>
      <c r="J14" s="18"/>
      <c r="K14" s="62" t="s">
        <v>72</v>
      </c>
      <c r="L14" s="63">
        <v>6.2335332400968504</v>
      </c>
      <c r="M14" s="65">
        <v>99.893242099406308</v>
      </c>
      <c r="N14" s="89" t="s">
        <v>2124</v>
      </c>
      <c r="O14" s="18"/>
      <c r="P14" s="25" t="s">
        <v>751</v>
      </c>
      <c r="Q14" s="26"/>
      <c r="R14" s="26"/>
      <c r="S14" s="25" t="s">
        <v>3473</v>
      </c>
      <c r="T14" s="21">
        <v>30.649041392659061</v>
      </c>
      <c r="U14" s="22">
        <v>4803.41845703125</v>
      </c>
      <c r="V14" s="22">
        <v>6295.08544921875</v>
      </c>
      <c r="W14" s="23"/>
      <c r="X14" s="24"/>
      <c r="Y14" s="24"/>
      <c r="Z14" s="15">
        <v>449</v>
      </c>
      <c r="AA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 s="16"/>
      <c r="AC14" s="71">
        <v>969</v>
      </c>
      <c r="AD14" s="71">
        <v>1503</v>
      </c>
      <c r="AE14" s="71">
        <v>3520</v>
      </c>
      <c r="AF14" s="71">
        <v>6</v>
      </c>
      <c r="AG14" s="71" t="s">
        <v>1326</v>
      </c>
      <c r="AH14" s="71" t="s">
        <v>1606</v>
      </c>
      <c r="AI14" s="71">
        <v>-18000</v>
      </c>
      <c r="AJ14" s="74">
        <v>39917.093321759261</v>
      </c>
      <c r="AK14" s="71" t="s">
        <v>2452</v>
      </c>
      <c r="AL14" s="71" t="s">
        <v>2899</v>
      </c>
      <c r="AM14" s="71" t="s">
        <v>3473</v>
      </c>
      <c r="AN14" s="74">
        <v>40523.678912037038</v>
      </c>
      <c r="AO14" s="71"/>
      <c r="AP14" s="71"/>
    </row>
    <row r="15" spans="1:45" ht="34.049999999999997" customHeight="1">
      <c r="A15" s="17" t="s">
        <v>770</v>
      </c>
      <c r="B15" s="77"/>
      <c r="C15" s="78">
        <v>43</v>
      </c>
      <c r="D15" s="78">
        <v>30</v>
      </c>
      <c r="E15" s="79">
        <v>5303.189445</v>
      </c>
      <c r="F15" s="79">
        <v>6.4800000000000003E-4</v>
      </c>
      <c r="G15" s="79">
        <v>7.4840000000000002E-3</v>
      </c>
      <c r="H15" s="79">
        <v>5.0366460000000002</v>
      </c>
      <c r="I15" s="79">
        <v>0.16367346938775509</v>
      </c>
      <c r="J15" s="18"/>
      <c r="K15" s="62" t="s">
        <v>72</v>
      </c>
      <c r="L15" s="63">
        <v>6.6630508525837042</v>
      </c>
      <c r="M15" s="65">
        <v>99.792663797848974</v>
      </c>
      <c r="N15" s="89" t="s">
        <v>1742</v>
      </c>
      <c r="O15" s="18"/>
      <c r="P15" s="25" t="s">
        <v>770</v>
      </c>
      <c r="Q15" s="26"/>
      <c r="R15" s="26"/>
      <c r="S15" s="25" t="s">
        <v>3238</v>
      </c>
      <c r="T15" s="21">
        <v>58.581870808497541</v>
      </c>
      <c r="U15" s="22">
        <v>4119.46484375</v>
      </c>
      <c r="V15" s="22">
        <v>6192.58251953125</v>
      </c>
      <c r="W15" s="23"/>
      <c r="X15" s="24"/>
      <c r="Y15" s="24"/>
      <c r="Z15" s="15">
        <v>66</v>
      </c>
      <c r="AA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 s="16"/>
      <c r="AC15" s="71">
        <v>1325</v>
      </c>
      <c r="AD15" s="71">
        <v>2919</v>
      </c>
      <c r="AE15" s="71">
        <v>13763</v>
      </c>
      <c r="AF15" s="71">
        <v>548</v>
      </c>
      <c r="AG15" s="71" t="s">
        <v>1015</v>
      </c>
      <c r="AH15" s="71" t="s">
        <v>1603</v>
      </c>
      <c r="AI15" s="71">
        <v>-18000</v>
      </c>
      <c r="AJ15" s="74">
        <v>39105.651875000003</v>
      </c>
      <c r="AK15" s="71" t="s">
        <v>2452</v>
      </c>
      <c r="AL15" s="71" t="s">
        <v>2516</v>
      </c>
      <c r="AM15" s="71" t="s">
        <v>3238</v>
      </c>
      <c r="AN15" s="74">
        <v>40523.679027777776</v>
      </c>
      <c r="AO15" s="71"/>
      <c r="AP15" s="71"/>
    </row>
    <row r="16" spans="1:45" ht="34.049999999999997" customHeight="1">
      <c r="A16" s="17" t="s">
        <v>409</v>
      </c>
      <c r="B16" s="77"/>
      <c r="C16" s="78">
        <v>47</v>
      </c>
      <c r="D16" s="78">
        <v>23</v>
      </c>
      <c r="E16" s="79">
        <v>5246.6216869999998</v>
      </c>
      <c r="F16" s="79">
        <v>6.5300000000000004E-4</v>
      </c>
      <c r="G16" s="79">
        <v>7.241E-3</v>
      </c>
      <c r="H16" s="79">
        <v>5.555193</v>
      </c>
      <c r="I16" s="79">
        <v>0.12590711175616837</v>
      </c>
      <c r="J16" s="18"/>
      <c r="K16" s="62" t="s">
        <v>72</v>
      </c>
      <c r="L16" s="63">
        <v>7.7813956116885885</v>
      </c>
      <c r="M16" s="65">
        <v>98.832481961371585</v>
      </c>
      <c r="N16" s="89" t="s">
        <v>1737</v>
      </c>
      <c r="O16" s="18"/>
      <c r="P16" s="25" t="s">
        <v>409</v>
      </c>
      <c r="Q16" s="26"/>
      <c r="R16" s="26"/>
      <c r="S16" s="25" t="s">
        <v>3286</v>
      </c>
      <c r="T16" s="21">
        <v>325.24570417241318</v>
      </c>
      <c r="U16" s="22">
        <v>4378.62060546875</v>
      </c>
      <c r="V16" s="22">
        <v>5492.62744140625</v>
      </c>
      <c r="W16" s="23"/>
      <c r="X16" s="24"/>
      <c r="Y16" s="24"/>
      <c r="Z16" s="15">
        <v>61</v>
      </c>
      <c r="AA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 s="16"/>
      <c r="AC16" s="71">
        <v>2045</v>
      </c>
      <c r="AD16" s="71">
        <v>16437</v>
      </c>
      <c r="AE16" s="71">
        <v>30373</v>
      </c>
      <c r="AF16" s="71">
        <v>3337</v>
      </c>
      <c r="AG16" s="71" t="s">
        <v>1010</v>
      </c>
      <c r="AH16" s="71" t="s">
        <v>1603</v>
      </c>
      <c r="AI16" s="71">
        <v>-18000</v>
      </c>
      <c r="AJ16" s="74">
        <v>39150.187175925923</v>
      </c>
      <c r="AK16" s="71" t="s">
        <v>2452</v>
      </c>
      <c r="AL16" s="71" t="s">
        <v>2511</v>
      </c>
      <c r="AM16" s="71" t="s">
        <v>3286</v>
      </c>
      <c r="AN16" s="74">
        <v>40523.669351851851</v>
      </c>
      <c r="AO16" s="71"/>
      <c r="AP16" s="71"/>
    </row>
    <row r="17" spans="1:42" ht="34.049999999999997" customHeight="1">
      <c r="A17" s="17" t="s">
        <v>696</v>
      </c>
      <c r="B17" s="77"/>
      <c r="C17" s="78">
        <v>72</v>
      </c>
      <c r="D17" s="78">
        <v>19</v>
      </c>
      <c r="E17" s="79">
        <v>4843.5641189999997</v>
      </c>
      <c r="F17" s="79">
        <v>5.3899999999999998E-4</v>
      </c>
      <c r="G17" s="79">
        <v>9.2549999999999993E-3</v>
      </c>
      <c r="H17" s="79">
        <v>7.0445380000000002</v>
      </c>
      <c r="I17" s="79">
        <v>0.12402190923317684</v>
      </c>
      <c r="J17" s="18"/>
      <c r="K17" s="62" t="s">
        <v>72</v>
      </c>
      <c r="L17" s="63">
        <v>6.7347426869189553</v>
      </c>
      <c r="M17" s="65">
        <v>99.768371580947417</v>
      </c>
      <c r="N17" s="89" t="s">
        <v>1727</v>
      </c>
      <c r="O17" s="18"/>
      <c r="P17" s="25" t="s">
        <v>696</v>
      </c>
      <c r="Q17" s="26"/>
      <c r="R17" s="26"/>
      <c r="S17" s="25" t="s">
        <v>3238</v>
      </c>
      <c r="T17" s="21">
        <v>65.328359269102592</v>
      </c>
      <c r="U17" s="22">
        <v>2365.115966796875</v>
      </c>
      <c r="V17" s="22">
        <v>4647.94921875</v>
      </c>
      <c r="W17" s="23"/>
      <c r="X17" s="24"/>
      <c r="Y17" s="24"/>
      <c r="Z17" s="15">
        <v>51</v>
      </c>
      <c r="AA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 s="16"/>
      <c r="AC17" s="71">
        <v>355</v>
      </c>
      <c r="AD17" s="71">
        <v>3261</v>
      </c>
      <c r="AE17" s="71">
        <v>952</v>
      </c>
      <c r="AF17" s="71">
        <v>12</v>
      </c>
      <c r="AG17" s="71" t="s">
        <v>1002</v>
      </c>
      <c r="AH17" s="71" t="s">
        <v>1603</v>
      </c>
      <c r="AI17" s="71">
        <v>-18000</v>
      </c>
      <c r="AJ17" s="74">
        <v>39166.107407407406</v>
      </c>
      <c r="AK17" s="71" t="s">
        <v>2452</v>
      </c>
      <c r="AL17" s="71" t="s">
        <v>2501</v>
      </c>
      <c r="AM17" s="71" t="s">
        <v>3238</v>
      </c>
      <c r="AN17" s="74">
        <v>40523.677766203706</v>
      </c>
      <c r="AO17" s="71"/>
      <c r="AP17" s="71"/>
    </row>
    <row r="18" spans="1:42" ht="34.049999999999997" customHeight="1">
      <c r="A18" s="17" t="s">
        <v>510</v>
      </c>
      <c r="B18" s="77"/>
      <c r="C18" s="78">
        <v>8</v>
      </c>
      <c r="D18" s="78">
        <v>10</v>
      </c>
      <c r="E18" s="79">
        <v>4686.1321539999999</v>
      </c>
      <c r="F18" s="79">
        <v>6.1200000000000002E-4</v>
      </c>
      <c r="G18" s="79">
        <v>2.2629999999999998E-3</v>
      </c>
      <c r="H18" s="79">
        <v>1.890477</v>
      </c>
      <c r="I18" s="79">
        <v>0.14743589743589744</v>
      </c>
      <c r="J18" s="18"/>
      <c r="K18" s="62" t="s">
        <v>72</v>
      </c>
      <c r="L18" s="63">
        <v>6.3773220049130313</v>
      </c>
      <c r="M18" s="65">
        <v>99.866676926537352</v>
      </c>
      <c r="N18" s="89" t="s">
        <v>1880</v>
      </c>
      <c r="O18" s="18"/>
      <c r="P18" s="25" t="s">
        <v>510</v>
      </c>
      <c r="Q18" s="26"/>
      <c r="R18" s="26"/>
      <c r="S18" s="25" t="s">
        <v>3350</v>
      </c>
      <c r="T18" s="21">
        <v>38.026780235542951</v>
      </c>
      <c r="U18" s="22">
        <v>4573.49853515625</v>
      </c>
      <c r="V18" s="22">
        <v>6359.076171875</v>
      </c>
      <c r="W18" s="23"/>
      <c r="X18" s="24"/>
      <c r="Y18" s="24"/>
      <c r="Z18" s="15">
        <v>204</v>
      </c>
      <c r="AA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 s="16"/>
      <c r="AC18" s="71">
        <v>1830</v>
      </c>
      <c r="AD18" s="71">
        <v>1877</v>
      </c>
      <c r="AE18" s="71">
        <v>5726</v>
      </c>
      <c r="AF18" s="71">
        <v>54</v>
      </c>
      <c r="AG18" s="71" t="s">
        <v>1136</v>
      </c>
      <c r="AH18" s="71" t="s">
        <v>1635</v>
      </c>
      <c r="AI18" s="71">
        <v>-14400</v>
      </c>
      <c r="AJ18" s="74">
        <v>39914.168449074074</v>
      </c>
      <c r="AK18" s="71" t="s">
        <v>2452</v>
      </c>
      <c r="AL18" s="71" t="s">
        <v>2654</v>
      </c>
      <c r="AM18" s="71" t="s">
        <v>3350</v>
      </c>
      <c r="AN18" s="74">
        <v>40523.67292824074</v>
      </c>
      <c r="AO18" s="71"/>
      <c r="AP18" s="71"/>
    </row>
    <row r="19" spans="1:42" ht="34.049999999999997" customHeight="1">
      <c r="A19" s="17" t="s">
        <v>586</v>
      </c>
      <c r="B19" s="77"/>
      <c r="C19" s="78">
        <v>38</v>
      </c>
      <c r="D19" s="78">
        <v>13</v>
      </c>
      <c r="E19" s="79">
        <v>4639.1252789999999</v>
      </c>
      <c r="F19" s="79">
        <v>5.0900000000000001E-4</v>
      </c>
      <c r="G19" s="79">
        <v>4.4219999999999997E-3</v>
      </c>
      <c r="H19" s="79">
        <v>4.1418920000000004</v>
      </c>
      <c r="I19" s="79">
        <v>9.9190283400809723E-2</v>
      </c>
      <c r="J19" s="18"/>
      <c r="K19" s="62" t="s">
        <v>72</v>
      </c>
      <c r="L19" s="63">
        <v>7.7448331704371416</v>
      </c>
      <c r="M19" s="65">
        <v>98.896621937576583</v>
      </c>
      <c r="N19" s="89" t="s">
        <v>1717</v>
      </c>
      <c r="O19" s="18"/>
      <c r="P19" s="25" t="s">
        <v>586</v>
      </c>
      <c r="Q19" s="26"/>
      <c r="R19" s="26"/>
      <c r="S19" s="25" t="s">
        <v>3267</v>
      </c>
      <c r="T19" s="21">
        <v>307.43260744748227</v>
      </c>
      <c r="U19" s="22">
        <v>2570.05322265625</v>
      </c>
      <c r="V19" s="22">
        <v>3790.17431640625</v>
      </c>
      <c r="W19" s="23"/>
      <c r="X19" s="24"/>
      <c r="Y19" s="24"/>
      <c r="Z19" s="15">
        <v>41</v>
      </c>
      <c r="AA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 s="16"/>
      <c r="AC19" s="71">
        <v>1666</v>
      </c>
      <c r="AD19" s="71">
        <v>15534</v>
      </c>
      <c r="AE19" s="71">
        <v>2871</v>
      </c>
      <c r="AF19" s="71">
        <v>636</v>
      </c>
      <c r="AG19" s="71" t="s">
        <v>992</v>
      </c>
      <c r="AH19" s="71" t="s">
        <v>1603</v>
      </c>
      <c r="AI19" s="71">
        <v>-18000</v>
      </c>
      <c r="AJ19" s="74">
        <v>39545.992372685185</v>
      </c>
      <c r="AK19" s="71" t="s">
        <v>2452</v>
      </c>
      <c r="AL19" s="71" t="s">
        <v>2491</v>
      </c>
      <c r="AM19" s="71" t="s">
        <v>3267</v>
      </c>
      <c r="AN19" s="74">
        <v>40523.666886574072</v>
      </c>
      <c r="AO19" s="71"/>
      <c r="AP19" s="71"/>
    </row>
    <row r="20" spans="1:42" ht="34.049999999999997" customHeight="1">
      <c r="A20" s="17" t="s">
        <v>636</v>
      </c>
      <c r="B20" s="77"/>
      <c r="C20" s="78">
        <v>17</v>
      </c>
      <c r="D20" s="78">
        <v>23</v>
      </c>
      <c r="E20" s="79">
        <v>4500.774007</v>
      </c>
      <c r="F20" s="79">
        <v>6.3599999999999996E-4</v>
      </c>
      <c r="G20" s="79">
        <v>3.722E-3</v>
      </c>
      <c r="H20" s="79">
        <v>2.999174</v>
      </c>
      <c r="I20" s="79">
        <v>0.13532763532763534</v>
      </c>
      <c r="J20" s="18"/>
      <c r="K20" s="62" t="s">
        <v>72</v>
      </c>
      <c r="L20" s="63">
        <v>7.1643379944643879</v>
      </c>
      <c r="M20" s="65">
        <v>99.550096778203297</v>
      </c>
      <c r="N20" s="89" t="s">
        <v>1877</v>
      </c>
      <c r="O20" s="18"/>
      <c r="P20" s="25" t="s">
        <v>636</v>
      </c>
      <c r="Q20" s="26"/>
      <c r="R20" s="26"/>
      <c r="S20" s="25" t="s">
        <v>3347</v>
      </c>
      <c r="T20" s="21">
        <v>125.94812254231704</v>
      </c>
      <c r="U20" s="22">
        <v>4315.95751953125</v>
      </c>
      <c r="V20" s="22">
        <v>6016.21240234375</v>
      </c>
      <c r="W20" s="23"/>
      <c r="X20" s="24"/>
      <c r="Y20" s="24"/>
      <c r="Z20" s="15">
        <v>201</v>
      </c>
      <c r="AA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 s="16"/>
      <c r="AC20" s="71">
        <v>3919</v>
      </c>
      <c r="AD20" s="71">
        <v>6334</v>
      </c>
      <c r="AE20" s="71">
        <v>17780</v>
      </c>
      <c r="AF20" s="71">
        <v>2003</v>
      </c>
      <c r="AG20" s="71" t="s">
        <v>1133</v>
      </c>
      <c r="AH20" s="71" t="s">
        <v>1610</v>
      </c>
      <c r="AI20" s="71">
        <v>0</v>
      </c>
      <c r="AJ20" s="74">
        <v>39189.75681712963</v>
      </c>
      <c r="AK20" s="71" t="s">
        <v>2452</v>
      </c>
      <c r="AL20" s="71" t="s">
        <v>2651</v>
      </c>
      <c r="AM20" s="71" t="s">
        <v>3347</v>
      </c>
      <c r="AN20" s="74">
        <v>40523.676388888889</v>
      </c>
      <c r="AO20" s="71"/>
      <c r="AP20" s="71"/>
    </row>
    <row r="21" spans="1:42" ht="34.049999999999997" customHeight="1">
      <c r="A21" s="17" t="s">
        <v>462</v>
      </c>
      <c r="B21" s="77"/>
      <c r="C21" s="78">
        <v>5</v>
      </c>
      <c r="D21" s="78">
        <v>16</v>
      </c>
      <c r="E21" s="79">
        <v>4488.1063270000004</v>
      </c>
      <c r="F21" s="79">
        <v>6.3000000000000003E-4</v>
      </c>
      <c r="G21" s="79">
        <v>3.483E-3</v>
      </c>
      <c r="H21" s="79">
        <v>2.1360610000000002</v>
      </c>
      <c r="I21" s="79">
        <v>0.22058823529411764</v>
      </c>
      <c r="J21" s="18"/>
      <c r="K21" s="62" t="s">
        <v>72</v>
      </c>
      <c r="L21" s="63">
        <v>6.5473313583639712</v>
      </c>
      <c r="M21" s="65">
        <v>99.826616077611973</v>
      </c>
      <c r="N21" s="89" t="s">
        <v>1730</v>
      </c>
      <c r="O21" s="18"/>
      <c r="P21" s="25" t="s">
        <v>462</v>
      </c>
      <c r="Q21" s="26"/>
      <c r="R21" s="26"/>
      <c r="S21" s="25" t="s">
        <v>3279</v>
      </c>
      <c r="T21" s="21">
        <v>49.152568223207432</v>
      </c>
      <c r="U21" s="22">
        <v>4624.39208984375</v>
      </c>
      <c r="V21" s="22">
        <v>5426.8759765625</v>
      </c>
      <c r="W21" s="23"/>
      <c r="X21" s="24"/>
      <c r="Y21" s="24"/>
      <c r="Z21" s="15">
        <v>54</v>
      </c>
      <c r="AA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 s="16"/>
      <c r="AC21" s="71">
        <v>763</v>
      </c>
      <c r="AD21" s="71">
        <v>2441</v>
      </c>
      <c r="AE21" s="71">
        <v>2477</v>
      </c>
      <c r="AF21" s="71">
        <v>510</v>
      </c>
      <c r="AG21" s="71" t="s">
        <v>1004</v>
      </c>
      <c r="AH21" s="71" t="s">
        <v>1616</v>
      </c>
      <c r="AI21" s="71">
        <v>-21600</v>
      </c>
      <c r="AJ21" s="74">
        <v>39861.716400462959</v>
      </c>
      <c r="AK21" s="71" t="s">
        <v>2452</v>
      </c>
      <c r="AL21" s="71" t="s">
        <v>2504</v>
      </c>
      <c r="AM21" s="71" t="s">
        <v>3279</v>
      </c>
      <c r="AN21" s="74">
        <v>40523.671539351853</v>
      </c>
      <c r="AO21" s="71"/>
      <c r="AP21" s="71"/>
    </row>
    <row r="22" spans="1:42" ht="34.049999999999997" customHeight="1">
      <c r="A22" s="17" t="s">
        <v>638</v>
      </c>
      <c r="B22" s="77"/>
      <c r="C22" s="78">
        <v>25</v>
      </c>
      <c r="D22" s="78">
        <v>26</v>
      </c>
      <c r="E22" s="79">
        <v>4260.5851570000004</v>
      </c>
      <c r="F22" s="79">
        <v>6.3699999999999998E-4</v>
      </c>
      <c r="G22" s="79">
        <v>5.1500000000000001E-3</v>
      </c>
      <c r="H22" s="79">
        <v>3.267906</v>
      </c>
      <c r="I22" s="79">
        <v>0.16287878787878787</v>
      </c>
      <c r="J22" s="18"/>
      <c r="K22" s="62" t="s">
        <v>72</v>
      </c>
      <c r="L22" s="63">
        <v>7.2080822865972287</v>
      </c>
      <c r="M22" s="65">
        <v>99.518630544029648</v>
      </c>
      <c r="N22" s="89" t="s">
        <v>2037</v>
      </c>
      <c r="O22" s="18"/>
      <c r="P22" s="25" t="s">
        <v>638</v>
      </c>
      <c r="Q22" s="26"/>
      <c r="R22" s="26"/>
      <c r="S22" s="25" t="s">
        <v>3422</v>
      </c>
      <c r="T22" s="21">
        <v>134.68699502198967</v>
      </c>
      <c r="U22" s="22">
        <v>4240.9814453125</v>
      </c>
      <c r="V22" s="22">
        <v>5859.40869140625</v>
      </c>
      <c r="W22" s="23"/>
      <c r="X22" s="24"/>
      <c r="Y22" s="24"/>
      <c r="Z22" s="15">
        <v>362</v>
      </c>
      <c r="AA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 s="16"/>
      <c r="AC22" s="71">
        <v>4356</v>
      </c>
      <c r="AD22" s="71">
        <v>6777</v>
      </c>
      <c r="AE22" s="71">
        <v>29470</v>
      </c>
      <c r="AF22" s="71">
        <v>3200</v>
      </c>
      <c r="AG22" s="71" t="s">
        <v>1256</v>
      </c>
      <c r="AH22" s="71" t="s">
        <v>1604</v>
      </c>
      <c r="AI22" s="71">
        <v>-28800</v>
      </c>
      <c r="AJ22" s="74">
        <v>39696.833298611113</v>
      </c>
      <c r="AK22" s="71" t="s">
        <v>2452</v>
      </c>
      <c r="AL22" s="71" t="s">
        <v>2812</v>
      </c>
      <c r="AM22" s="71" t="s">
        <v>3422</v>
      </c>
      <c r="AN22" s="74">
        <v>40523.658819444441</v>
      </c>
      <c r="AO22" s="71"/>
      <c r="AP22" s="71"/>
    </row>
    <row r="23" spans="1:42" ht="34.049999999999997" customHeight="1">
      <c r="A23" s="17" t="s">
        <v>413</v>
      </c>
      <c r="B23" s="77"/>
      <c r="C23" s="78">
        <v>42</v>
      </c>
      <c r="D23" s="78">
        <v>19</v>
      </c>
      <c r="E23" s="79">
        <v>4131.6357889999999</v>
      </c>
      <c r="F23" s="79">
        <v>5.1900000000000004E-4</v>
      </c>
      <c r="G23" s="79">
        <v>5.0220000000000004E-3</v>
      </c>
      <c r="H23" s="79">
        <v>5.1373800000000003</v>
      </c>
      <c r="I23" s="79">
        <v>8.1642512077294685E-2</v>
      </c>
      <c r="J23" s="18"/>
      <c r="K23" s="18" t="s">
        <v>72</v>
      </c>
      <c r="L23" s="19">
        <v>7.4619610682593525</v>
      </c>
      <c r="M23" s="20">
        <v>99.287357274346974</v>
      </c>
      <c r="N23" s="88" t="s">
        <v>1868</v>
      </c>
      <c r="O23" s="18"/>
      <c r="P23" s="25" t="s">
        <v>413</v>
      </c>
      <c r="Q23" s="26"/>
      <c r="R23" s="26"/>
      <c r="S23" s="25" t="s">
        <v>3343</v>
      </c>
      <c r="T23" s="21">
        <v>198.91672141886119</v>
      </c>
      <c r="U23" s="22">
        <v>2427.52685546875</v>
      </c>
      <c r="V23" s="22">
        <v>4365.6435546875</v>
      </c>
      <c r="W23" s="23"/>
      <c r="X23" s="24"/>
      <c r="Y23" s="24"/>
      <c r="Z23" s="15">
        <v>192</v>
      </c>
      <c r="AA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 s="16"/>
      <c r="AC23" s="71">
        <v>6546</v>
      </c>
      <c r="AD23" s="71">
        <v>10033</v>
      </c>
      <c r="AE23" s="71">
        <v>39174</v>
      </c>
      <c r="AF23" s="71">
        <v>102</v>
      </c>
      <c r="AG23" s="71" t="s">
        <v>1126</v>
      </c>
      <c r="AH23" s="71" t="s">
        <v>1613</v>
      </c>
      <c r="AI23" s="71">
        <v>36000</v>
      </c>
      <c r="AJ23" s="74">
        <v>39173.153113425928</v>
      </c>
      <c r="AK23" s="71" t="s">
        <v>2452</v>
      </c>
      <c r="AL23" s="71" t="s">
        <v>2642</v>
      </c>
      <c r="AM23" s="71" t="s">
        <v>3343</v>
      </c>
      <c r="AN23" s="74">
        <v>40523.669722222221</v>
      </c>
      <c r="AO23" s="71"/>
      <c r="AP23" s="71"/>
    </row>
    <row r="24" spans="1:42" ht="34.049999999999997" customHeight="1">
      <c r="A24" s="17" t="s">
        <v>518</v>
      </c>
      <c r="B24" s="77"/>
      <c r="C24" s="78">
        <v>8</v>
      </c>
      <c r="D24" s="78">
        <v>11</v>
      </c>
      <c r="E24" s="79">
        <v>3728.6922209999998</v>
      </c>
      <c r="F24" s="79">
        <v>5.13E-4</v>
      </c>
      <c r="G24" s="79">
        <v>1.9350000000000001E-3</v>
      </c>
      <c r="H24" s="79">
        <v>1.9708190000000001</v>
      </c>
      <c r="I24" s="79">
        <v>0.14285714285714285</v>
      </c>
      <c r="J24" s="18"/>
      <c r="K24" s="18" t="s">
        <v>72</v>
      </c>
      <c r="L24" s="19">
        <v>7.6738455469507079</v>
      </c>
      <c r="M24" s="20">
        <v>99.011264154182186</v>
      </c>
      <c r="N24" s="88" t="s">
        <v>1765</v>
      </c>
      <c r="O24" s="18"/>
      <c r="P24" s="25" t="s">
        <v>518</v>
      </c>
      <c r="Q24" s="26"/>
      <c r="R24" s="26"/>
      <c r="S24" s="25" t="s">
        <v>3309</v>
      </c>
      <c r="T24" s="21">
        <v>275.59391629129351</v>
      </c>
      <c r="U24" s="22">
        <v>2118.844970703125</v>
      </c>
      <c r="V24" s="22">
        <v>5589.21533203125</v>
      </c>
      <c r="W24" s="23"/>
      <c r="X24" s="24"/>
      <c r="Y24" s="24"/>
      <c r="Z24" s="15">
        <v>89</v>
      </c>
      <c r="AA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 s="16"/>
      <c r="AC24" s="71">
        <v>3370</v>
      </c>
      <c r="AD24" s="71">
        <v>13920</v>
      </c>
      <c r="AE24" s="71">
        <v>23900</v>
      </c>
      <c r="AF24" s="71">
        <v>3316</v>
      </c>
      <c r="AG24" s="71" t="s">
        <v>1032</v>
      </c>
      <c r="AH24" s="71" t="s">
        <v>1625</v>
      </c>
      <c r="AI24" s="71">
        <v>-16200</v>
      </c>
      <c r="AJ24" s="74">
        <v>39143.564780092594</v>
      </c>
      <c r="AK24" s="71" t="s">
        <v>2452</v>
      </c>
      <c r="AL24" s="71" t="s">
        <v>2539</v>
      </c>
      <c r="AM24" s="71" t="s">
        <v>3309</v>
      </c>
      <c r="AN24" s="74">
        <v>40523.666643518518</v>
      </c>
      <c r="AO24" s="71"/>
      <c r="AP24" s="71"/>
    </row>
    <row r="25" spans="1:42" ht="34.049999999999997" customHeight="1">
      <c r="A25" s="17" t="s">
        <v>669</v>
      </c>
      <c r="B25" s="77"/>
      <c r="C25" s="78">
        <v>23</v>
      </c>
      <c r="D25" s="78">
        <v>17</v>
      </c>
      <c r="E25" s="79">
        <v>3581.066401</v>
      </c>
      <c r="F25" s="79">
        <v>6.3599999999999996E-4</v>
      </c>
      <c r="G25" s="79">
        <v>4.8609999999999999E-3</v>
      </c>
      <c r="H25" s="79">
        <v>3.3992100000000001</v>
      </c>
      <c r="I25" s="79">
        <v>0.17204301075268819</v>
      </c>
      <c r="J25" s="18"/>
      <c r="K25" s="18" t="s">
        <v>72</v>
      </c>
      <c r="L25" s="19">
        <v>7.2747103368390356</v>
      </c>
      <c r="M25" s="20">
        <v>99.466423586653491</v>
      </c>
      <c r="N25" s="88" t="s">
        <v>1725</v>
      </c>
      <c r="O25" s="18"/>
      <c r="P25" s="25" t="s">
        <v>669</v>
      </c>
      <c r="Q25" s="26"/>
      <c r="R25" s="26"/>
      <c r="S25" s="25" t="s">
        <v>3275</v>
      </c>
      <c r="T25" s="21">
        <v>149.18602723995667</v>
      </c>
      <c r="U25" s="22">
        <v>4123.6015625</v>
      </c>
      <c r="V25" s="22">
        <v>6384.1396484375</v>
      </c>
      <c r="W25" s="23"/>
      <c r="X25" s="24"/>
      <c r="Y25" s="24"/>
      <c r="Z25" s="15">
        <v>49</v>
      </c>
      <c r="AA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 s="16"/>
      <c r="AC25" s="71">
        <v>1594</v>
      </c>
      <c r="AD25" s="71">
        <v>7512</v>
      </c>
      <c r="AE25" s="71">
        <v>2213</v>
      </c>
      <c r="AF25" s="71">
        <v>0</v>
      </c>
      <c r="AG25" s="71" t="s">
        <v>1000</v>
      </c>
      <c r="AH25" s="71" t="s">
        <v>1603</v>
      </c>
      <c r="AI25" s="71">
        <v>-18000</v>
      </c>
      <c r="AJ25" s="74">
        <v>39433.970752314817</v>
      </c>
      <c r="AK25" s="71" t="s">
        <v>2452</v>
      </c>
      <c r="AL25" s="71" t="s">
        <v>2499</v>
      </c>
      <c r="AM25" s="71" t="s">
        <v>3275</v>
      </c>
      <c r="AN25" s="74">
        <v>40523.670914351853</v>
      </c>
      <c r="AO25" s="71"/>
      <c r="AP25" s="71"/>
    </row>
    <row r="26" spans="1:42" ht="34.049999999999997" customHeight="1">
      <c r="A26" s="17" t="s">
        <v>837</v>
      </c>
      <c r="B26" s="77"/>
      <c r="C26" s="78">
        <v>22</v>
      </c>
      <c r="D26" s="78">
        <v>7</v>
      </c>
      <c r="E26" s="79">
        <v>3312.8406169999998</v>
      </c>
      <c r="F26" s="79">
        <v>6.2600000000000004E-4</v>
      </c>
      <c r="G26" s="79">
        <v>3.7039999999999998E-3</v>
      </c>
      <c r="H26" s="79">
        <v>2.9296959999999999</v>
      </c>
      <c r="I26" s="79">
        <v>0.14673913043478262</v>
      </c>
      <c r="J26" s="18"/>
      <c r="K26" s="18" t="s">
        <v>72</v>
      </c>
      <c r="L26" s="19">
        <v>5.7732815268054178</v>
      </c>
      <c r="M26" s="20">
        <v>99.947579953001906</v>
      </c>
      <c r="N26" s="88" t="s">
        <v>1680</v>
      </c>
      <c r="O26" s="18"/>
      <c r="P26" s="25" t="s">
        <v>837</v>
      </c>
      <c r="Q26" s="26"/>
      <c r="R26" s="26"/>
      <c r="S26" s="25" t="s">
        <v>3234</v>
      </c>
      <c r="T26" s="21">
        <v>15.558211941305647</v>
      </c>
      <c r="U26" s="22">
        <v>4896.98095703125</v>
      </c>
      <c r="V26" s="22">
        <v>5049.3388671875</v>
      </c>
      <c r="W26" s="23"/>
      <c r="X26" s="24"/>
      <c r="Y26" s="24"/>
      <c r="Z26" s="15">
        <v>4</v>
      </c>
      <c r="AA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 s="16"/>
      <c r="AC26" s="71">
        <v>198</v>
      </c>
      <c r="AD26" s="71">
        <v>738</v>
      </c>
      <c r="AE26" s="71">
        <v>1893</v>
      </c>
      <c r="AF26" s="71">
        <v>2</v>
      </c>
      <c r="AG26" s="71" t="s">
        <v>960</v>
      </c>
      <c r="AH26" s="71" t="s">
        <v>1603</v>
      </c>
      <c r="AI26" s="71">
        <v>-18000</v>
      </c>
      <c r="AJ26" s="74">
        <v>39596.134120370371</v>
      </c>
      <c r="AK26" s="71" t="s">
        <v>2452</v>
      </c>
      <c r="AL26" s="71" t="s">
        <v>2454</v>
      </c>
      <c r="AM26" s="71" t="s">
        <v>3234</v>
      </c>
      <c r="AN26" s="74">
        <v>40523.679814814815</v>
      </c>
      <c r="AO26" s="71"/>
      <c r="AP26" s="71"/>
    </row>
    <row r="27" spans="1:42" ht="34.049999999999997" customHeight="1">
      <c r="A27" s="17" t="s">
        <v>545</v>
      </c>
      <c r="B27" s="77"/>
      <c r="C27" s="78">
        <v>22</v>
      </c>
      <c r="D27" s="78">
        <v>29</v>
      </c>
      <c r="E27" s="79">
        <v>3073.2836480000001</v>
      </c>
      <c r="F27" s="79">
        <v>6.4099999999999997E-4</v>
      </c>
      <c r="G27" s="79">
        <v>5.555E-3</v>
      </c>
      <c r="H27" s="79">
        <v>3.7199270000000002</v>
      </c>
      <c r="I27" s="79">
        <v>0.16638655462184873</v>
      </c>
      <c r="J27" s="18"/>
      <c r="K27" s="18" t="s">
        <v>72</v>
      </c>
      <c r="L27" s="19">
        <v>6.8104945923349369</v>
      </c>
      <c r="M27" s="20">
        <v>99.739604481985054</v>
      </c>
      <c r="N27" s="88" t="s">
        <v>1709</v>
      </c>
      <c r="O27" s="18"/>
      <c r="P27" s="25" t="s">
        <v>545</v>
      </c>
      <c r="Q27" s="26"/>
      <c r="R27" s="26"/>
      <c r="S27" s="25" t="s">
        <v>3259</v>
      </c>
      <c r="T27" s="21">
        <v>73.317621919819118</v>
      </c>
      <c r="U27" s="22">
        <v>4527.2333984375</v>
      </c>
      <c r="V27" s="22">
        <v>5473.90625</v>
      </c>
      <c r="W27" s="23"/>
      <c r="X27" s="24"/>
      <c r="Y27" s="24"/>
      <c r="Z27" s="15">
        <v>33</v>
      </c>
      <c r="AA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 s="16"/>
      <c r="AC27" s="71">
        <v>3710</v>
      </c>
      <c r="AD27" s="71">
        <v>3666</v>
      </c>
      <c r="AE27" s="71">
        <v>13818</v>
      </c>
      <c r="AF27" s="71">
        <v>3995</v>
      </c>
      <c r="AG27" s="71" t="s">
        <v>986</v>
      </c>
      <c r="AH27" s="71" t="s">
        <v>1603</v>
      </c>
      <c r="AI27" s="71">
        <v>-18000</v>
      </c>
      <c r="AJ27" s="74">
        <v>39167.966597222221</v>
      </c>
      <c r="AK27" s="71" t="s">
        <v>2452</v>
      </c>
      <c r="AL27" s="71" t="s">
        <v>2483</v>
      </c>
      <c r="AM27" s="71" t="s">
        <v>3259</v>
      </c>
      <c r="AN27" s="74">
        <v>40523.673958333333</v>
      </c>
      <c r="AO27" s="71"/>
      <c r="AP27" s="71"/>
    </row>
    <row r="28" spans="1:42" ht="34.049999999999997" customHeight="1">
      <c r="A28" s="17" t="s">
        <v>487</v>
      </c>
      <c r="B28" s="77"/>
      <c r="C28" s="78">
        <v>1</v>
      </c>
      <c r="D28" s="78">
        <v>36</v>
      </c>
      <c r="E28" s="79">
        <v>2886.1670570000001</v>
      </c>
      <c r="F28" s="79">
        <v>5.1999999999999995E-4</v>
      </c>
      <c r="G28" s="79">
        <v>5.0819999999999997E-3</v>
      </c>
      <c r="H28" s="79">
        <v>3.8442660000000002</v>
      </c>
      <c r="I28" s="79">
        <v>0.14126984126984127</v>
      </c>
      <c r="J28" s="18"/>
      <c r="K28" s="18" t="s">
        <v>72</v>
      </c>
      <c r="L28" s="19">
        <v>5.1250203672322225</v>
      </c>
      <c r="M28" s="20">
        <v>99.980750904151108</v>
      </c>
      <c r="N28" s="88" t="s">
        <v>2084</v>
      </c>
      <c r="O28" s="18"/>
      <c r="P28" s="25" t="s">
        <v>487</v>
      </c>
      <c r="Q28" s="26"/>
      <c r="R28" s="26"/>
      <c r="S28" s="25" t="s">
        <v>3448</v>
      </c>
      <c r="T28" s="21">
        <v>6.3459016749238897</v>
      </c>
      <c r="U28" s="22">
        <v>2232.27294921875</v>
      </c>
      <c r="V28" s="22">
        <v>4764.349609375</v>
      </c>
      <c r="W28" s="23"/>
      <c r="X28" s="24"/>
      <c r="Y28" s="24"/>
      <c r="Z28" s="15">
        <v>409</v>
      </c>
      <c r="AA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 s="16"/>
      <c r="AC28" s="71">
        <v>1913</v>
      </c>
      <c r="AD28" s="71">
        <v>271</v>
      </c>
      <c r="AE28" s="71">
        <v>145</v>
      </c>
      <c r="AF28" s="71">
        <v>0</v>
      </c>
      <c r="AG28" s="71"/>
      <c r="AH28" s="71" t="s">
        <v>1603</v>
      </c>
      <c r="AI28" s="71">
        <v>-18000</v>
      </c>
      <c r="AJ28" s="74">
        <v>40368.460636574076</v>
      </c>
      <c r="AK28" s="71" t="s">
        <v>2452</v>
      </c>
      <c r="AL28" s="71" t="s">
        <v>2859</v>
      </c>
      <c r="AM28" s="71" t="s">
        <v>3448</v>
      </c>
      <c r="AN28" s="74">
        <v>40523.672372685185</v>
      </c>
      <c r="AO28" s="71"/>
      <c r="AP28" s="71"/>
    </row>
    <row r="29" spans="1:42" ht="34.049999999999997" customHeight="1">
      <c r="A29" s="17" t="s">
        <v>894</v>
      </c>
      <c r="B29" s="77"/>
      <c r="C29" s="78">
        <v>23</v>
      </c>
      <c r="D29" s="78">
        <v>3</v>
      </c>
      <c r="E29" s="79">
        <v>2733.9934269999999</v>
      </c>
      <c r="F29" s="79">
        <v>4.9600000000000002E-4</v>
      </c>
      <c r="G29" s="79">
        <v>2.4060000000000002E-3</v>
      </c>
      <c r="H29" s="79">
        <v>2.9830570000000001</v>
      </c>
      <c r="I29" s="79">
        <v>7.4275362318840576E-2</v>
      </c>
      <c r="J29" s="18"/>
      <c r="K29" s="18" t="s">
        <v>72</v>
      </c>
      <c r="L29" s="19">
        <v>7.0793028775778293</v>
      </c>
      <c r="M29" s="20">
        <v>99.605500079908609</v>
      </c>
      <c r="N29" s="88" t="s">
        <v>1705</v>
      </c>
      <c r="O29" s="18"/>
      <c r="P29" s="25" t="s">
        <v>894</v>
      </c>
      <c r="Q29" s="26"/>
      <c r="R29" s="26"/>
      <c r="S29" s="25" t="s">
        <v>3255</v>
      </c>
      <c r="T29" s="21">
        <v>110.56139447427041</v>
      </c>
      <c r="U29" s="22">
        <v>2320.070556640625</v>
      </c>
      <c r="V29" s="22">
        <v>3959.880615234375</v>
      </c>
      <c r="W29" s="23"/>
      <c r="X29" s="24"/>
      <c r="Y29" s="24"/>
      <c r="Z29" s="15">
        <v>29</v>
      </c>
      <c r="AA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 s="16"/>
      <c r="AC29" s="71">
        <v>176</v>
      </c>
      <c r="AD29" s="71">
        <v>5554</v>
      </c>
      <c r="AE29" s="71">
        <v>810</v>
      </c>
      <c r="AF29" s="71">
        <v>37</v>
      </c>
      <c r="AG29" s="71" t="s">
        <v>982</v>
      </c>
      <c r="AH29" s="71" t="s">
        <v>1604</v>
      </c>
      <c r="AI29" s="71">
        <v>-28800</v>
      </c>
      <c r="AJ29" s="74">
        <v>39980.17701388889</v>
      </c>
      <c r="AK29" s="71" t="s">
        <v>2452</v>
      </c>
      <c r="AL29" s="71" t="s">
        <v>2479</v>
      </c>
      <c r="AM29" s="71" t="s">
        <v>3255</v>
      </c>
      <c r="AN29" s="74">
        <v>40523.669965277775</v>
      </c>
      <c r="AO29" s="71"/>
      <c r="AP29" s="71"/>
    </row>
    <row r="30" spans="1:42" ht="34.049999999999997" customHeight="1">
      <c r="A30" s="17" t="s">
        <v>647</v>
      </c>
      <c r="B30" s="77"/>
      <c r="C30" s="78">
        <v>10</v>
      </c>
      <c r="D30" s="78">
        <v>15</v>
      </c>
      <c r="E30" s="79">
        <v>2641.3889380000001</v>
      </c>
      <c r="F30" s="79">
        <v>6.1700000000000004E-4</v>
      </c>
      <c r="G30" s="79">
        <v>2.2300000000000002E-3</v>
      </c>
      <c r="H30" s="79">
        <v>1.991725</v>
      </c>
      <c r="I30" s="79">
        <v>0.16190476190476191</v>
      </c>
      <c r="J30" s="18"/>
      <c r="K30" s="18" t="s">
        <v>72</v>
      </c>
      <c r="L30" s="19">
        <v>6.6801148090671951</v>
      </c>
      <c r="M30" s="20">
        <v>99.787123467678441</v>
      </c>
      <c r="N30" s="88" t="s">
        <v>2241</v>
      </c>
      <c r="O30" s="18"/>
      <c r="P30" s="25" t="s">
        <v>647</v>
      </c>
      <c r="Q30" s="26"/>
      <c r="R30" s="26"/>
      <c r="S30" s="25" t="s">
        <v>3540</v>
      </c>
      <c r="T30" s="21">
        <v>60.120543615302203</v>
      </c>
      <c r="U30" s="22">
        <v>4846.91748046875</v>
      </c>
      <c r="V30" s="22">
        <v>5067.35009765625</v>
      </c>
      <c r="W30" s="23"/>
      <c r="X30" s="24"/>
      <c r="Y30" s="24"/>
      <c r="Z30" s="15">
        <v>566</v>
      </c>
      <c r="AA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 s="16"/>
      <c r="AC30" s="71">
        <v>2817</v>
      </c>
      <c r="AD30" s="71">
        <v>2997</v>
      </c>
      <c r="AE30" s="71">
        <v>21706</v>
      </c>
      <c r="AF30" s="71">
        <v>237</v>
      </c>
      <c r="AG30" s="71" t="s">
        <v>1417</v>
      </c>
      <c r="AH30" s="71" t="s">
        <v>1615</v>
      </c>
      <c r="AI30" s="71">
        <v>3600</v>
      </c>
      <c r="AJ30" s="74">
        <v>39139.408726851849</v>
      </c>
      <c r="AK30" s="71" t="s">
        <v>2452</v>
      </c>
      <c r="AL30" s="71" t="s">
        <v>3016</v>
      </c>
      <c r="AM30" s="71" t="s">
        <v>3540</v>
      </c>
      <c r="AN30" s="74">
        <v>40523.663969907408</v>
      </c>
      <c r="AO30" s="71"/>
      <c r="AP30" s="71"/>
    </row>
    <row r="31" spans="1:42" ht="34.049999999999997" customHeight="1">
      <c r="A31" s="17" t="s">
        <v>758</v>
      </c>
      <c r="B31" s="77"/>
      <c r="C31" s="78">
        <v>24</v>
      </c>
      <c r="D31" s="78">
        <v>25</v>
      </c>
      <c r="E31" s="79">
        <v>2430.4544209999999</v>
      </c>
      <c r="F31" s="79">
        <v>6.2799999999999998E-4</v>
      </c>
      <c r="G31" s="79">
        <v>5.2430000000000003E-3</v>
      </c>
      <c r="H31" s="79">
        <v>3.0528940000000002</v>
      </c>
      <c r="I31" s="79">
        <v>0.24408602150537634</v>
      </c>
      <c r="J31" s="18"/>
      <c r="K31" s="18" t="s">
        <v>72</v>
      </c>
      <c r="L31" s="19">
        <v>6.3245504445558369</v>
      </c>
      <c r="M31" s="20">
        <v>99.877118318012577</v>
      </c>
      <c r="N31" s="88" t="s">
        <v>2327</v>
      </c>
      <c r="O31" s="18"/>
      <c r="P31" s="25" t="s">
        <v>758</v>
      </c>
      <c r="Q31" s="26"/>
      <c r="R31" s="26"/>
      <c r="S31" s="25" t="s">
        <v>3593</v>
      </c>
      <c r="T31" s="21">
        <v>35.126973791949553</v>
      </c>
      <c r="U31" s="22">
        <v>4103.404296875</v>
      </c>
      <c r="V31" s="22">
        <v>6475.10009765625</v>
      </c>
      <c r="W31" s="23"/>
      <c r="X31" s="24"/>
      <c r="Y31" s="24"/>
      <c r="Z31" s="15">
        <v>654</v>
      </c>
      <c r="AA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 s="16"/>
      <c r="AC31" s="71">
        <v>1260</v>
      </c>
      <c r="AD31" s="71">
        <v>1730</v>
      </c>
      <c r="AE31" s="71">
        <v>4541</v>
      </c>
      <c r="AF31" s="71">
        <v>8</v>
      </c>
      <c r="AG31" s="71" t="s">
        <v>1493</v>
      </c>
      <c r="AH31" s="71" t="s">
        <v>1603</v>
      </c>
      <c r="AI31" s="71">
        <v>-18000</v>
      </c>
      <c r="AJ31" s="74">
        <v>39042.619641203702</v>
      </c>
      <c r="AK31" s="71" t="s">
        <v>2452</v>
      </c>
      <c r="AL31" s="71" t="s">
        <v>3104</v>
      </c>
      <c r="AM31" s="71" t="s">
        <v>3593</v>
      </c>
      <c r="AN31" s="74">
        <v>40523.678935185184</v>
      </c>
      <c r="AO31" s="71"/>
      <c r="AP31" s="71"/>
    </row>
    <row r="32" spans="1:42" ht="34.049999999999997" customHeight="1">
      <c r="A32" s="17" t="s">
        <v>767</v>
      </c>
      <c r="B32" s="77"/>
      <c r="C32" s="78">
        <v>28</v>
      </c>
      <c r="D32" s="78">
        <v>20</v>
      </c>
      <c r="E32" s="79">
        <v>2419.9395869999998</v>
      </c>
      <c r="F32" s="79">
        <v>6.3900000000000003E-4</v>
      </c>
      <c r="G32" s="79">
        <v>5.9150000000000001E-3</v>
      </c>
      <c r="H32" s="79">
        <v>3.6166119999999999</v>
      </c>
      <c r="I32" s="79">
        <v>0.17936507936507937</v>
      </c>
      <c r="J32" s="18"/>
      <c r="K32" s="18" t="s">
        <v>72</v>
      </c>
      <c r="L32" s="19">
        <v>5.4116034636278068</v>
      </c>
      <c r="M32" s="20">
        <v>99.970025393179952</v>
      </c>
      <c r="N32" s="88" t="s">
        <v>1732</v>
      </c>
      <c r="O32" s="18"/>
      <c r="P32" s="25" t="s">
        <v>767</v>
      </c>
      <c r="Q32" s="26"/>
      <c r="R32" s="26"/>
      <c r="S32" s="25" t="s">
        <v>3281</v>
      </c>
      <c r="T32" s="21">
        <v>9.3246144163021452</v>
      </c>
      <c r="U32" s="22">
        <v>4197.8369140625</v>
      </c>
      <c r="V32" s="22">
        <v>6086.41162109375</v>
      </c>
      <c r="W32" s="23"/>
      <c r="X32" s="24"/>
      <c r="Y32" s="24"/>
      <c r="Z32" s="15">
        <v>56</v>
      </c>
      <c r="AA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 s="16"/>
      <c r="AC32" s="71">
        <v>526</v>
      </c>
      <c r="AD32" s="71">
        <v>422</v>
      </c>
      <c r="AE32" s="71">
        <v>2506</v>
      </c>
      <c r="AF32" s="71">
        <v>1</v>
      </c>
      <c r="AG32" s="71" t="s">
        <v>1006</v>
      </c>
      <c r="AH32" s="71" t="s">
        <v>1603</v>
      </c>
      <c r="AI32" s="71">
        <v>-18000</v>
      </c>
      <c r="AJ32" s="74">
        <v>39734.797812500001</v>
      </c>
      <c r="AK32" s="71" t="s">
        <v>2452</v>
      </c>
      <c r="AL32" s="71" t="s">
        <v>2506</v>
      </c>
      <c r="AM32" s="71" t="s">
        <v>3281</v>
      </c>
      <c r="AN32" s="74">
        <v>40523.679016203707</v>
      </c>
      <c r="AO32" s="71"/>
      <c r="AP32" s="71"/>
    </row>
    <row r="33" spans="1:42" ht="34.049999999999997" customHeight="1">
      <c r="A33" s="17" t="s">
        <v>765</v>
      </c>
      <c r="B33" s="77"/>
      <c r="C33" s="78">
        <v>23</v>
      </c>
      <c r="D33" s="78">
        <v>23</v>
      </c>
      <c r="E33" s="79">
        <v>2407.9521199999999</v>
      </c>
      <c r="F33" s="79">
        <v>6.3699999999999998E-4</v>
      </c>
      <c r="G33" s="79">
        <v>5.62E-3</v>
      </c>
      <c r="H33" s="79">
        <v>2.8026770000000001</v>
      </c>
      <c r="I33" s="79">
        <v>0.27586206896551724</v>
      </c>
      <c r="J33" s="18"/>
      <c r="K33" s="18" t="s">
        <v>72</v>
      </c>
      <c r="L33" s="19">
        <v>6.1940351109511651</v>
      </c>
      <c r="M33" s="20">
        <v>99.899563758190638</v>
      </c>
      <c r="N33" s="88" t="s">
        <v>1739</v>
      </c>
      <c r="O33" s="18"/>
      <c r="P33" s="25" t="s">
        <v>765</v>
      </c>
      <c r="Q33" s="26"/>
      <c r="R33" s="26"/>
      <c r="S33" s="25" t="s">
        <v>3288</v>
      </c>
      <c r="T33" s="21">
        <v>28.893376266946049</v>
      </c>
      <c r="U33" s="22">
        <v>4204.78759765625</v>
      </c>
      <c r="V33" s="22">
        <v>6016.51220703125</v>
      </c>
      <c r="W33" s="23"/>
      <c r="X33" s="24"/>
      <c r="Y33" s="24"/>
      <c r="Z33" s="15">
        <v>63</v>
      </c>
      <c r="AA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 s="16"/>
      <c r="AC33" s="71">
        <v>842</v>
      </c>
      <c r="AD33" s="71">
        <v>1414</v>
      </c>
      <c r="AE33" s="71">
        <v>5221</v>
      </c>
      <c r="AF33" s="71">
        <v>281</v>
      </c>
      <c r="AG33" s="71" t="s">
        <v>1012</v>
      </c>
      <c r="AH33" s="71" t="s">
        <v>1603</v>
      </c>
      <c r="AI33" s="71">
        <v>-18000</v>
      </c>
      <c r="AJ33" s="74">
        <v>39513.006666666668</v>
      </c>
      <c r="AK33" s="71" t="s">
        <v>2452</v>
      </c>
      <c r="AL33" s="71" t="s">
        <v>2513</v>
      </c>
      <c r="AM33" s="71" t="s">
        <v>3288</v>
      </c>
      <c r="AN33" s="74">
        <v>40523.670949074076</v>
      </c>
      <c r="AO33" s="71"/>
      <c r="AP33" s="71"/>
    </row>
    <row r="34" spans="1:42" ht="34.049999999999997" customHeight="1">
      <c r="A34" s="17" t="s">
        <v>899</v>
      </c>
      <c r="B34" s="77"/>
      <c r="C34" s="78">
        <v>21</v>
      </c>
      <c r="D34" s="78">
        <v>12</v>
      </c>
      <c r="E34" s="79">
        <v>2343.6767020000002</v>
      </c>
      <c r="F34" s="79">
        <v>6.3400000000000001E-4</v>
      </c>
      <c r="G34" s="79">
        <v>4.5710000000000004E-3</v>
      </c>
      <c r="H34" s="79">
        <v>2.5945490000000002</v>
      </c>
      <c r="I34" s="79">
        <v>0.22461538461538461</v>
      </c>
      <c r="J34" s="18"/>
      <c r="K34" s="18" t="s">
        <v>72</v>
      </c>
      <c r="L34" s="19">
        <v>6.801608429124836</v>
      </c>
      <c r="M34" s="20">
        <v>99.743155975684104</v>
      </c>
      <c r="N34" s="88" t="s">
        <v>2250</v>
      </c>
      <c r="O34" s="18"/>
      <c r="P34" s="25" t="s">
        <v>899</v>
      </c>
      <c r="Q34" s="26"/>
      <c r="R34" s="26"/>
      <c r="S34" s="25" t="s">
        <v>3235</v>
      </c>
      <c r="T34" s="21">
        <v>72.33129319750843</v>
      </c>
      <c r="U34" s="22">
        <v>4219.6552734375</v>
      </c>
      <c r="V34" s="22">
        <v>6159.8037109375</v>
      </c>
      <c r="W34" s="23"/>
      <c r="X34" s="24"/>
      <c r="Y34" s="24"/>
      <c r="Z34" s="15">
        <v>576</v>
      </c>
      <c r="AA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 s="16"/>
      <c r="AC34" s="71">
        <v>1196</v>
      </c>
      <c r="AD34" s="71">
        <v>3616</v>
      </c>
      <c r="AE34" s="71">
        <v>5160</v>
      </c>
      <c r="AF34" s="71">
        <v>42</v>
      </c>
      <c r="AG34" s="71" t="s">
        <v>1425</v>
      </c>
      <c r="AH34" s="71" t="s">
        <v>1603</v>
      </c>
      <c r="AI34" s="71">
        <v>-18000</v>
      </c>
      <c r="AJ34" s="74">
        <v>39195.547812500001</v>
      </c>
      <c r="AK34" s="71" t="s">
        <v>2452</v>
      </c>
      <c r="AL34" s="71" t="s">
        <v>3026</v>
      </c>
      <c r="AM34" s="71" t="s">
        <v>3235</v>
      </c>
      <c r="AN34" s="74">
        <v>40523.680590277778</v>
      </c>
      <c r="AO34" s="71"/>
      <c r="AP34" s="71"/>
    </row>
    <row r="35" spans="1:42" ht="34.049999999999997" customHeight="1">
      <c r="A35" s="17" t="s">
        <v>658</v>
      </c>
      <c r="B35" s="77"/>
      <c r="C35" s="78">
        <v>39</v>
      </c>
      <c r="D35" s="78">
        <v>15</v>
      </c>
      <c r="E35" s="79">
        <v>2327.2607349999998</v>
      </c>
      <c r="F35" s="79">
        <v>4.9899999999999999E-4</v>
      </c>
      <c r="G35" s="79">
        <v>4.646E-3</v>
      </c>
      <c r="H35" s="79">
        <v>4.420471</v>
      </c>
      <c r="I35" s="79">
        <v>9.9303135888501745E-2</v>
      </c>
      <c r="J35" s="18"/>
      <c r="K35" s="18" t="s">
        <v>72</v>
      </c>
      <c r="L35" s="19">
        <v>6.8408374237011795</v>
      </c>
      <c r="M35" s="20">
        <v>99.727103224164367</v>
      </c>
      <c r="N35" s="88" t="s">
        <v>1711</v>
      </c>
      <c r="O35" s="18"/>
      <c r="P35" s="25" t="s">
        <v>658</v>
      </c>
      <c r="Q35" s="26"/>
      <c r="R35" s="26"/>
      <c r="S35" s="25" t="s">
        <v>3261</v>
      </c>
      <c r="T35" s="21">
        <v>76.7894990223527</v>
      </c>
      <c r="U35" s="22">
        <v>1953.32568359375</v>
      </c>
      <c r="V35" s="22">
        <v>5260.904296875</v>
      </c>
      <c r="W35" s="23"/>
      <c r="X35" s="24"/>
      <c r="Y35" s="24"/>
      <c r="Z35" s="15">
        <v>35</v>
      </c>
      <c r="AA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 s="16"/>
      <c r="AC35" s="71">
        <v>899</v>
      </c>
      <c r="AD35" s="71">
        <v>3842</v>
      </c>
      <c r="AE35" s="71">
        <v>16717</v>
      </c>
      <c r="AF35" s="71">
        <v>930</v>
      </c>
      <c r="AG35" s="71" t="s">
        <v>988</v>
      </c>
      <c r="AH35" s="71" t="s">
        <v>1603</v>
      </c>
      <c r="AI35" s="71">
        <v>-18000</v>
      </c>
      <c r="AJ35" s="74">
        <v>39133.077164351853</v>
      </c>
      <c r="AK35" s="71" t="s">
        <v>2452</v>
      </c>
      <c r="AL35" s="71" t="s">
        <v>2485</v>
      </c>
      <c r="AM35" s="71" t="s">
        <v>3261</v>
      </c>
      <c r="AN35" s="74">
        <v>40523.669085648151</v>
      </c>
      <c r="AO35" s="71"/>
      <c r="AP35" s="71"/>
    </row>
    <row r="36" spans="1:42" ht="34.049999999999997" customHeight="1">
      <c r="A36" s="17" t="s">
        <v>769</v>
      </c>
      <c r="B36" s="77"/>
      <c r="C36" s="78">
        <v>4</v>
      </c>
      <c r="D36" s="78">
        <v>13</v>
      </c>
      <c r="E36" s="79">
        <v>2281.2336089999999</v>
      </c>
      <c r="F36" s="79">
        <v>6.2299999999999996E-4</v>
      </c>
      <c r="G36" s="79">
        <v>2.9039999999999999E-3</v>
      </c>
      <c r="H36" s="79">
        <v>1.622193</v>
      </c>
      <c r="I36" s="79">
        <v>0.30219780219780218</v>
      </c>
      <c r="J36" s="18"/>
      <c r="K36" s="18" t="s">
        <v>72</v>
      </c>
      <c r="L36" s="19">
        <v>5.8775230158539173</v>
      </c>
      <c r="M36" s="20">
        <v>99.938417099258331</v>
      </c>
      <c r="N36" s="88" t="s">
        <v>1689</v>
      </c>
      <c r="O36" s="18"/>
      <c r="P36" s="25" t="s">
        <v>769</v>
      </c>
      <c r="Q36" s="26"/>
      <c r="R36" s="26"/>
      <c r="S36" s="25" t="s">
        <v>3242</v>
      </c>
      <c r="T36" s="21">
        <v>18.102940044867204</v>
      </c>
      <c r="U36" s="22">
        <v>4626.90380859375</v>
      </c>
      <c r="V36" s="22">
        <v>5473.54443359375</v>
      </c>
      <c r="W36" s="23"/>
      <c r="X36" s="24"/>
      <c r="Y36" s="24"/>
      <c r="Z36" s="15">
        <v>13</v>
      </c>
      <c r="AA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 s="16"/>
      <c r="AC36" s="71">
        <v>573</v>
      </c>
      <c r="AD36" s="71">
        <v>867</v>
      </c>
      <c r="AE36" s="71">
        <v>1900</v>
      </c>
      <c r="AF36" s="71">
        <v>3</v>
      </c>
      <c r="AG36" s="71" t="s">
        <v>968</v>
      </c>
      <c r="AH36" s="71" t="s">
        <v>1603</v>
      </c>
      <c r="AI36" s="71">
        <v>-18000</v>
      </c>
      <c r="AJ36" s="74">
        <v>39411.980543981481</v>
      </c>
      <c r="AK36" s="71" t="s">
        <v>2452</v>
      </c>
      <c r="AL36" s="71" t="s">
        <v>2463</v>
      </c>
      <c r="AM36" s="71" t="s">
        <v>3242</v>
      </c>
      <c r="AN36" s="74">
        <v>40523.673414351855</v>
      </c>
      <c r="AO36" s="71"/>
      <c r="AP36" s="71"/>
    </row>
    <row r="37" spans="1:42" ht="34.049999999999997" customHeight="1">
      <c r="A37" s="17" t="s">
        <v>700</v>
      </c>
      <c r="B37" s="77"/>
      <c r="C37" s="78">
        <v>13</v>
      </c>
      <c r="D37" s="78">
        <v>9</v>
      </c>
      <c r="E37" s="79">
        <v>2280.6858499999998</v>
      </c>
      <c r="F37" s="79">
        <v>6.3299999999999999E-4</v>
      </c>
      <c r="G37" s="79">
        <v>2.9350000000000001E-3</v>
      </c>
      <c r="H37" s="79">
        <v>2.1856629999999999</v>
      </c>
      <c r="I37" s="79">
        <v>0.125</v>
      </c>
      <c r="J37" s="18"/>
      <c r="K37" s="18" t="s">
        <v>72</v>
      </c>
      <c r="L37" s="19">
        <v>6.6801148090671951</v>
      </c>
      <c r="M37" s="20">
        <v>99.787123467678441</v>
      </c>
      <c r="N37" s="88" t="s">
        <v>1734</v>
      </c>
      <c r="O37" s="18"/>
      <c r="P37" s="25" t="s">
        <v>700</v>
      </c>
      <c r="Q37" s="26"/>
      <c r="R37" s="26"/>
      <c r="S37" s="25" t="s">
        <v>3283</v>
      </c>
      <c r="T37" s="21">
        <v>60.120543615302203</v>
      </c>
      <c r="U37" s="22">
        <v>4368.4609375</v>
      </c>
      <c r="V37" s="22">
        <v>6440.62646484375</v>
      </c>
      <c r="W37" s="23"/>
      <c r="X37" s="24"/>
      <c r="Y37" s="24"/>
      <c r="Z37" s="15">
        <v>58</v>
      </c>
      <c r="AA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 s="16"/>
      <c r="AC37" s="71">
        <v>279</v>
      </c>
      <c r="AD37" s="71">
        <v>2997</v>
      </c>
      <c r="AE37" s="71">
        <v>1252</v>
      </c>
      <c r="AF37" s="71">
        <v>2</v>
      </c>
      <c r="AG37" s="71" t="s">
        <v>1008</v>
      </c>
      <c r="AH37" s="71" t="s">
        <v>1603</v>
      </c>
      <c r="AI37" s="71">
        <v>-18000</v>
      </c>
      <c r="AJ37" s="74">
        <v>39692.147662037038</v>
      </c>
      <c r="AK37" s="71" t="s">
        <v>2452</v>
      </c>
      <c r="AL37" s="71" t="s">
        <v>2508</v>
      </c>
      <c r="AM37" s="71" t="s">
        <v>3283</v>
      </c>
      <c r="AN37" s="74">
        <v>40523.674756944441</v>
      </c>
      <c r="AO37" s="71"/>
      <c r="AP37" s="71"/>
    </row>
    <row r="38" spans="1:42" ht="34.049999999999997" customHeight="1">
      <c r="A38" s="17" t="s">
        <v>514</v>
      </c>
      <c r="B38" s="77"/>
      <c r="C38" s="78">
        <v>4</v>
      </c>
      <c r="D38" s="78">
        <v>6</v>
      </c>
      <c r="E38" s="79">
        <v>2178.502563</v>
      </c>
      <c r="F38" s="79">
        <v>6.0099999999999997E-4</v>
      </c>
      <c r="G38" s="79">
        <v>1.7260000000000001E-3</v>
      </c>
      <c r="H38" s="79">
        <v>1.1979249999999999</v>
      </c>
      <c r="I38" s="79">
        <v>0.17857142857142858</v>
      </c>
      <c r="J38" s="18"/>
      <c r="K38" s="18" t="s">
        <v>72</v>
      </c>
      <c r="L38" s="19">
        <v>4.6836224172982401</v>
      </c>
      <c r="M38" s="20">
        <v>99.990268907264579</v>
      </c>
      <c r="N38" s="88" t="s">
        <v>1713</v>
      </c>
      <c r="O38" s="18"/>
      <c r="P38" s="25" t="s">
        <v>514</v>
      </c>
      <c r="Q38" s="26"/>
      <c r="R38" s="26"/>
      <c r="S38" s="25" t="s">
        <v>3263</v>
      </c>
      <c r="T38" s="21">
        <v>3.7025406991312653</v>
      </c>
      <c r="U38" s="22">
        <v>5296.0595703125</v>
      </c>
      <c r="V38" s="22">
        <v>5984.91357421875</v>
      </c>
      <c r="W38" s="23"/>
      <c r="X38" s="24"/>
      <c r="Y38" s="24"/>
      <c r="Z38" s="15">
        <v>37</v>
      </c>
      <c r="AA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 s="16"/>
      <c r="AC38" s="71">
        <v>238</v>
      </c>
      <c r="AD38" s="71">
        <v>137</v>
      </c>
      <c r="AE38" s="71">
        <v>1401</v>
      </c>
      <c r="AF38" s="71">
        <v>11</v>
      </c>
      <c r="AG38" s="71"/>
      <c r="AH38" s="71" t="s">
        <v>1603</v>
      </c>
      <c r="AI38" s="71">
        <v>-18000</v>
      </c>
      <c r="AJ38" s="74">
        <v>39913.773819444446</v>
      </c>
      <c r="AK38" s="71" t="s">
        <v>2452</v>
      </c>
      <c r="AL38" s="71" t="s">
        <v>2487</v>
      </c>
      <c r="AM38" s="71" t="s">
        <v>3263</v>
      </c>
      <c r="AN38" s="74">
        <v>40523.661481481482</v>
      </c>
      <c r="AO38" s="71"/>
      <c r="AP38" s="71"/>
    </row>
    <row r="39" spans="1:42" ht="34.049999999999997" customHeight="1">
      <c r="A39" s="17" t="s">
        <v>806</v>
      </c>
      <c r="B39" s="77"/>
      <c r="C39" s="78">
        <v>24</v>
      </c>
      <c r="D39" s="78">
        <v>16</v>
      </c>
      <c r="E39" s="79">
        <v>2166.411728</v>
      </c>
      <c r="F39" s="79">
        <v>6.3400000000000001E-4</v>
      </c>
      <c r="G39" s="79">
        <v>4.8479999999999999E-3</v>
      </c>
      <c r="H39" s="79">
        <v>3.5397989999999999</v>
      </c>
      <c r="I39" s="79">
        <v>0.14482758620689656</v>
      </c>
      <c r="J39" s="18"/>
      <c r="K39" s="18" t="s">
        <v>72</v>
      </c>
      <c r="L39" s="19">
        <v>5.7573034252295185</v>
      </c>
      <c r="M39" s="20">
        <v>99.948858490733556</v>
      </c>
      <c r="N39" s="88" t="s">
        <v>1715</v>
      </c>
      <c r="O39" s="18"/>
      <c r="P39" s="25" t="s">
        <v>806</v>
      </c>
      <c r="Q39" s="26"/>
      <c r="R39" s="26"/>
      <c r="S39" s="25" t="s">
        <v>3265</v>
      </c>
      <c r="T39" s="21">
        <v>15.203133601273802</v>
      </c>
      <c r="U39" s="22">
        <v>4448.80224609375</v>
      </c>
      <c r="V39" s="22">
        <v>5949.50390625</v>
      </c>
      <c r="W39" s="23"/>
      <c r="X39" s="24"/>
      <c r="Y39" s="24"/>
      <c r="Z39" s="15">
        <v>39</v>
      </c>
      <c r="AA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 s="16"/>
      <c r="AC39" s="71">
        <v>515</v>
      </c>
      <c r="AD39" s="71">
        <v>720</v>
      </c>
      <c r="AE39" s="71">
        <v>8294</v>
      </c>
      <c r="AF39" s="71">
        <v>3228</v>
      </c>
      <c r="AG39" s="71" t="s">
        <v>990</v>
      </c>
      <c r="AH39" s="71" t="s">
        <v>1618</v>
      </c>
      <c r="AI39" s="71">
        <v>-10800</v>
      </c>
      <c r="AJ39" s="74">
        <v>39625.913206018522</v>
      </c>
      <c r="AK39" s="71" t="s">
        <v>2452</v>
      </c>
      <c r="AL39" s="71" t="s">
        <v>2489</v>
      </c>
      <c r="AM39" s="71" t="s">
        <v>3265</v>
      </c>
      <c r="AN39" s="74">
        <v>40523.679398148146</v>
      </c>
      <c r="AO39" s="71"/>
      <c r="AP39" s="71"/>
    </row>
    <row r="40" spans="1:42" ht="34.049999999999997" customHeight="1">
      <c r="A40" s="17" t="s">
        <v>817</v>
      </c>
      <c r="B40" s="77"/>
      <c r="C40" s="78">
        <v>25</v>
      </c>
      <c r="D40" s="78">
        <v>21</v>
      </c>
      <c r="E40" s="79">
        <v>2166.3348890000002</v>
      </c>
      <c r="F40" s="79">
        <v>5.22E-4</v>
      </c>
      <c r="G40" s="79">
        <v>5.3550000000000004E-3</v>
      </c>
      <c r="H40" s="79">
        <v>4.326962</v>
      </c>
      <c r="I40" s="79">
        <v>0.13562753036437247</v>
      </c>
      <c r="J40" s="18"/>
      <c r="K40" s="18" t="s">
        <v>72</v>
      </c>
      <c r="L40" s="19">
        <v>6.4425271205057033</v>
      </c>
      <c r="M40" s="20">
        <v>99.852541981615104</v>
      </c>
      <c r="N40" s="88" t="s">
        <v>1944</v>
      </c>
      <c r="O40" s="18"/>
      <c r="P40" s="25" t="s">
        <v>817</v>
      </c>
      <c r="Q40" s="26"/>
      <c r="R40" s="26"/>
      <c r="S40" s="25" t="s">
        <v>3263</v>
      </c>
      <c r="T40" s="21">
        <v>41.952368550339465</v>
      </c>
      <c r="U40" s="22">
        <v>2282.485595703125</v>
      </c>
      <c r="V40" s="22">
        <v>4877.53662109375</v>
      </c>
      <c r="W40" s="23"/>
      <c r="X40" s="24"/>
      <c r="Y40" s="24"/>
      <c r="Z40" s="15">
        <v>268</v>
      </c>
      <c r="AA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 s="16"/>
      <c r="AC40" s="71">
        <v>1880</v>
      </c>
      <c r="AD40" s="71">
        <v>2076</v>
      </c>
      <c r="AE40" s="71">
        <v>9339</v>
      </c>
      <c r="AF40" s="71">
        <v>0</v>
      </c>
      <c r="AG40" s="71" t="s">
        <v>1188</v>
      </c>
      <c r="AH40" s="71" t="s">
        <v>1603</v>
      </c>
      <c r="AI40" s="71">
        <v>-18000</v>
      </c>
      <c r="AJ40" s="74">
        <v>39933.792222222219</v>
      </c>
      <c r="AK40" s="71" t="s">
        <v>2452</v>
      </c>
      <c r="AL40" s="71" t="s">
        <v>2718</v>
      </c>
      <c r="AM40" s="71" t="s">
        <v>3263</v>
      </c>
      <c r="AN40" s="74">
        <v>40523.679502314815</v>
      </c>
      <c r="AO40" s="71"/>
      <c r="AP40" s="71"/>
    </row>
    <row r="41" spans="1:42" ht="34.049999999999997" customHeight="1">
      <c r="A41" s="17" t="s">
        <v>892</v>
      </c>
      <c r="B41" s="77"/>
      <c r="C41" s="78">
        <v>29</v>
      </c>
      <c r="D41" s="78">
        <v>5</v>
      </c>
      <c r="E41" s="79">
        <v>2141.6414460000001</v>
      </c>
      <c r="F41" s="79">
        <v>6.3299999999999999E-4</v>
      </c>
      <c r="G41" s="79">
        <v>4.2560000000000002E-3</v>
      </c>
      <c r="H41" s="79">
        <v>3.2311519999999998</v>
      </c>
      <c r="I41" s="79">
        <v>0.12298850574712644</v>
      </c>
      <c r="J41" s="18"/>
      <c r="K41" s="18" t="s">
        <v>72</v>
      </c>
      <c r="L41" s="19">
        <v>7.9581809854627714</v>
      </c>
      <c r="M41" s="20">
        <v>98.465683692132856</v>
      </c>
      <c r="N41" s="88" t="s">
        <v>1748</v>
      </c>
      <c r="O41" s="18"/>
      <c r="P41" s="25" t="s">
        <v>892</v>
      </c>
      <c r="Q41" s="26"/>
      <c r="R41" s="26"/>
      <c r="S41" s="25" t="s">
        <v>3295</v>
      </c>
      <c r="T41" s="21">
        <v>427.11373461266027</v>
      </c>
      <c r="U41" s="22">
        <v>4456.5107421875</v>
      </c>
      <c r="V41" s="22">
        <v>5620.498046875</v>
      </c>
      <c r="W41" s="23"/>
      <c r="X41" s="24"/>
      <c r="Y41" s="24"/>
      <c r="Z41" s="15">
        <v>72</v>
      </c>
      <c r="AA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 s="16"/>
      <c r="AC41" s="71">
        <v>442</v>
      </c>
      <c r="AD41" s="71">
        <v>21601</v>
      </c>
      <c r="AE41" s="71">
        <v>5881</v>
      </c>
      <c r="AF41" s="71">
        <v>4</v>
      </c>
      <c r="AG41" s="71" t="s">
        <v>1021</v>
      </c>
      <c r="AH41" s="71" t="s">
        <v>1616</v>
      </c>
      <c r="AI41" s="71">
        <v>-21600</v>
      </c>
      <c r="AJ41" s="74">
        <v>39475.840555555558</v>
      </c>
      <c r="AK41" s="71" t="s">
        <v>2452</v>
      </c>
      <c r="AL41" s="71" t="s">
        <v>2522</v>
      </c>
      <c r="AM41" s="71" t="s">
        <v>3295</v>
      </c>
      <c r="AN41" s="74">
        <v>40523.67428240741</v>
      </c>
      <c r="AO41" s="71"/>
      <c r="AP41" s="71"/>
    </row>
    <row r="42" spans="1:42" ht="34.049999999999997" customHeight="1">
      <c r="A42" s="17" t="s">
        <v>865</v>
      </c>
      <c r="B42" s="77"/>
      <c r="C42" s="78">
        <v>17</v>
      </c>
      <c r="D42" s="78">
        <v>23</v>
      </c>
      <c r="E42" s="79">
        <v>2133.1583009999999</v>
      </c>
      <c r="F42" s="79">
        <v>4.7800000000000002E-4</v>
      </c>
      <c r="G42" s="79">
        <v>2.7439999999999999E-3</v>
      </c>
      <c r="H42" s="79">
        <v>2.399759</v>
      </c>
      <c r="I42" s="79">
        <v>0.16485507246376813</v>
      </c>
      <c r="J42" s="18"/>
      <c r="K42" s="18" t="s">
        <v>72</v>
      </c>
      <c r="L42" s="19">
        <v>6.3040306201948031</v>
      </c>
      <c r="M42" s="20">
        <v>99.880953931207571</v>
      </c>
      <c r="N42" s="88" t="s">
        <v>2012</v>
      </c>
      <c r="O42" s="18"/>
      <c r="P42" s="25" t="s">
        <v>865</v>
      </c>
      <c r="Q42" s="26"/>
      <c r="R42" s="26"/>
      <c r="S42" s="25" t="s">
        <v>3412</v>
      </c>
      <c r="T42" s="21">
        <v>34.061738771854017</v>
      </c>
      <c r="U42" s="22">
        <v>1623.802734375</v>
      </c>
      <c r="V42" s="22">
        <v>5572.705078125</v>
      </c>
      <c r="W42" s="23"/>
      <c r="X42" s="24"/>
      <c r="Y42" s="24"/>
      <c r="Z42" s="15">
        <v>337</v>
      </c>
      <c r="AA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 s="16"/>
      <c r="AC42" s="71">
        <v>866</v>
      </c>
      <c r="AD42" s="71">
        <v>1676</v>
      </c>
      <c r="AE42" s="71">
        <v>4846</v>
      </c>
      <c r="AF42" s="71">
        <v>34</v>
      </c>
      <c r="AG42" s="71" t="s">
        <v>1238</v>
      </c>
      <c r="AH42" s="71" t="s">
        <v>1606</v>
      </c>
      <c r="AI42" s="71">
        <v>-18000</v>
      </c>
      <c r="AJ42" s="74">
        <v>39592.199814814812</v>
      </c>
      <c r="AK42" s="71" t="s">
        <v>2452</v>
      </c>
      <c r="AL42" s="71" t="s">
        <v>2787</v>
      </c>
      <c r="AM42" s="71" t="s">
        <v>3412</v>
      </c>
      <c r="AN42" s="74">
        <v>40523.680115740739</v>
      </c>
      <c r="AO42" s="71"/>
      <c r="AP42" s="71"/>
    </row>
    <row r="43" spans="1:42" ht="34.049999999999997" customHeight="1">
      <c r="A43" s="17" t="s">
        <v>229</v>
      </c>
      <c r="B43" s="77"/>
      <c r="C43" s="78">
        <v>19</v>
      </c>
      <c r="D43" s="78">
        <v>17</v>
      </c>
      <c r="E43" s="79">
        <v>2123.8918509999999</v>
      </c>
      <c r="F43" s="79">
        <v>4.9100000000000001E-4</v>
      </c>
      <c r="G43" s="79">
        <v>1.8580000000000001E-3</v>
      </c>
      <c r="H43" s="79">
        <v>2.3293710000000001</v>
      </c>
      <c r="I43" s="79">
        <v>0.11578947368421053</v>
      </c>
      <c r="J43" s="18"/>
      <c r="K43" s="18" t="s">
        <v>72</v>
      </c>
      <c r="L43" s="19">
        <v>6.9723695041375642</v>
      </c>
      <c r="M43" s="20">
        <v>99.665591353296676</v>
      </c>
      <c r="N43" s="88" t="s">
        <v>1785</v>
      </c>
      <c r="O43" s="18"/>
      <c r="P43" s="25" t="s">
        <v>229</v>
      </c>
      <c r="Q43" s="26"/>
      <c r="R43" s="26"/>
      <c r="S43" s="25" t="s">
        <v>3319</v>
      </c>
      <c r="T43" s="21">
        <v>93.872712492773701</v>
      </c>
      <c r="U43" s="22">
        <v>2468.748779296875</v>
      </c>
      <c r="V43" s="22">
        <v>3572.368896484375</v>
      </c>
      <c r="W43" s="23"/>
      <c r="X43" s="24"/>
      <c r="Y43" s="24"/>
      <c r="Z43" s="15">
        <v>109</v>
      </c>
      <c r="AA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 s="16"/>
      <c r="AC43" s="71">
        <v>3047</v>
      </c>
      <c r="AD43" s="71">
        <v>4708</v>
      </c>
      <c r="AE43" s="71">
        <v>9638</v>
      </c>
      <c r="AF43" s="71">
        <v>3</v>
      </c>
      <c r="AG43" s="71" t="s">
        <v>1051</v>
      </c>
      <c r="AH43" s="71" t="s">
        <v>1610</v>
      </c>
      <c r="AI43" s="71">
        <v>0</v>
      </c>
      <c r="AJ43" s="74">
        <v>39040.654537037037</v>
      </c>
      <c r="AK43" s="71" t="s">
        <v>2452</v>
      </c>
      <c r="AL43" s="71" t="s">
        <v>2559</v>
      </c>
      <c r="AM43" s="71" t="s">
        <v>3319</v>
      </c>
      <c r="AN43" s="74">
        <v>40523.662916666668</v>
      </c>
      <c r="AO43" s="71"/>
      <c r="AP43" s="71"/>
    </row>
    <row r="44" spans="1:42" ht="34.049999999999997" customHeight="1">
      <c r="A44" s="17" t="s">
        <v>577</v>
      </c>
      <c r="B44" s="77"/>
      <c r="C44" s="78">
        <v>2</v>
      </c>
      <c r="D44" s="78">
        <v>4</v>
      </c>
      <c r="E44" s="79">
        <v>2008.331017</v>
      </c>
      <c r="F44" s="79">
        <v>5.8E-4</v>
      </c>
      <c r="G44" s="79">
        <v>9.810000000000001E-4</v>
      </c>
      <c r="H44" s="79">
        <v>0.988371</v>
      </c>
      <c r="I44" s="79">
        <v>0.1</v>
      </c>
      <c r="J44" s="18"/>
      <c r="K44" s="18" t="s">
        <v>72</v>
      </c>
      <c r="L44" s="19">
        <v>5.6800764971663886</v>
      </c>
      <c r="M44" s="20">
        <v>99.95461191052604</v>
      </c>
      <c r="N44" s="88" t="s">
        <v>2178</v>
      </c>
      <c r="O44" s="18"/>
      <c r="P44" s="25" t="s">
        <v>577</v>
      </c>
      <c r="Q44" s="26"/>
      <c r="R44" s="26"/>
      <c r="S44" s="25" t="s">
        <v>3394</v>
      </c>
      <c r="T44" s="21">
        <v>13.6052810711305</v>
      </c>
      <c r="U44" s="22">
        <v>5769.01611328125</v>
      </c>
      <c r="V44" s="22">
        <v>6603.26025390625</v>
      </c>
      <c r="W44" s="23"/>
      <c r="X44" s="24"/>
      <c r="Y44" s="24"/>
      <c r="Z44" s="15">
        <v>503</v>
      </c>
      <c r="AA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 s="16"/>
      <c r="AC44" s="71">
        <v>1956</v>
      </c>
      <c r="AD44" s="71">
        <v>639</v>
      </c>
      <c r="AE44" s="71">
        <v>3693</v>
      </c>
      <c r="AF44" s="71">
        <v>0</v>
      </c>
      <c r="AG44" s="71" t="s">
        <v>1368</v>
      </c>
      <c r="AH44" s="71" t="s">
        <v>1623</v>
      </c>
      <c r="AI44" s="71">
        <v>3600</v>
      </c>
      <c r="AJ44" s="74">
        <v>40222.924351851849</v>
      </c>
      <c r="AK44" s="71" t="s">
        <v>2452</v>
      </c>
      <c r="AL44" s="71" t="s">
        <v>2953</v>
      </c>
      <c r="AM44" s="71" t="s">
        <v>3394</v>
      </c>
      <c r="AN44" s="74">
        <v>40523.674756944441</v>
      </c>
      <c r="AO44" s="71"/>
      <c r="AP44" s="71"/>
    </row>
    <row r="45" spans="1:42" ht="34.049999999999997" customHeight="1">
      <c r="A45" s="17" t="s">
        <v>733</v>
      </c>
      <c r="B45" s="77"/>
      <c r="C45" s="78">
        <v>16</v>
      </c>
      <c r="D45" s="78">
        <v>3</v>
      </c>
      <c r="E45" s="79">
        <v>1947.350782</v>
      </c>
      <c r="F45" s="79">
        <v>4.5399999999999998E-4</v>
      </c>
      <c r="G45" s="79">
        <v>8.7600000000000004E-4</v>
      </c>
      <c r="H45" s="79">
        <v>2.3962409999999998</v>
      </c>
      <c r="I45" s="79">
        <v>7.0833333333333331E-2</v>
      </c>
      <c r="J45" s="18"/>
      <c r="K45" s="18" t="s">
        <v>72</v>
      </c>
      <c r="L45" s="19">
        <v>7.0387983305982882</v>
      </c>
      <c r="M45" s="20">
        <v>99.629437147440257</v>
      </c>
      <c r="N45" s="88" t="s">
        <v>2107</v>
      </c>
      <c r="O45" s="18"/>
      <c r="P45" s="25" t="s">
        <v>733</v>
      </c>
      <c r="Q45" s="26"/>
      <c r="R45" s="26"/>
      <c r="S45" s="25" t="s">
        <v>3466</v>
      </c>
      <c r="T45" s="21">
        <v>103.91353888589643</v>
      </c>
      <c r="U45" s="22">
        <v>2986.664306640625</v>
      </c>
      <c r="V45" s="22">
        <v>2772.771484375</v>
      </c>
      <c r="W45" s="23"/>
      <c r="X45" s="24"/>
      <c r="Y45" s="24"/>
      <c r="Z45" s="15">
        <v>432</v>
      </c>
      <c r="AA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 s="16"/>
      <c r="AC45" s="71">
        <v>516</v>
      </c>
      <c r="AD45" s="71">
        <v>5217</v>
      </c>
      <c r="AE45" s="71">
        <v>7404</v>
      </c>
      <c r="AF45" s="71">
        <v>7</v>
      </c>
      <c r="AG45" s="71" t="s">
        <v>1311</v>
      </c>
      <c r="AH45" s="71" t="s">
        <v>1615</v>
      </c>
      <c r="AI45" s="71">
        <v>3600</v>
      </c>
      <c r="AJ45" s="74">
        <v>39650.855543981481</v>
      </c>
      <c r="AK45" s="71" t="s">
        <v>2452</v>
      </c>
      <c r="AL45" s="71" t="s">
        <v>2882</v>
      </c>
      <c r="AM45" s="71" t="s">
        <v>3466</v>
      </c>
      <c r="AN45" s="74">
        <v>40523.678252314814</v>
      </c>
      <c r="AO45" s="71"/>
      <c r="AP45" s="71"/>
    </row>
    <row r="46" spans="1:42" ht="34.049999999999997" customHeight="1">
      <c r="A46" s="17" t="s">
        <v>226</v>
      </c>
      <c r="B46" s="77"/>
      <c r="C46" s="78">
        <v>13</v>
      </c>
      <c r="D46" s="78">
        <v>11</v>
      </c>
      <c r="E46" s="79">
        <v>1905.3640370000001</v>
      </c>
      <c r="F46" s="79">
        <v>6.0999999999999997E-4</v>
      </c>
      <c r="G46" s="79">
        <v>2.4710000000000001E-3</v>
      </c>
      <c r="H46" s="79">
        <v>1.7084090000000001</v>
      </c>
      <c r="I46" s="79">
        <v>0.17142857142857143</v>
      </c>
      <c r="J46" s="18"/>
      <c r="K46" s="18" t="s">
        <v>72</v>
      </c>
      <c r="L46" s="19">
        <v>6.7634634055273333</v>
      </c>
      <c r="M46" s="20">
        <v>99.757859159598212</v>
      </c>
      <c r="N46" s="88" t="s">
        <v>1782</v>
      </c>
      <c r="O46" s="18"/>
      <c r="P46" s="25" t="s">
        <v>226</v>
      </c>
      <c r="Q46" s="26"/>
      <c r="R46" s="26"/>
      <c r="S46" s="25" t="s">
        <v>3316</v>
      </c>
      <c r="T46" s="21">
        <v>68.247892287142207</v>
      </c>
      <c r="U46" s="22">
        <v>4136.95458984375</v>
      </c>
      <c r="V46" s="22">
        <v>6822.7236328125</v>
      </c>
      <c r="W46" s="23"/>
      <c r="X46" s="24"/>
      <c r="Y46" s="24"/>
      <c r="Z46" s="15">
        <v>106</v>
      </c>
      <c r="AA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 s="16"/>
      <c r="AC46" s="71">
        <v>523</v>
      </c>
      <c r="AD46" s="71">
        <v>3409</v>
      </c>
      <c r="AE46" s="71">
        <v>16034</v>
      </c>
      <c r="AF46" s="71">
        <v>215</v>
      </c>
      <c r="AG46" s="71" t="s">
        <v>1048</v>
      </c>
      <c r="AH46" s="71" t="s">
        <v>1603</v>
      </c>
      <c r="AI46" s="71">
        <v>-18000</v>
      </c>
      <c r="AJ46" s="74">
        <v>39135.579097222224</v>
      </c>
      <c r="AK46" s="71" t="s">
        <v>2452</v>
      </c>
      <c r="AL46" s="71" t="s">
        <v>2556</v>
      </c>
      <c r="AM46" s="71" t="s">
        <v>3316</v>
      </c>
      <c r="AN46" s="74">
        <v>40523.660115740742</v>
      </c>
      <c r="AO46" s="71"/>
      <c r="AP46" s="71"/>
    </row>
    <row r="47" spans="1:42" ht="34.049999999999997" customHeight="1">
      <c r="A47" s="17" t="s">
        <v>912</v>
      </c>
      <c r="B47" s="77"/>
      <c r="C47" s="78">
        <v>9</v>
      </c>
      <c r="D47" s="78">
        <v>5</v>
      </c>
      <c r="E47" s="79">
        <v>1887.4379530000001</v>
      </c>
      <c r="F47" s="79">
        <v>6.0099999999999997E-4</v>
      </c>
      <c r="G47" s="79">
        <v>1.854E-3</v>
      </c>
      <c r="H47" s="79">
        <v>1.4187460000000001</v>
      </c>
      <c r="I47" s="79">
        <v>0.1</v>
      </c>
      <c r="J47" s="18"/>
      <c r="K47" s="18" t="s">
        <v>72</v>
      </c>
      <c r="L47" s="19">
        <v>6.7773594524431875</v>
      </c>
      <c r="M47" s="20">
        <v>99.752602948923595</v>
      </c>
      <c r="N47" s="88" t="s">
        <v>2289</v>
      </c>
      <c r="O47" s="18"/>
      <c r="P47" s="25" t="s">
        <v>912</v>
      </c>
      <c r="Q47" s="26"/>
      <c r="R47" s="26"/>
      <c r="S47" s="25" t="s">
        <v>3376</v>
      </c>
      <c r="T47" s="21">
        <v>69.707658796162022</v>
      </c>
      <c r="U47" s="22">
        <v>4558.80029296875</v>
      </c>
      <c r="V47" s="22">
        <v>7123.671875</v>
      </c>
      <c r="W47" s="23"/>
      <c r="X47" s="24"/>
      <c r="Y47" s="24"/>
      <c r="Z47" s="15">
        <v>615</v>
      </c>
      <c r="AA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 s="16"/>
      <c r="AC47" s="71">
        <v>390</v>
      </c>
      <c r="AD47" s="71">
        <v>3483</v>
      </c>
      <c r="AE47" s="71">
        <v>4340</v>
      </c>
      <c r="AF47" s="71">
        <v>3</v>
      </c>
      <c r="AG47" s="71" t="s">
        <v>1459</v>
      </c>
      <c r="AH47" s="71" t="s">
        <v>1603</v>
      </c>
      <c r="AI47" s="71">
        <v>-18000</v>
      </c>
      <c r="AJ47" s="74">
        <v>39571.97179398148</v>
      </c>
      <c r="AK47" s="71" t="s">
        <v>2452</v>
      </c>
      <c r="AL47" s="71" t="s">
        <v>3065</v>
      </c>
      <c r="AM47" s="71" t="s">
        <v>3376</v>
      </c>
      <c r="AN47" s="74">
        <v>40523.680972222224</v>
      </c>
      <c r="AO47" s="71"/>
      <c r="AP47" s="71"/>
    </row>
    <row r="48" spans="1:42" ht="34.049999999999997" customHeight="1">
      <c r="A48" s="17" t="s">
        <v>684</v>
      </c>
      <c r="B48" s="77"/>
      <c r="C48" s="78">
        <v>4</v>
      </c>
      <c r="D48" s="78">
        <v>8</v>
      </c>
      <c r="E48" s="79">
        <v>1848.710143</v>
      </c>
      <c r="F48" s="79">
        <v>6.1399999999999996E-4</v>
      </c>
      <c r="G48" s="79">
        <v>1.874E-3</v>
      </c>
      <c r="H48" s="79">
        <v>1.1422129999999999</v>
      </c>
      <c r="I48" s="79">
        <v>0.14285714285714285</v>
      </c>
      <c r="J48" s="18"/>
      <c r="K48" s="18" t="s">
        <v>72</v>
      </c>
      <c r="L48" s="19">
        <v>5.7922892555146435</v>
      </c>
      <c r="M48" s="20">
        <v>99.946017295774311</v>
      </c>
      <c r="N48" s="88" t="s">
        <v>2269</v>
      </c>
      <c r="O48" s="18"/>
      <c r="P48" s="25" t="s">
        <v>684</v>
      </c>
      <c r="Q48" s="26"/>
      <c r="R48" s="26"/>
      <c r="S48" s="25" t="s">
        <v>3555</v>
      </c>
      <c r="T48" s="21">
        <v>15.992196579122346</v>
      </c>
      <c r="U48" s="22">
        <v>5124.37841796875</v>
      </c>
      <c r="V48" s="22">
        <v>5340.37060546875</v>
      </c>
      <c r="W48" s="23"/>
      <c r="X48" s="24"/>
      <c r="Y48" s="24"/>
      <c r="Z48" s="15">
        <v>595</v>
      </c>
      <c r="AA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 s="16"/>
      <c r="AC48" s="71">
        <v>708</v>
      </c>
      <c r="AD48" s="71">
        <v>760</v>
      </c>
      <c r="AE48" s="71">
        <v>14936</v>
      </c>
      <c r="AF48" s="71">
        <v>835</v>
      </c>
      <c r="AG48" s="71" t="s">
        <v>1443</v>
      </c>
      <c r="AH48" s="71" t="s">
        <v>1605</v>
      </c>
      <c r="AI48" s="71">
        <v>36000</v>
      </c>
      <c r="AJ48" s="74">
        <v>39218.285462962966</v>
      </c>
      <c r="AK48" s="71" t="s">
        <v>2452</v>
      </c>
      <c r="AL48" s="71" t="s">
        <v>3045</v>
      </c>
      <c r="AM48" s="71" t="s">
        <v>3555</v>
      </c>
      <c r="AN48" s="74">
        <v>40523.677488425928</v>
      </c>
      <c r="AO48" s="71"/>
      <c r="AP48" s="71"/>
    </row>
    <row r="49" spans="1:42" ht="34.049999999999997" customHeight="1">
      <c r="A49" s="17" t="s">
        <v>301</v>
      </c>
      <c r="B49" s="77"/>
      <c r="C49" s="78">
        <v>0</v>
      </c>
      <c r="D49" s="78">
        <v>3</v>
      </c>
      <c r="E49" s="79">
        <v>1775.6879779999999</v>
      </c>
      <c r="F49" s="79">
        <v>5.7700000000000004E-4</v>
      </c>
      <c r="G49" s="79">
        <v>9.7300000000000002E-4</v>
      </c>
      <c r="H49" s="79">
        <v>0.64987200000000001</v>
      </c>
      <c r="I49" s="79">
        <v>0.16666666666666666</v>
      </c>
      <c r="J49" s="18"/>
      <c r="K49" s="18" t="s">
        <v>72</v>
      </c>
      <c r="L49" s="19">
        <v>4.3435611949324082</v>
      </c>
      <c r="M49" s="20">
        <v>99.99424658020753</v>
      </c>
      <c r="N49" s="88" t="s">
        <v>1873</v>
      </c>
      <c r="O49" s="18"/>
      <c r="P49" s="25" t="s">
        <v>301</v>
      </c>
      <c r="Q49" s="26"/>
      <c r="R49" s="26"/>
      <c r="S49" s="25" t="s">
        <v>3344</v>
      </c>
      <c r="T49" s="21">
        <v>2.5978525301433026</v>
      </c>
      <c r="U49" s="22">
        <v>6377.791015625</v>
      </c>
      <c r="V49" s="22">
        <v>4737.50927734375</v>
      </c>
      <c r="W49" s="23"/>
      <c r="X49" s="24"/>
      <c r="Y49" s="24"/>
      <c r="Z49" s="15">
        <v>197</v>
      </c>
      <c r="AA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 s="16"/>
      <c r="AC49" s="71">
        <v>205</v>
      </c>
      <c r="AD49" s="71">
        <v>81</v>
      </c>
      <c r="AE49" s="71">
        <v>812</v>
      </c>
      <c r="AF49" s="71">
        <v>18</v>
      </c>
      <c r="AG49" s="71" t="s">
        <v>1131</v>
      </c>
      <c r="AH49" s="71" t="s">
        <v>1608</v>
      </c>
      <c r="AI49" s="71">
        <v>0</v>
      </c>
      <c r="AJ49" s="74">
        <v>39985.926944444444</v>
      </c>
      <c r="AK49" s="71" t="s">
        <v>2452</v>
      </c>
      <c r="AL49" s="71" t="s">
        <v>2647</v>
      </c>
      <c r="AM49" s="71" t="s">
        <v>3344</v>
      </c>
      <c r="AN49" s="74">
        <v>40523.665162037039</v>
      </c>
      <c r="AO49" s="71"/>
      <c r="AP49" s="71"/>
    </row>
    <row r="50" spans="1:42" ht="34.049999999999997" customHeight="1">
      <c r="A50" s="17" t="s">
        <v>717</v>
      </c>
      <c r="B50" s="77"/>
      <c r="C50" s="78">
        <v>6</v>
      </c>
      <c r="D50" s="78">
        <v>7</v>
      </c>
      <c r="E50" s="79">
        <v>1775.2449819999999</v>
      </c>
      <c r="F50" s="79">
        <v>5.9999999999999995E-4</v>
      </c>
      <c r="G50" s="79">
        <v>1.5169999999999999E-3</v>
      </c>
      <c r="H50" s="79">
        <v>1.057428</v>
      </c>
      <c r="I50" s="79">
        <v>0.10714285714285714</v>
      </c>
      <c r="J50" s="18"/>
      <c r="K50" s="18" t="s">
        <v>72</v>
      </c>
      <c r="L50" s="19">
        <v>6.0045170864110418</v>
      </c>
      <c r="M50" s="20">
        <v>99.925063482949867</v>
      </c>
      <c r="N50" s="88" t="s">
        <v>2297</v>
      </c>
      <c r="O50" s="18"/>
      <c r="P50" s="25" t="s">
        <v>717</v>
      </c>
      <c r="Q50" s="26"/>
      <c r="R50" s="26"/>
      <c r="S50" s="25" t="s">
        <v>3575</v>
      </c>
      <c r="T50" s="21">
        <v>21.811536040755364</v>
      </c>
      <c r="U50" s="22">
        <v>4102.248046875</v>
      </c>
      <c r="V50" s="22">
        <v>7229.794921875</v>
      </c>
      <c r="W50" s="23"/>
      <c r="X50" s="24"/>
      <c r="Y50" s="24"/>
      <c r="Z50" s="15">
        <v>623</v>
      </c>
      <c r="AA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 s="16"/>
      <c r="AC50" s="71">
        <v>792</v>
      </c>
      <c r="AD50" s="71">
        <v>1055</v>
      </c>
      <c r="AE50" s="71">
        <v>3696</v>
      </c>
      <c r="AF50" s="71">
        <v>61</v>
      </c>
      <c r="AG50" s="71" t="s">
        <v>1467</v>
      </c>
      <c r="AH50" s="71" t="s">
        <v>1603</v>
      </c>
      <c r="AI50" s="71">
        <v>-18000</v>
      </c>
      <c r="AJ50" s="74">
        <v>40194.041284722225</v>
      </c>
      <c r="AK50" s="71" t="s">
        <v>2452</v>
      </c>
      <c r="AL50" s="71" t="s">
        <v>3073</v>
      </c>
      <c r="AM50" s="71" t="s">
        <v>3575</v>
      </c>
      <c r="AN50" s="74">
        <v>40523.678032407406</v>
      </c>
      <c r="AO50" s="71"/>
      <c r="AP50" s="71"/>
    </row>
    <row r="51" spans="1:42" ht="34.049999999999997" customHeight="1">
      <c r="A51" s="17" t="s">
        <v>665</v>
      </c>
      <c r="B51" s="77"/>
      <c r="C51" s="78">
        <v>33</v>
      </c>
      <c r="D51" s="78">
        <v>9</v>
      </c>
      <c r="E51" s="79">
        <v>1755.564314</v>
      </c>
      <c r="F51" s="79">
        <v>5.0699999999999996E-4</v>
      </c>
      <c r="G51" s="79">
        <v>3.7009999999999999E-3</v>
      </c>
      <c r="H51" s="79">
        <v>3.6960289999999998</v>
      </c>
      <c r="I51" s="79">
        <v>8.6452762923351162E-2</v>
      </c>
      <c r="J51" s="18"/>
      <c r="K51" s="18" t="s">
        <v>72</v>
      </c>
      <c r="L51" s="19">
        <v>7.6217880204902171</v>
      </c>
      <c r="M51" s="20">
        <v>99.087692298585907</v>
      </c>
      <c r="N51" s="88" t="s">
        <v>1728</v>
      </c>
      <c r="O51" s="18"/>
      <c r="P51" s="25" t="s">
        <v>665</v>
      </c>
      <c r="Q51" s="26"/>
      <c r="R51" s="26"/>
      <c r="S51" s="25" t="s">
        <v>3277</v>
      </c>
      <c r="T51" s="21">
        <v>254.36812218716767</v>
      </c>
      <c r="U51" s="22">
        <v>2471.302978515625</v>
      </c>
      <c r="V51" s="22">
        <v>4042.486083984375</v>
      </c>
      <c r="W51" s="23"/>
      <c r="X51" s="24"/>
      <c r="Y51" s="24"/>
      <c r="Z51" s="15">
        <v>52</v>
      </c>
      <c r="AA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 s="16"/>
      <c r="AC51" s="71">
        <v>722</v>
      </c>
      <c r="AD51" s="71">
        <v>12844</v>
      </c>
      <c r="AE51" s="71">
        <v>9663</v>
      </c>
      <c r="AF51" s="71">
        <v>39</v>
      </c>
      <c r="AG51" s="71" t="s">
        <v>1003</v>
      </c>
      <c r="AH51" s="71" t="s">
        <v>1603</v>
      </c>
      <c r="AI51" s="71">
        <v>-18000</v>
      </c>
      <c r="AJ51" s="74">
        <v>39713.202673611115</v>
      </c>
      <c r="AK51" s="71" t="s">
        <v>2452</v>
      </c>
      <c r="AL51" s="71" t="s">
        <v>2502</v>
      </c>
      <c r="AM51" s="71" t="s">
        <v>3277</v>
      </c>
      <c r="AN51" s="74">
        <v>40523.667407407411</v>
      </c>
      <c r="AO51" s="71"/>
      <c r="AP51" s="71"/>
    </row>
    <row r="52" spans="1:42" ht="34.049999999999997" customHeight="1">
      <c r="A52" s="17" t="s">
        <v>623</v>
      </c>
      <c r="B52" s="77"/>
      <c r="C52" s="78">
        <v>6</v>
      </c>
      <c r="D52" s="78">
        <v>7</v>
      </c>
      <c r="E52" s="79">
        <v>1753.2397940000001</v>
      </c>
      <c r="F52" s="79">
        <v>6.0999999999999997E-4</v>
      </c>
      <c r="G52" s="79">
        <v>1.5690000000000001E-3</v>
      </c>
      <c r="H52" s="79">
        <v>1.414755</v>
      </c>
      <c r="I52" s="79">
        <v>0.2361111111111111</v>
      </c>
      <c r="J52" s="18"/>
      <c r="K52" s="18" t="s">
        <v>72</v>
      </c>
      <c r="L52" s="19">
        <v>5.2182545151178861</v>
      </c>
      <c r="M52" s="20">
        <v>99.977767649443891</v>
      </c>
      <c r="N52" s="88" t="s">
        <v>1767</v>
      </c>
      <c r="O52" s="18"/>
      <c r="P52" s="25" t="s">
        <v>623</v>
      </c>
      <c r="Q52" s="26"/>
      <c r="R52" s="26"/>
      <c r="S52" s="25" t="s">
        <v>3310</v>
      </c>
      <c r="T52" s="21">
        <v>7.1744178016648616</v>
      </c>
      <c r="U52" s="22">
        <v>5071.78759765625</v>
      </c>
      <c r="V52" s="22">
        <v>5711.81884765625</v>
      </c>
      <c r="W52" s="23"/>
      <c r="X52" s="24"/>
      <c r="Y52" s="24"/>
      <c r="Z52" s="15">
        <v>91</v>
      </c>
      <c r="AA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 s="16"/>
      <c r="AC52" s="71">
        <v>269</v>
      </c>
      <c r="AD52" s="71">
        <v>313</v>
      </c>
      <c r="AE52" s="71">
        <v>1849</v>
      </c>
      <c r="AF52" s="71">
        <v>1</v>
      </c>
      <c r="AG52" s="71" t="s">
        <v>1034</v>
      </c>
      <c r="AH52" s="71" t="s">
        <v>1615</v>
      </c>
      <c r="AI52" s="71">
        <v>3600</v>
      </c>
      <c r="AJ52" s="74">
        <v>39948.251493055555</v>
      </c>
      <c r="AK52" s="71" t="s">
        <v>2452</v>
      </c>
      <c r="AL52" s="71" t="s">
        <v>2541</v>
      </c>
      <c r="AM52" s="71" t="s">
        <v>3310</v>
      </c>
      <c r="AN52" s="74">
        <v>40523.67596064815</v>
      </c>
      <c r="AO52" s="71"/>
      <c r="AP52" s="71"/>
    </row>
    <row r="53" spans="1:42" ht="34.049999999999997" customHeight="1">
      <c r="A53" s="17" t="s">
        <v>194</v>
      </c>
      <c r="B53" s="77"/>
      <c r="C53" s="78">
        <v>2</v>
      </c>
      <c r="D53" s="78">
        <v>9</v>
      </c>
      <c r="E53" s="79">
        <v>1753.207647</v>
      </c>
      <c r="F53" s="79">
        <v>6.1700000000000004E-4</v>
      </c>
      <c r="G53" s="79">
        <v>2.189E-3</v>
      </c>
      <c r="H53" s="79">
        <v>1.303855</v>
      </c>
      <c r="I53" s="79">
        <v>0.15277777777777779</v>
      </c>
      <c r="J53" s="18"/>
      <c r="K53" s="18" t="s">
        <v>72</v>
      </c>
      <c r="L53" s="19">
        <v>5.3945127160313415</v>
      </c>
      <c r="M53" s="20">
        <v>99.970806721793736</v>
      </c>
      <c r="N53" s="88" t="s">
        <v>1744</v>
      </c>
      <c r="O53" s="18"/>
      <c r="P53" s="25" t="s">
        <v>194</v>
      </c>
      <c r="Q53" s="26"/>
      <c r="R53" s="26"/>
      <c r="S53" s="25" t="s">
        <v>3292</v>
      </c>
      <c r="T53" s="21">
        <v>9.1076220973937954</v>
      </c>
      <c r="U53" s="22">
        <v>4641.06298828125</v>
      </c>
      <c r="V53" s="22">
        <v>5873.97900390625</v>
      </c>
      <c r="W53" s="23"/>
      <c r="X53" s="24"/>
      <c r="Y53" s="24"/>
      <c r="Z53" s="15">
        <v>68</v>
      </c>
      <c r="AA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 s="16"/>
      <c r="AC53" s="71">
        <v>692</v>
      </c>
      <c r="AD53" s="71">
        <v>411</v>
      </c>
      <c r="AE53" s="71">
        <v>1792</v>
      </c>
      <c r="AF53" s="71">
        <v>0</v>
      </c>
      <c r="AG53" s="71" t="s">
        <v>1017</v>
      </c>
      <c r="AH53" s="71" t="s">
        <v>1606</v>
      </c>
      <c r="AI53" s="71">
        <v>-18000</v>
      </c>
      <c r="AJ53" s="74">
        <v>40259.629710648151</v>
      </c>
      <c r="AK53" s="71" t="s">
        <v>2452</v>
      </c>
      <c r="AL53" s="71" t="s">
        <v>2518</v>
      </c>
      <c r="AM53" s="71" t="s">
        <v>3292</v>
      </c>
      <c r="AN53" s="74">
        <v>40523.654942129629</v>
      </c>
      <c r="AO53" s="71"/>
      <c r="AP53" s="71"/>
    </row>
    <row r="54" spans="1:42" ht="34.049999999999997" customHeight="1">
      <c r="A54" s="17" t="s">
        <v>794</v>
      </c>
      <c r="B54" s="77"/>
      <c r="C54" s="78">
        <v>0</v>
      </c>
      <c r="D54" s="78">
        <v>5</v>
      </c>
      <c r="E54" s="79">
        <v>1746.8319039999999</v>
      </c>
      <c r="F54" s="79">
        <v>5.8299999999999997E-4</v>
      </c>
      <c r="G54" s="79">
        <v>1.029E-3</v>
      </c>
      <c r="H54" s="79">
        <v>0.78563000000000005</v>
      </c>
      <c r="I54" s="79">
        <v>0.05</v>
      </c>
      <c r="J54" s="18"/>
      <c r="K54" s="18" t="s">
        <v>72</v>
      </c>
      <c r="L54" s="19">
        <v>4.4467237325265963</v>
      </c>
      <c r="M54" s="20">
        <v>99.993252161971796</v>
      </c>
      <c r="N54" s="88" t="s">
        <v>2354</v>
      </c>
      <c r="O54" s="18"/>
      <c r="P54" s="25" t="s">
        <v>794</v>
      </c>
      <c r="Q54" s="26"/>
      <c r="R54" s="26"/>
      <c r="S54" s="25" t="s">
        <v>3527</v>
      </c>
      <c r="T54" s="21">
        <v>2.8740245723902933</v>
      </c>
      <c r="U54" s="22">
        <v>6038.9833984375</v>
      </c>
      <c r="V54" s="22">
        <v>5162.82080078125</v>
      </c>
      <c r="W54" s="23"/>
      <c r="X54" s="24"/>
      <c r="Y54" s="24"/>
      <c r="Z54" s="15">
        <v>681</v>
      </c>
      <c r="AA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 s="16"/>
      <c r="AC54" s="71">
        <v>202</v>
      </c>
      <c r="AD54" s="71">
        <v>95</v>
      </c>
      <c r="AE54" s="71">
        <v>946</v>
      </c>
      <c r="AF54" s="71">
        <v>1</v>
      </c>
      <c r="AG54" s="71" t="s">
        <v>1518</v>
      </c>
      <c r="AH54" s="71" t="s">
        <v>1611</v>
      </c>
      <c r="AI54" s="71">
        <v>12600</v>
      </c>
      <c r="AJ54" s="74">
        <v>39983.983101851853</v>
      </c>
      <c r="AK54" s="71" t="s">
        <v>2452</v>
      </c>
      <c r="AL54" s="71" t="s">
        <v>3131</v>
      </c>
      <c r="AM54" s="71" t="s">
        <v>3527</v>
      </c>
      <c r="AN54" s="74">
        <v>40523.679247685184</v>
      </c>
      <c r="AO54" s="71"/>
      <c r="AP54" s="71"/>
    </row>
    <row r="55" spans="1:42" ht="34.049999999999997" customHeight="1">
      <c r="A55" s="17" t="s">
        <v>879</v>
      </c>
      <c r="B55" s="77"/>
      <c r="C55" s="78">
        <v>10</v>
      </c>
      <c r="D55" s="78">
        <v>1</v>
      </c>
      <c r="E55" s="79">
        <v>1718.9633060000001</v>
      </c>
      <c r="F55" s="79">
        <v>5.7700000000000004E-4</v>
      </c>
      <c r="G55" s="79">
        <v>1.054E-3</v>
      </c>
      <c r="H55" s="79">
        <v>2.1695540000000002</v>
      </c>
      <c r="I55" s="79">
        <v>6.363636363636363E-2</v>
      </c>
      <c r="J55" s="18"/>
      <c r="K55" s="18" t="s">
        <v>72</v>
      </c>
      <c r="L55" s="19">
        <v>5.5900442378721307</v>
      </c>
      <c r="M55" s="20">
        <v>99.960507390066468</v>
      </c>
      <c r="N55" s="88" t="s">
        <v>1800</v>
      </c>
      <c r="O55" s="18"/>
      <c r="P55" s="25" t="s">
        <v>879</v>
      </c>
      <c r="Q55" s="26"/>
      <c r="R55" s="26"/>
      <c r="S55" s="25" t="s">
        <v>3235</v>
      </c>
      <c r="T55" s="21">
        <v>11.96797539209477</v>
      </c>
      <c r="U55" s="22">
        <v>5840.66455078125</v>
      </c>
      <c r="V55" s="22">
        <v>7689.2998046875</v>
      </c>
      <c r="W55" s="23"/>
      <c r="X55" s="24"/>
      <c r="Y55" s="24"/>
      <c r="Z55" s="15">
        <v>124</v>
      </c>
      <c r="AA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 s="16"/>
      <c r="AC55" s="71">
        <v>1</v>
      </c>
      <c r="AD55" s="71">
        <v>556</v>
      </c>
      <c r="AE55" s="71">
        <v>32</v>
      </c>
      <c r="AF55" s="71">
        <v>0</v>
      </c>
      <c r="AG55" s="71" t="s">
        <v>1063</v>
      </c>
      <c r="AH55" s="71"/>
      <c r="AI55" s="71"/>
      <c r="AJ55" s="74">
        <v>40522.940555555557</v>
      </c>
      <c r="AK55" s="71" t="s">
        <v>2452</v>
      </c>
      <c r="AL55" s="71" t="s">
        <v>2574</v>
      </c>
      <c r="AM55" s="71" t="s">
        <v>3235</v>
      </c>
      <c r="AN55" s="74">
        <v>40523.663136574076</v>
      </c>
      <c r="AO55" s="71"/>
      <c r="AP55" s="71"/>
    </row>
    <row r="56" spans="1:42" ht="34.049999999999997" customHeight="1">
      <c r="A56" s="17" t="s">
        <v>565</v>
      </c>
      <c r="B56" s="77"/>
      <c r="C56" s="78">
        <v>2</v>
      </c>
      <c r="D56" s="78">
        <v>12</v>
      </c>
      <c r="E56" s="79">
        <v>1622.5015539999999</v>
      </c>
      <c r="F56" s="79">
        <v>6.2299999999999996E-4</v>
      </c>
      <c r="G56" s="79">
        <v>2.8649999999999999E-3</v>
      </c>
      <c r="H56" s="79">
        <v>1.4811380000000001</v>
      </c>
      <c r="I56" s="79">
        <v>0.20512820512820512</v>
      </c>
      <c r="J56" s="18"/>
      <c r="K56" s="18" t="s">
        <v>72</v>
      </c>
      <c r="L56" s="19">
        <v>4.8530297212525104</v>
      </c>
      <c r="M56" s="20">
        <v>99.987356682431354</v>
      </c>
      <c r="N56" s="88" t="s">
        <v>2095</v>
      </c>
      <c r="O56" s="18"/>
      <c r="P56" s="25" t="s">
        <v>565</v>
      </c>
      <c r="Q56" s="26"/>
      <c r="R56" s="26"/>
      <c r="S56" s="25" t="s">
        <v>3458</v>
      </c>
      <c r="T56" s="21">
        <v>4.5113302514260232</v>
      </c>
      <c r="U56" s="22">
        <v>4482.47998046875</v>
      </c>
      <c r="V56" s="22">
        <v>5925.9541015625</v>
      </c>
      <c r="W56" s="23"/>
      <c r="X56" s="24"/>
      <c r="Y56" s="24"/>
      <c r="Z56" s="15">
        <v>420</v>
      </c>
      <c r="AA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 s="16"/>
      <c r="AC56" s="71">
        <v>289</v>
      </c>
      <c r="AD56" s="71">
        <v>178</v>
      </c>
      <c r="AE56" s="71">
        <v>433</v>
      </c>
      <c r="AF56" s="71">
        <v>170</v>
      </c>
      <c r="AG56" s="71" t="s">
        <v>1301</v>
      </c>
      <c r="AH56" s="71" t="s">
        <v>1603</v>
      </c>
      <c r="AI56" s="71">
        <v>-18000</v>
      </c>
      <c r="AJ56" s="74">
        <v>39858.155300925922</v>
      </c>
      <c r="AK56" s="71" t="s">
        <v>2452</v>
      </c>
      <c r="AL56" s="71" t="s">
        <v>2870</v>
      </c>
      <c r="AM56" s="71" t="s">
        <v>3458</v>
      </c>
      <c r="AN56" s="74">
        <v>40523.674143518518</v>
      </c>
      <c r="AO56" s="71"/>
      <c r="AP56" s="71"/>
    </row>
    <row r="57" spans="1:42" ht="34.049999999999997" customHeight="1">
      <c r="A57" s="17" t="s">
        <v>356</v>
      </c>
      <c r="B57" s="77"/>
      <c r="C57" s="78">
        <v>2</v>
      </c>
      <c r="D57" s="78">
        <v>7</v>
      </c>
      <c r="E57" s="79">
        <v>1603.878467</v>
      </c>
      <c r="F57" s="79">
        <v>4.8500000000000003E-4</v>
      </c>
      <c r="G57" s="79">
        <v>1.2589999999999999E-3</v>
      </c>
      <c r="H57" s="79">
        <v>1.1070660000000001</v>
      </c>
      <c r="I57" s="79">
        <v>0.14285714285714285</v>
      </c>
      <c r="J57" s="18"/>
      <c r="K57" s="18" t="s">
        <v>72</v>
      </c>
      <c r="L57" s="19">
        <v>6.3342029965362521</v>
      </c>
      <c r="M57" s="20">
        <v>99.875271541289081</v>
      </c>
      <c r="N57" s="88" t="s">
        <v>1937</v>
      </c>
      <c r="O57" s="18"/>
      <c r="P57" s="25" t="s">
        <v>356</v>
      </c>
      <c r="Q57" s="26"/>
      <c r="R57" s="26"/>
      <c r="S57" s="25" t="s">
        <v>3292</v>
      </c>
      <c r="T57" s="21">
        <v>35.639864727551107</v>
      </c>
      <c r="U57" s="22">
        <v>2830.54638671875</v>
      </c>
      <c r="V57" s="22">
        <v>3152.141357421875</v>
      </c>
      <c r="W57" s="23"/>
      <c r="X57" s="24"/>
      <c r="Y57" s="24"/>
      <c r="Z57" s="15">
        <v>261</v>
      </c>
      <c r="AA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 s="16"/>
      <c r="AC57" s="71">
        <v>1662</v>
      </c>
      <c r="AD57" s="71">
        <v>1756</v>
      </c>
      <c r="AE57" s="71">
        <v>4899</v>
      </c>
      <c r="AF57" s="71">
        <v>69</v>
      </c>
      <c r="AG57" s="71" t="s">
        <v>1181</v>
      </c>
      <c r="AH57" s="71" t="s">
        <v>1623</v>
      </c>
      <c r="AI57" s="71">
        <v>3600</v>
      </c>
      <c r="AJ57" s="74">
        <v>39643.863020833334</v>
      </c>
      <c r="AK57" s="71" t="s">
        <v>2452</v>
      </c>
      <c r="AL57" s="71" t="s">
        <v>2711</v>
      </c>
      <c r="AM57" s="71" t="s">
        <v>3292</v>
      </c>
      <c r="AN57" s="74">
        <v>40523.666863425926</v>
      </c>
      <c r="AO57" s="71"/>
      <c r="AP57" s="71"/>
    </row>
    <row r="58" spans="1:42" ht="34.049999999999997" customHeight="1">
      <c r="A58" s="17" t="s">
        <v>664</v>
      </c>
      <c r="B58" s="77"/>
      <c r="C58" s="78">
        <v>7</v>
      </c>
      <c r="D58" s="78">
        <v>7</v>
      </c>
      <c r="E58" s="79">
        <v>1601.0133020000001</v>
      </c>
      <c r="F58" s="79">
        <v>6.0400000000000004E-4</v>
      </c>
      <c r="G58" s="79">
        <v>1.9819999999999998E-3</v>
      </c>
      <c r="H58" s="79">
        <v>1.363416</v>
      </c>
      <c r="I58" s="79">
        <v>0.12727272727272726</v>
      </c>
      <c r="J58" s="18"/>
      <c r="K58" s="18" t="s">
        <v>72</v>
      </c>
      <c r="L58" s="19">
        <v>6.3852028782978794</v>
      </c>
      <c r="M58" s="20">
        <v>99.865043239435792</v>
      </c>
      <c r="N58" s="88" t="s">
        <v>2257</v>
      </c>
      <c r="O58" s="18"/>
      <c r="P58" s="25" t="s">
        <v>664</v>
      </c>
      <c r="Q58" s="26"/>
      <c r="R58" s="26"/>
      <c r="S58" s="25" t="s">
        <v>3549</v>
      </c>
      <c r="T58" s="21">
        <v>38.480491447805868</v>
      </c>
      <c r="U58" s="22">
        <v>4356.373046875</v>
      </c>
      <c r="V58" s="22">
        <v>6738.94189453125</v>
      </c>
      <c r="W58" s="23"/>
      <c r="X58" s="24"/>
      <c r="Y58" s="24"/>
      <c r="Z58" s="15">
        <v>583</v>
      </c>
      <c r="AA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 s="16"/>
      <c r="AC58" s="71">
        <v>356</v>
      </c>
      <c r="AD58" s="71">
        <v>1900</v>
      </c>
      <c r="AE58" s="71">
        <v>1337</v>
      </c>
      <c r="AF58" s="71">
        <v>1193</v>
      </c>
      <c r="AG58" s="71" t="s">
        <v>1431</v>
      </c>
      <c r="AH58" s="71" t="s">
        <v>1603</v>
      </c>
      <c r="AI58" s="71">
        <v>-18000</v>
      </c>
      <c r="AJ58" s="74">
        <v>39058.716168981482</v>
      </c>
      <c r="AK58" s="71" t="s">
        <v>2452</v>
      </c>
      <c r="AL58" s="71" t="s">
        <v>3033</v>
      </c>
      <c r="AM58" s="71" t="s">
        <v>3549</v>
      </c>
      <c r="AN58" s="74">
        <v>40523.664027777777</v>
      </c>
      <c r="AO58" s="71"/>
      <c r="AP58" s="71"/>
    </row>
    <row r="59" spans="1:42" ht="34.049999999999997" customHeight="1">
      <c r="A59" s="17" t="s">
        <v>798</v>
      </c>
      <c r="B59" s="77"/>
      <c r="C59" s="78">
        <v>2</v>
      </c>
      <c r="D59" s="78">
        <v>3</v>
      </c>
      <c r="E59" s="79">
        <v>1545.9739239999999</v>
      </c>
      <c r="F59" s="79">
        <v>4.6999999999999999E-4</v>
      </c>
      <c r="G59" s="79">
        <v>5.53E-4</v>
      </c>
      <c r="H59" s="79">
        <v>0.73850000000000005</v>
      </c>
      <c r="I59" s="79">
        <v>0</v>
      </c>
      <c r="J59" s="18"/>
      <c r="K59" s="18" t="s">
        <v>72</v>
      </c>
      <c r="L59" s="19">
        <v>6.6430144141335985</v>
      </c>
      <c r="M59" s="20">
        <v>99.798985456633304</v>
      </c>
      <c r="N59" s="88" t="s">
        <v>2357</v>
      </c>
      <c r="O59" s="18"/>
      <c r="P59" s="25" t="s">
        <v>798</v>
      </c>
      <c r="Q59" s="26"/>
      <c r="R59" s="26"/>
      <c r="S59" s="25" t="s">
        <v>3612</v>
      </c>
      <c r="T59" s="21">
        <v>56.826205682784526</v>
      </c>
      <c r="U59" s="22">
        <v>3726.114013671875</v>
      </c>
      <c r="V59" s="22">
        <v>2382.26904296875</v>
      </c>
      <c r="W59" s="23"/>
      <c r="X59" s="24"/>
      <c r="Y59" s="24"/>
      <c r="Z59" s="15">
        <v>684</v>
      </c>
      <c r="AA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 s="16"/>
      <c r="AC59" s="71">
        <v>875</v>
      </c>
      <c r="AD59" s="71">
        <v>2830</v>
      </c>
      <c r="AE59" s="71">
        <v>4993</v>
      </c>
      <c r="AF59" s="71">
        <v>92</v>
      </c>
      <c r="AG59" s="71" t="s">
        <v>1521</v>
      </c>
      <c r="AH59" s="71" t="s">
        <v>1674</v>
      </c>
      <c r="AI59" s="71">
        <v>7200</v>
      </c>
      <c r="AJ59" s="74">
        <v>39549.361979166664</v>
      </c>
      <c r="AK59" s="71" t="s">
        <v>2452</v>
      </c>
      <c r="AL59" s="71" t="s">
        <v>3134</v>
      </c>
      <c r="AM59" s="71" t="s">
        <v>3612</v>
      </c>
      <c r="AN59" s="74">
        <v>40523.675729166665</v>
      </c>
      <c r="AO59" s="71"/>
      <c r="AP59" s="71"/>
    </row>
    <row r="60" spans="1:42" ht="34.049999999999997" customHeight="1">
      <c r="A60" s="17" t="s">
        <v>167</v>
      </c>
      <c r="B60" s="77"/>
      <c r="C60" s="78">
        <v>1</v>
      </c>
      <c r="D60" s="78">
        <v>3</v>
      </c>
      <c r="E60" s="79">
        <v>1512</v>
      </c>
      <c r="F60" s="79">
        <v>5.7499999999999999E-4</v>
      </c>
      <c r="G60" s="79">
        <v>8.7200000000000005E-4</v>
      </c>
      <c r="H60" s="79">
        <v>0.72332600000000002</v>
      </c>
      <c r="I60" s="79">
        <v>0.16666666666666666</v>
      </c>
      <c r="J60" s="18"/>
      <c r="K60" s="18" t="s">
        <v>72</v>
      </c>
      <c r="L60" s="19">
        <v>5.1031656741493157</v>
      </c>
      <c r="M60" s="20">
        <v>99.981390173016933</v>
      </c>
      <c r="N60" s="88" t="s">
        <v>1686</v>
      </c>
      <c r="O60" s="18"/>
      <c r="P60" s="25" t="s">
        <v>167</v>
      </c>
      <c r="Q60" s="26"/>
      <c r="R60" s="26"/>
      <c r="S60" s="25" t="s">
        <v>3239</v>
      </c>
      <c r="T60" s="21">
        <v>6.1683625049079671</v>
      </c>
      <c r="U60" s="22">
        <v>6587.0302734375</v>
      </c>
      <c r="V60" s="22">
        <v>7781.634765625</v>
      </c>
      <c r="W60" s="23"/>
      <c r="X60" s="24"/>
      <c r="Y60" s="24"/>
      <c r="Z60" s="15">
        <v>10</v>
      </c>
      <c r="AA6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 s="16"/>
      <c r="AC60" s="71">
        <v>257</v>
      </c>
      <c r="AD60" s="71">
        <v>262</v>
      </c>
      <c r="AE60" s="71">
        <v>962</v>
      </c>
      <c r="AF60" s="71">
        <v>4</v>
      </c>
      <c r="AG60" s="71" t="s">
        <v>965</v>
      </c>
      <c r="AH60" s="71" t="s">
        <v>1607</v>
      </c>
      <c r="AI60" s="71">
        <v>7200</v>
      </c>
      <c r="AJ60" s="74">
        <v>39883.332546296297</v>
      </c>
      <c r="AK60" s="71" t="s">
        <v>2452</v>
      </c>
      <c r="AL60" s="71" t="s">
        <v>2460</v>
      </c>
      <c r="AM60" s="71" t="s">
        <v>3239</v>
      </c>
      <c r="AN60" s="74">
        <v>40523.669456018521</v>
      </c>
      <c r="AO60" s="71"/>
      <c r="AP60" s="71"/>
    </row>
    <row r="61" spans="1:42" ht="34.049999999999997" customHeight="1">
      <c r="A61" s="17" t="s">
        <v>676</v>
      </c>
      <c r="B61" s="77"/>
      <c r="C61" s="78">
        <v>2</v>
      </c>
      <c r="D61" s="78">
        <v>1</v>
      </c>
      <c r="E61" s="79">
        <v>1512</v>
      </c>
      <c r="F61" s="79">
        <v>5.7200000000000003E-4</v>
      </c>
      <c r="G61" s="79">
        <v>8.4999999999999995E-4</v>
      </c>
      <c r="H61" s="79">
        <v>0.78995300000000002</v>
      </c>
      <c r="I61" s="79">
        <v>0.16666666666666666</v>
      </c>
      <c r="J61" s="18"/>
      <c r="K61" s="18" t="s">
        <v>72</v>
      </c>
      <c r="L61" s="19">
        <v>5.2406048769244391</v>
      </c>
      <c r="M61" s="20">
        <v>99.976986320830108</v>
      </c>
      <c r="N61" s="88" t="s">
        <v>1691</v>
      </c>
      <c r="O61" s="18"/>
      <c r="P61" s="25" t="s">
        <v>676</v>
      </c>
      <c r="Q61" s="26"/>
      <c r="R61" s="26"/>
      <c r="S61" s="25" t="s">
        <v>3244</v>
      </c>
      <c r="T61" s="21">
        <v>7.3914101205732115</v>
      </c>
      <c r="U61" s="22">
        <v>7298.56201171875</v>
      </c>
      <c r="V61" s="22">
        <v>6732.18896484375</v>
      </c>
      <c r="W61" s="23"/>
      <c r="X61" s="24"/>
      <c r="Y61" s="24"/>
      <c r="Z61" s="15">
        <v>15</v>
      </c>
      <c r="AA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 s="16"/>
      <c r="AC61" s="71">
        <v>114</v>
      </c>
      <c r="AD61" s="71">
        <v>324</v>
      </c>
      <c r="AE61" s="71">
        <v>935</v>
      </c>
      <c r="AF61" s="71">
        <v>0</v>
      </c>
      <c r="AG61" s="71" t="s">
        <v>970</v>
      </c>
      <c r="AH61" s="71" t="s">
        <v>1609</v>
      </c>
      <c r="AI61" s="71">
        <v>7200</v>
      </c>
      <c r="AJ61" s="74">
        <v>40255.373032407406</v>
      </c>
      <c r="AK61" s="71" t="s">
        <v>2452</v>
      </c>
      <c r="AL61" s="71" t="s">
        <v>2465</v>
      </c>
      <c r="AM61" s="71" t="s">
        <v>3244</v>
      </c>
      <c r="AN61" s="74">
        <v>40523.666412037041</v>
      </c>
      <c r="AO61" s="71"/>
      <c r="AP61" s="71"/>
    </row>
    <row r="62" spans="1:42" ht="34.049999999999997" customHeight="1">
      <c r="A62" s="17" t="s">
        <v>343</v>
      </c>
      <c r="B62" s="77"/>
      <c r="C62" s="78">
        <v>1</v>
      </c>
      <c r="D62" s="78">
        <v>1</v>
      </c>
      <c r="E62" s="79">
        <v>1512</v>
      </c>
      <c r="F62" s="79">
        <v>5.7200000000000003E-4</v>
      </c>
      <c r="G62" s="79">
        <v>8.1099999999999998E-4</v>
      </c>
      <c r="H62" s="79">
        <v>0.69666899999999998</v>
      </c>
      <c r="I62" s="79">
        <v>0</v>
      </c>
      <c r="J62" s="18"/>
      <c r="K62" s="18" t="s">
        <v>72</v>
      </c>
      <c r="L62" s="19">
        <v>4.2398066351233314</v>
      </c>
      <c r="M62" s="20">
        <v>99.995098938695293</v>
      </c>
      <c r="N62" s="88" t="s">
        <v>1925</v>
      </c>
      <c r="O62" s="18"/>
      <c r="P62" s="25" t="s">
        <v>343</v>
      </c>
      <c r="Q62" s="26"/>
      <c r="R62" s="26"/>
      <c r="S62" s="25" t="s">
        <v>3235</v>
      </c>
      <c r="T62" s="21">
        <v>2.3611336367887392</v>
      </c>
      <c r="U62" s="22">
        <v>7283.67919921875</v>
      </c>
      <c r="V62" s="22">
        <v>6636.0068359375</v>
      </c>
      <c r="W62" s="23"/>
      <c r="X62" s="24"/>
      <c r="Y62" s="24"/>
      <c r="Z62" s="15">
        <v>249</v>
      </c>
      <c r="AA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 s="16"/>
      <c r="AC62" s="71">
        <v>26</v>
      </c>
      <c r="AD62" s="71">
        <v>69</v>
      </c>
      <c r="AE62" s="71">
        <v>778</v>
      </c>
      <c r="AF62" s="71">
        <v>0</v>
      </c>
      <c r="AG62" s="71" t="s">
        <v>1171</v>
      </c>
      <c r="AH62" s="71" t="s">
        <v>1615</v>
      </c>
      <c r="AI62" s="71">
        <v>3600</v>
      </c>
      <c r="AJ62" s="74">
        <v>40130.777870370373</v>
      </c>
      <c r="AK62" s="71" t="s">
        <v>2452</v>
      </c>
      <c r="AL62" s="71" t="s">
        <v>2699</v>
      </c>
      <c r="AM62" s="71" t="s">
        <v>3235</v>
      </c>
      <c r="AN62" s="74">
        <v>40523.662708333337</v>
      </c>
      <c r="AO62" s="71"/>
      <c r="AP62" s="71"/>
    </row>
    <row r="63" spans="1:42" ht="34.049999999999997" customHeight="1">
      <c r="A63" s="17" t="s">
        <v>574</v>
      </c>
      <c r="B63" s="77"/>
      <c r="C63" s="78">
        <v>2</v>
      </c>
      <c r="D63" s="78">
        <v>2</v>
      </c>
      <c r="E63" s="79">
        <v>1512</v>
      </c>
      <c r="F63" s="79">
        <v>3.1E-4</v>
      </c>
      <c r="G63" s="79">
        <v>9.9999999999999995E-7</v>
      </c>
      <c r="H63" s="79">
        <v>0.96883200000000003</v>
      </c>
      <c r="I63" s="79">
        <v>0</v>
      </c>
      <c r="J63" s="18"/>
      <c r="K63" s="18" t="s">
        <v>72</v>
      </c>
      <c r="L63" s="19">
        <v>7.1605469981532481</v>
      </c>
      <c r="M63" s="20">
        <v>99.552724883540606</v>
      </c>
      <c r="N63" s="88" t="s">
        <v>2175</v>
      </c>
      <c r="O63" s="18"/>
      <c r="P63" s="25" t="s">
        <v>574</v>
      </c>
      <c r="Q63" s="26"/>
      <c r="R63" s="26"/>
      <c r="S63" s="25" t="s">
        <v>3251</v>
      </c>
      <c r="T63" s="21">
        <v>125.21823928780714</v>
      </c>
      <c r="U63" s="22">
        <v>8594.548828125</v>
      </c>
      <c r="V63" s="22">
        <v>8835.91796875</v>
      </c>
      <c r="W63" s="23"/>
      <c r="X63" s="24"/>
      <c r="Y63" s="24"/>
      <c r="Z63" s="15">
        <v>500</v>
      </c>
      <c r="AA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 s="16"/>
      <c r="AC63" s="71">
        <v>6297</v>
      </c>
      <c r="AD63" s="71">
        <v>6297</v>
      </c>
      <c r="AE63" s="71">
        <v>11892</v>
      </c>
      <c r="AF63" s="71">
        <v>4</v>
      </c>
      <c r="AG63" s="71" t="s">
        <v>1365</v>
      </c>
      <c r="AH63" s="71" t="s">
        <v>1649</v>
      </c>
      <c r="AI63" s="71">
        <v>28800</v>
      </c>
      <c r="AJ63" s="74">
        <v>39830.520381944443</v>
      </c>
      <c r="AK63" s="71" t="s">
        <v>2452</v>
      </c>
      <c r="AL63" s="71" t="s">
        <v>2950</v>
      </c>
      <c r="AM63" s="71" t="s">
        <v>3251</v>
      </c>
      <c r="AN63" s="74">
        <v>40523.674745370372</v>
      </c>
      <c r="AO63" s="71"/>
      <c r="AP63" s="71"/>
    </row>
    <row r="64" spans="1:42" ht="34.049999999999997" customHeight="1">
      <c r="A64" s="17" t="s">
        <v>688</v>
      </c>
      <c r="B64" s="77"/>
      <c r="C64" s="78">
        <v>4</v>
      </c>
      <c r="D64" s="78">
        <v>19</v>
      </c>
      <c r="E64" s="79">
        <v>1472.1822999999999</v>
      </c>
      <c r="F64" s="79">
        <v>6.38E-4</v>
      </c>
      <c r="G64" s="79">
        <v>4.1580000000000002E-3</v>
      </c>
      <c r="H64" s="79">
        <v>2.3883269999999999</v>
      </c>
      <c r="I64" s="79">
        <v>0.22368421052631579</v>
      </c>
      <c r="J64" s="18"/>
      <c r="K64" s="18" t="s">
        <v>72</v>
      </c>
      <c r="L64" s="19">
        <v>5.7335042984965963</v>
      </c>
      <c r="M64" s="20">
        <v>99.950705267457067</v>
      </c>
      <c r="N64" s="88" t="s">
        <v>2272</v>
      </c>
      <c r="O64" s="18"/>
      <c r="P64" s="25" t="s">
        <v>688</v>
      </c>
      <c r="Q64" s="26"/>
      <c r="R64" s="26"/>
      <c r="S64" s="25" t="s">
        <v>3473</v>
      </c>
      <c r="T64" s="21">
        <v>14.690242665672248</v>
      </c>
      <c r="U64" s="22">
        <v>4313.673828125</v>
      </c>
      <c r="V64" s="22">
        <v>6404.78271484375</v>
      </c>
      <c r="W64" s="23"/>
      <c r="X64" s="24"/>
      <c r="Y64" s="24"/>
      <c r="Z64" s="15">
        <v>598</v>
      </c>
      <c r="AA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 s="16"/>
      <c r="AC64" s="71">
        <v>1271</v>
      </c>
      <c r="AD64" s="71">
        <v>694</v>
      </c>
      <c r="AE64" s="71">
        <v>1990</v>
      </c>
      <c r="AF64" s="71">
        <v>0</v>
      </c>
      <c r="AG64" s="71" t="s">
        <v>1446</v>
      </c>
      <c r="AH64" s="71" t="s">
        <v>1603</v>
      </c>
      <c r="AI64" s="71">
        <v>-18000</v>
      </c>
      <c r="AJ64" s="74">
        <v>39955.502893518518</v>
      </c>
      <c r="AK64" s="71" t="s">
        <v>2452</v>
      </c>
      <c r="AL64" s="71" t="s">
        <v>3048</v>
      </c>
      <c r="AM64" s="71" t="s">
        <v>3473</v>
      </c>
      <c r="AN64" s="74">
        <v>40523.67765046296</v>
      </c>
      <c r="AO64" s="71"/>
      <c r="AP64" s="71"/>
    </row>
    <row r="65" spans="1:42" ht="34.049999999999997" customHeight="1">
      <c r="A65" s="17" t="s">
        <v>321</v>
      </c>
      <c r="B65" s="77"/>
      <c r="C65" s="78">
        <v>10</v>
      </c>
      <c r="D65" s="78">
        <v>18</v>
      </c>
      <c r="E65" s="79">
        <v>1463.5294140000001</v>
      </c>
      <c r="F65" s="79">
        <v>5.0000000000000001E-4</v>
      </c>
      <c r="G65" s="79">
        <v>2.7369999999999998E-3</v>
      </c>
      <c r="H65" s="79">
        <v>2.2198449999999998</v>
      </c>
      <c r="I65" s="79">
        <v>0.16842105263157894</v>
      </c>
      <c r="J65" s="18"/>
      <c r="K65" s="18" t="s">
        <v>72</v>
      </c>
      <c r="L65" s="19">
        <v>6.5735661791296041</v>
      </c>
      <c r="M65" s="20">
        <v>99.819442060339881</v>
      </c>
      <c r="N65" s="88" t="s">
        <v>1901</v>
      </c>
      <c r="O65" s="18"/>
      <c r="P65" s="25" t="s">
        <v>321</v>
      </c>
      <c r="Q65" s="26"/>
      <c r="R65" s="26"/>
      <c r="S65" s="25" t="s">
        <v>3272</v>
      </c>
      <c r="T65" s="21">
        <v>51.144952242275011</v>
      </c>
      <c r="U65" s="22">
        <v>2576.31884765625</v>
      </c>
      <c r="V65" s="22">
        <v>3689.110107421875</v>
      </c>
      <c r="W65" s="23"/>
      <c r="X65" s="24"/>
      <c r="Y65" s="24"/>
      <c r="Z65" s="15">
        <v>225</v>
      </c>
      <c r="AA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 s="16"/>
      <c r="AC65" s="71">
        <v>2782</v>
      </c>
      <c r="AD65" s="71">
        <v>2542</v>
      </c>
      <c r="AE65" s="71">
        <v>3459</v>
      </c>
      <c r="AF65" s="71">
        <v>1214</v>
      </c>
      <c r="AG65" s="71" t="s">
        <v>1150</v>
      </c>
      <c r="AH65" s="71" t="s">
        <v>1604</v>
      </c>
      <c r="AI65" s="71">
        <v>-28800</v>
      </c>
      <c r="AJ65" s="74">
        <v>39042.107835648145</v>
      </c>
      <c r="AK65" s="71" t="s">
        <v>2452</v>
      </c>
      <c r="AL65" s="71" t="s">
        <v>2675</v>
      </c>
      <c r="AM65" s="71" t="s">
        <v>3272</v>
      </c>
      <c r="AN65" s="74">
        <v>40523.665868055556</v>
      </c>
      <c r="AO65" s="71"/>
      <c r="AP65" s="71"/>
    </row>
    <row r="66" spans="1:42" ht="34.049999999999997" customHeight="1">
      <c r="A66" s="17" t="s">
        <v>433</v>
      </c>
      <c r="B66" s="77"/>
      <c r="C66" s="78">
        <v>6</v>
      </c>
      <c r="D66" s="78">
        <v>11</v>
      </c>
      <c r="E66" s="79">
        <v>1387.246535</v>
      </c>
      <c r="F66" s="79">
        <v>6.1899999999999998E-4</v>
      </c>
      <c r="G66" s="79">
        <v>2.5959999999999998E-3</v>
      </c>
      <c r="H66" s="79">
        <v>1.5741499999999999</v>
      </c>
      <c r="I66" s="79">
        <v>0.15384615384615385</v>
      </c>
      <c r="J66" s="18"/>
      <c r="K66" s="18" t="s">
        <v>72</v>
      </c>
      <c r="L66" s="19">
        <v>7.0404087541469638</v>
      </c>
      <c r="M66" s="20">
        <v>99.628513759078501</v>
      </c>
      <c r="N66" s="88" t="s">
        <v>1741</v>
      </c>
      <c r="O66" s="18"/>
      <c r="P66" s="25" t="s">
        <v>433</v>
      </c>
      <c r="Q66" s="26"/>
      <c r="R66" s="26"/>
      <c r="S66" s="25" t="s">
        <v>3290</v>
      </c>
      <c r="T66" s="21">
        <v>104.1699843536972</v>
      </c>
      <c r="U66" s="22">
        <v>4481.32373046875</v>
      </c>
      <c r="V66" s="22">
        <v>6049.1240234375</v>
      </c>
      <c r="W66" s="23"/>
      <c r="X66" s="24"/>
      <c r="Y66" s="24"/>
      <c r="Z66" s="15">
        <v>65</v>
      </c>
      <c r="AA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 s="16"/>
      <c r="AC66" s="71">
        <v>4062</v>
      </c>
      <c r="AD66" s="71">
        <v>5230</v>
      </c>
      <c r="AE66" s="71">
        <v>49344</v>
      </c>
      <c r="AF66" s="71">
        <v>89</v>
      </c>
      <c r="AG66" s="71" t="s">
        <v>1014</v>
      </c>
      <c r="AH66" s="71" t="s">
        <v>1603</v>
      </c>
      <c r="AI66" s="71">
        <v>-18000</v>
      </c>
      <c r="AJ66" s="74">
        <v>39738.112164351849</v>
      </c>
      <c r="AK66" s="71" t="s">
        <v>2452</v>
      </c>
      <c r="AL66" s="71" t="s">
        <v>2515</v>
      </c>
      <c r="AM66" s="71" t="s">
        <v>3290</v>
      </c>
      <c r="AN66" s="74">
        <v>40523.661979166667</v>
      </c>
      <c r="AO66" s="71"/>
      <c r="AP66" s="71"/>
    </row>
    <row r="67" spans="1:42" ht="34.049999999999997" customHeight="1">
      <c r="A67" s="17" t="s">
        <v>789</v>
      </c>
      <c r="B67" s="77"/>
      <c r="C67" s="78">
        <v>2</v>
      </c>
      <c r="D67" s="78">
        <v>5</v>
      </c>
      <c r="E67" s="79">
        <v>1351.8606709999999</v>
      </c>
      <c r="F67" s="79">
        <v>5.8100000000000003E-4</v>
      </c>
      <c r="G67" s="79">
        <v>9.9299999999999996E-4</v>
      </c>
      <c r="H67" s="79">
        <v>0.72453999999999996</v>
      </c>
      <c r="I67" s="79">
        <v>0.2</v>
      </c>
      <c r="J67" s="18"/>
      <c r="K67" s="18" t="s">
        <v>72</v>
      </c>
      <c r="L67" s="19">
        <v>5.8893556698762835</v>
      </c>
      <c r="M67" s="20">
        <v>99.937280621274624</v>
      </c>
      <c r="N67" s="88" t="s">
        <v>2350</v>
      </c>
      <c r="O67" s="18"/>
      <c r="P67" s="25" t="s">
        <v>789</v>
      </c>
      <c r="Q67" s="26"/>
      <c r="R67" s="26"/>
      <c r="S67" s="25" t="s">
        <v>3418</v>
      </c>
      <c r="T67" s="21">
        <v>18.418565236006621</v>
      </c>
      <c r="U67" s="22">
        <v>4285.6767578125</v>
      </c>
      <c r="V67" s="22">
        <v>7791.99072265625</v>
      </c>
      <c r="W67" s="23"/>
      <c r="X67" s="24"/>
      <c r="Y67" s="24"/>
      <c r="Z67" s="15">
        <v>677</v>
      </c>
      <c r="AA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 s="16"/>
      <c r="AC67" s="71">
        <v>1959</v>
      </c>
      <c r="AD67" s="71">
        <v>883</v>
      </c>
      <c r="AE67" s="71">
        <v>5276</v>
      </c>
      <c r="AF67" s="71">
        <v>1</v>
      </c>
      <c r="AG67" s="71" t="s">
        <v>1514</v>
      </c>
      <c r="AH67" s="71" t="s">
        <v>1610</v>
      </c>
      <c r="AI67" s="71">
        <v>0</v>
      </c>
      <c r="AJ67" s="74">
        <v>39874.661759259259</v>
      </c>
      <c r="AK67" s="71" t="s">
        <v>2452</v>
      </c>
      <c r="AL67" s="71" t="s">
        <v>3127</v>
      </c>
      <c r="AM67" s="71" t="s">
        <v>3418</v>
      </c>
      <c r="AN67" s="74">
        <v>40523.680254629631</v>
      </c>
      <c r="AO67" s="71"/>
      <c r="AP67" s="71"/>
    </row>
    <row r="68" spans="1:42" ht="34.049999999999997" customHeight="1">
      <c r="A68" s="17" t="s">
        <v>225</v>
      </c>
      <c r="B68" s="77"/>
      <c r="C68" s="78">
        <v>5</v>
      </c>
      <c r="D68" s="78">
        <v>8</v>
      </c>
      <c r="E68" s="79">
        <v>1335.5424619999999</v>
      </c>
      <c r="F68" s="79">
        <v>5.9800000000000001E-4</v>
      </c>
      <c r="G68" s="79">
        <v>1.843E-3</v>
      </c>
      <c r="H68" s="79">
        <v>1.333996</v>
      </c>
      <c r="I68" s="79">
        <v>0.23333333333333334</v>
      </c>
      <c r="J68" s="18"/>
      <c r="K68" s="18" t="s">
        <v>72</v>
      </c>
      <c r="L68" s="19">
        <v>5.201500692886766</v>
      </c>
      <c r="M68" s="20">
        <v>99.978335888435751</v>
      </c>
      <c r="N68" s="88" t="s">
        <v>1708</v>
      </c>
      <c r="O68" s="18"/>
      <c r="P68" s="25" t="s">
        <v>225</v>
      </c>
      <c r="Q68" s="26"/>
      <c r="R68" s="26"/>
      <c r="S68" s="25" t="s">
        <v>3258</v>
      </c>
      <c r="T68" s="21">
        <v>7.0166052060951527</v>
      </c>
      <c r="U68" s="22">
        <v>4689.16015625</v>
      </c>
      <c r="V68" s="22">
        <v>6691.68212890625</v>
      </c>
      <c r="W68" s="23"/>
      <c r="X68" s="24"/>
      <c r="Y68" s="24"/>
      <c r="Z68" s="15">
        <v>32</v>
      </c>
      <c r="AA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 s="16"/>
      <c r="AC68" s="71">
        <v>174</v>
      </c>
      <c r="AD68" s="71">
        <v>305</v>
      </c>
      <c r="AE68" s="71">
        <v>318</v>
      </c>
      <c r="AF68" s="71">
        <v>0</v>
      </c>
      <c r="AG68" s="71" t="s">
        <v>985</v>
      </c>
      <c r="AH68" s="71" t="s">
        <v>1616</v>
      </c>
      <c r="AI68" s="71">
        <v>-21600</v>
      </c>
      <c r="AJ68" s="74">
        <v>40506.796655092592</v>
      </c>
      <c r="AK68" s="71" t="s">
        <v>2452</v>
      </c>
      <c r="AL68" s="71" t="s">
        <v>2482</v>
      </c>
      <c r="AM68" s="71" t="s">
        <v>3258</v>
      </c>
      <c r="AN68" s="74">
        <v>40523.659699074073</v>
      </c>
      <c r="AO68" s="71"/>
      <c r="AP68" s="71"/>
    </row>
    <row r="69" spans="1:42" ht="34.049999999999997" customHeight="1">
      <c r="A69" s="17" t="s">
        <v>705</v>
      </c>
      <c r="B69" s="77"/>
      <c r="C69" s="78">
        <v>12</v>
      </c>
      <c r="D69" s="78">
        <v>23</v>
      </c>
      <c r="E69" s="79">
        <v>1313.924205</v>
      </c>
      <c r="F69" s="79">
        <v>6.2299999999999996E-4</v>
      </c>
      <c r="G69" s="79">
        <v>4.5059999999999996E-3</v>
      </c>
      <c r="H69" s="79">
        <v>2.436874</v>
      </c>
      <c r="I69" s="79">
        <v>0.26268115942028986</v>
      </c>
      <c r="J69" s="18"/>
      <c r="K69" s="18" t="s">
        <v>72</v>
      </c>
      <c r="L69" s="19">
        <v>5.5981400747544585</v>
      </c>
      <c r="M69" s="20">
        <v>99.960010180948601</v>
      </c>
      <c r="N69" s="88" t="s">
        <v>1723</v>
      </c>
      <c r="O69" s="18"/>
      <c r="P69" s="25" t="s">
        <v>705</v>
      </c>
      <c r="Q69" s="26"/>
      <c r="R69" s="26"/>
      <c r="S69" s="25" t="s">
        <v>3273</v>
      </c>
      <c r="T69" s="21">
        <v>12.106061413218265</v>
      </c>
      <c r="U69" s="22">
        <v>4159.94189453125</v>
      </c>
      <c r="V69" s="22">
        <v>6555.52099609375</v>
      </c>
      <c r="W69" s="23"/>
      <c r="X69" s="24"/>
      <c r="Y69" s="24"/>
      <c r="Z69" s="15">
        <v>47</v>
      </c>
      <c r="AA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 s="16"/>
      <c r="AC69" s="71">
        <v>659</v>
      </c>
      <c r="AD69" s="71">
        <v>563</v>
      </c>
      <c r="AE69" s="71">
        <v>2016</v>
      </c>
      <c r="AF69" s="71">
        <v>651</v>
      </c>
      <c r="AG69" s="71" t="s">
        <v>998</v>
      </c>
      <c r="AH69" s="71" t="s">
        <v>1603</v>
      </c>
      <c r="AI69" s="71">
        <v>-18000</v>
      </c>
      <c r="AJ69" s="74">
        <v>39637.974872685183</v>
      </c>
      <c r="AK69" s="71" t="s">
        <v>2452</v>
      </c>
      <c r="AL69" s="71" t="s">
        <v>2497</v>
      </c>
      <c r="AM69" s="71" t="s">
        <v>3273</v>
      </c>
      <c r="AN69" s="74">
        <v>40523.677847222221</v>
      </c>
      <c r="AO69" s="71"/>
      <c r="AP69" s="71"/>
    </row>
    <row r="70" spans="1:42" ht="34.049999999999997" customHeight="1">
      <c r="A70" s="17" t="s">
        <v>847</v>
      </c>
      <c r="B70" s="77"/>
      <c r="C70" s="78">
        <v>19</v>
      </c>
      <c r="D70" s="78">
        <v>8</v>
      </c>
      <c r="E70" s="79">
        <v>1307.9501029999999</v>
      </c>
      <c r="F70" s="79">
        <v>6.3100000000000005E-4</v>
      </c>
      <c r="G70" s="79">
        <v>3.9100000000000003E-3</v>
      </c>
      <c r="H70" s="79">
        <v>2.384763</v>
      </c>
      <c r="I70" s="79">
        <v>0.22294372294372294</v>
      </c>
      <c r="J70" s="18"/>
      <c r="K70" s="18" t="s">
        <v>72</v>
      </c>
      <c r="L70" s="19">
        <v>7.2735895527250385</v>
      </c>
      <c r="M70" s="20">
        <v>99.467346975015246</v>
      </c>
      <c r="N70" s="88" t="s">
        <v>1757</v>
      </c>
      <c r="O70" s="18"/>
      <c r="P70" s="25" t="s">
        <v>847</v>
      </c>
      <c r="Q70" s="26"/>
      <c r="R70" s="26"/>
      <c r="S70" s="25" t="s">
        <v>3303</v>
      </c>
      <c r="T70" s="21">
        <v>148.9295817721559</v>
      </c>
      <c r="U70" s="22">
        <v>4441.056640625</v>
      </c>
      <c r="V70" s="22">
        <v>5713.92529296875</v>
      </c>
      <c r="W70" s="23"/>
      <c r="X70" s="24"/>
      <c r="Y70" s="24"/>
      <c r="Z70" s="15">
        <v>81</v>
      </c>
      <c r="AA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 s="16"/>
      <c r="AC70" s="71">
        <v>570</v>
      </c>
      <c r="AD70" s="71">
        <v>7499</v>
      </c>
      <c r="AE70" s="71">
        <v>1529</v>
      </c>
      <c r="AF70" s="71">
        <v>3</v>
      </c>
      <c r="AG70" s="71"/>
      <c r="AH70" s="71" t="s">
        <v>1603</v>
      </c>
      <c r="AI70" s="71">
        <v>-18000</v>
      </c>
      <c r="AJ70" s="74">
        <v>39163.682141203702</v>
      </c>
      <c r="AK70" s="71" t="s">
        <v>2452</v>
      </c>
      <c r="AL70" s="71" t="s">
        <v>2531</v>
      </c>
      <c r="AM70" s="71" t="s">
        <v>3303</v>
      </c>
      <c r="AN70" s="74">
        <v>40523.662615740737</v>
      </c>
      <c r="AO70" s="71"/>
      <c r="AP70" s="71"/>
    </row>
    <row r="71" spans="1:42" ht="34.049999999999997" customHeight="1">
      <c r="A71" s="17" t="s">
        <v>766</v>
      </c>
      <c r="B71" s="77"/>
      <c r="C71" s="78">
        <v>13</v>
      </c>
      <c r="D71" s="78">
        <v>14</v>
      </c>
      <c r="E71" s="79">
        <v>1305.0641350000001</v>
      </c>
      <c r="F71" s="79">
        <v>6.3199999999999997E-4</v>
      </c>
      <c r="G71" s="79">
        <v>4.3759999999999997E-3</v>
      </c>
      <c r="H71" s="79">
        <v>1.8952169999999999</v>
      </c>
      <c r="I71" s="79">
        <v>0.4064327485380117</v>
      </c>
      <c r="J71" s="18"/>
      <c r="K71" s="18" t="s">
        <v>72</v>
      </c>
      <c r="L71" s="19">
        <v>6.048383638014311</v>
      </c>
      <c r="M71" s="20">
        <v>99.919807272275264</v>
      </c>
      <c r="N71" s="88" t="s">
        <v>2334</v>
      </c>
      <c r="O71" s="18"/>
      <c r="P71" s="25" t="s">
        <v>766</v>
      </c>
      <c r="Q71" s="26"/>
      <c r="R71" s="26"/>
      <c r="S71" s="25" t="s">
        <v>3598</v>
      </c>
      <c r="T71" s="21">
        <v>23.271302549775172</v>
      </c>
      <c r="U71" s="22">
        <v>4195.21435546875</v>
      </c>
      <c r="V71" s="22">
        <v>6061.30712890625</v>
      </c>
      <c r="W71" s="23"/>
      <c r="X71" s="24"/>
      <c r="Y71" s="24"/>
      <c r="Z71" s="15">
        <v>661</v>
      </c>
      <c r="AA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 s="16"/>
      <c r="AC71" s="71">
        <v>261</v>
      </c>
      <c r="AD71" s="71">
        <v>1129</v>
      </c>
      <c r="AE71" s="71">
        <v>1188</v>
      </c>
      <c r="AF71" s="71">
        <v>4</v>
      </c>
      <c r="AG71" s="71" t="s">
        <v>1500</v>
      </c>
      <c r="AH71" s="71" t="s">
        <v>1603</v>
      </c>
      <c r="AI71" s="71">
        <v>-18000</v>
      </c>
      <c r="AJ71" s="74">
        <v>39518.753750000003</v>
      </c>
      <c r="AK71" s="71" t="s">
        <v>2452</v>
      </c>
      <c r="AL71" s="71" t="s">
        <v>3111</v>
      </c>
      <c r="AM71" s="71" t="s">
        <v>3598</v>
      </c>
      <c r="AN71" s="74">
        <v>40523.672453703701</v>
      </c>
      <c r="AO71" s="71"/>
      <c r="AP71" s="71"/>
    </row>
    <row r="72" spans="1:42" ht="34.049999999999997" customHeight="1">
      <c r="A72" s="17" t="s">
        <v>716</v>
      </c>
      <c r="B72" s="77"/>
      <c r="C72" s="78">
        <v>9</v>
      </c>
      <c r="D72" s="78">
        <v>12</v>
      </c>
      <c r="E72" s="79">
        <v>1299.368657</v>
      </c>
      <c r="F72" s="79">
        <v>6.2600000000000004E-4</v>
      </c>
      <c r="G72" s="79">
        <v>3.2160000000000001E-3</v>
      </c>
      <c r="H72" s="79">
        <v>1.460496</v>
      </c>
      <c r="I72" s="79">
        <v>0.30769230769230771</v>
      </c>
      <c r="J72" s="18"/>
      <c r="K72" s="18" t="s">
        <v>72</v>
      </c>
      <c r="L72" s="19">
        <v>6.0780688539587233</v>
      </c>
      <c r="M72" s="20">
        <v>99.916042688954263</v>
      </c>
      <c r="N72" s="88" t="s">
        <v>2296</v>
      </c>
      <c r="O72" s="18"/>
      <c r="P72" s="25" t="s">
        <v>716</v>
      </c>
      <c r="Q72" s="26"/>
      <c r="R72" s="26"/>
      <c r="S72" s="25" t="s">
        <v>3574</v>
      </c>
      <c r="T72" s="21">
        <v>24.316810995424493</v>
      </c>
      <c r="U72" s="22">
        <v>4465.59716796875</v>
      </c>
      <c r="V72" s="22">
        <v>5854.8681640625</v>
      </c>
      <c r="W72" s="23"/>
      <c r="X72" s="24"/>
      <c r="Y72" s="24"/>
      <c r="Z72" s="15">
        <v>622</v>
      </c>
      <c r="AA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 s="16"/>
      <c r="AC72" s="71">
        <v>577</v>
      </c>
      <c r="AD72" s="71">
        <v>1182</v>
      </c>
      <c r="AE72" s="71">
        <v>8909</v>
      </c>
      <c r="AF72" s="71">
        <v>1</v>
      </c>
      <c r="AG72" s="71" t="s">
        <v>1466</v>
      </c>
      <c r="AH72" s="71" t="s">
        <v>1603</v>
      </c>
      <c r="AI72" s="71">
        <v>-18000</v>
      </c>
      <c r="AJ72" s="74">
        <v>39780.85696759259</v>
      </c>
      <c r="AK72" s="71" t="s">
        <v>2452</v>
      </c>
      <c r="AL72" s="71" t="s">
        <v>3072</v>
      </c>
      <c r="AM72" s="71" t="s">
        <v>3574</v>
      </c>
      <c r="AN72" s="74">
        <v>40523.658460648148</v>
      </c>
      <c r="AO72" s="71"/>
      <c r="AP72" s="71"/>
    </row>
    <row r="73" spans="1:42" ht="34.049999999999997" customHeight="1">
      <c r="A73" s="17" t="s">
        <v>783</v>
      </c>
      <c r="B73" s="77"/>
      <c r="C73" s="78">
        <v>5</v>
      </c>
      <c r="D73" s="78">
        <v>5</v>
      </c>
      <c r="E73" s="79">
        <v>1275.7116140000001</v>
      </c>
      <c r="F73" s="79">
        <v>6.0400000000000004E-4</v>
      </c>
      <c r="G73" s="79">
        <v>1.673E-3</v>
      </c>
      <c r="H73" s="79">
        <v>1.538516</v>
      </c>
      <c r="I73" s="79">
        <v>0.16666666666666666</v>
      </c>
      <c r="J73" s="18"/>
      <c r="K73" s="18" t="s">
        <v>72</v>
      </c>
      <c r="L73" s="19">
        <v>3.991354417730399</v>
      </c>
      <c r="M73" s="20">
        <v>99.996661595922887</v>
      </c>
      <c r="N73" s="88" t="s">
        <v>1973</v>
      </c>
      <c r="O73" s="18"/>
      <c r="P73" s="25" t="s">
        <v>783</v>
      </c>
      <c r="Q73" s="26"/>
      <c r="R73" s="26"/>
      <c r="S73" s="25" t="s">
        <v>3393</v>
      </c>
      <c r="T73" s="21">
        <v>1.9271489989720398</v>
      </c>
      <c r="U73" s="22">
        <v>4213.5478515625</v>
      </c>
      <c r="V73" s="22">
        <v>7381.81640625</v>
      </c>
      <c r="W73" s="23"/>
      <c r="X73" s="24"/>
      <c r="Y73" s="24"/>
      <c r="Z73" s="15">
        <v>298</v>
      </c>
      <c r="AA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 s="16"/>
      <c r="AC73" s="71">
        <v>13</v>
      </c>
      <c r="AD73" s="71">
        <v>47</v>
      </c>
      <c r="AE73" s="71">
        <v>35</v>
      </c>
      <c r="AF73" s="71">
        <v>1</v>
      </c>
      <c r="AG73" s="71" t="s">
        <v>1212</v>
      </c>
      <c r="AH73" s="71"/>
      <c r="AI73" s="71"/>
      <c r="AJ73" s="74">
        <v>40523.087511574071</v>
      </c>
      <c r="AK73" s="71" t="s">
        <v>2452</v>
      </c>
      <c r="AL73" s="71" t="s">
        <v>2748</v>
      </c>
      <c r="AM73" s="71" t="s">
        <v>3393</v>
      </c>
      <c r="AN73" s="74">
        <v>40523.680648148147</v>
      </c>
      <c r="AO73" s="71"/>
      <c r="AP73" s="71"/>
    </row>
    <row r="74" spans="1:42" ht="34.049999999999997" customHeight="1">
      <c r="A74" s="17" t="s">
        <v>849</v>
      </c>
      <c r="B74" s="77"/>
      <c r="C74" s="78">
        <v>12</v>
      </c>
      <c r="D74" s="78">
        <v>1</v>
      </c>
      <c r="E74" s="79">
        <v>1272.4859280000001</v>
      </c>
      <c r="F74" s="79">
        <v>5.8399999999999999E-4</v>
      </c>
      <c r="G74" s="79">
        <v>1.366E-3</v>
      </c>
      <c r="H74" s="79">
        <v>2.4435440000000002</v>
      </c>
      <c r="I74" s="79">
        <v>7.0512820512820512E-2</v>
      </c>
      <c r="J74" s="18"/>
      <c r="K74" s="18" t="s">
        <v>72</v>
      </c>
      <c r="L74" s="19">
        <v>8.5708194967118683</v>
      </c>
      <c r="M74" s="20">
        <v>96.045482795972603</v>
      </c>
      <c r="N74" s="88" t="s">
        <v>1830</v>
      </c>
      <c r="O74" s="18"/>
      <c r="P74" s="25" t="s">
        <v>849</v>
      </c>
      <c r="Q74" s="26"/>
      <c r="R74" s="26"/>
      <c r="S74" s="25" t="s">
        <v>3235</v>
      </c>
      <c r="T74" s="21">
        <v>1099.2573057184968</v>
      </c>
      <c r="U74" s="22">
        <v>5924.333984375</v>
      </c>
      <c r="V74" s="22">
        <v>6120.109375</v>
      </c>
      <c r="W74" s="23"/>
      <c r="X74" s="24"/>
      <c r="Y74" s="24"/>
      <c r="Z74" s="15">
        <v>154</v>
      </c>
      <c r="AA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 s="16"/>
      <c r="AC74" s="71">
        <v>64</v>
      </c>
      <c r="AD74" s="71">
        <v>55674</v>
      </c>
      <c r="AE74" s="71">
        <v>4578</v>
      </c>
      <c r="AF74" s="71">
        <v>0</v>
      </c>
      <c r="AG74" s="71" t="s">
        <v>1091</v>
      </c>
      <c r="AH74" s="71" t="s">
        <v>1636</v>
      </c>
      <c r="AI74" s="71">
        <v>3600</v>
      </c>
      <c r="AJ74" s="74">
        <v>40031.713958333334</v>
      </c>
      <c r="AK74" s="71" t="s">
        <v>2452</v>
      </c>
      <c r="AL74" s="71" t="s">
        <v>2604</v>
      </c>
      <c r="AM74" s="71" t="s">
        <v>3235</v>
      </c>
      <c r="AN74" s="74">
        <v>40523.679120370369</v>
      </c>
      <c r="AO74" s="71"/>
      <c r="AP74" s="71"/>
    </row>
    <row r="75" spans="1:42" ht="34.049999999999997" customHeight="1">
      <c r="A75" s="17" t="s">
        <v>872</v>
      </c>
      <c r="B75" s="77"/>
      <c r="C75" s="78">
        <v>4</v>
      </c>
      <c r="D75" s="78">
        <v>4</v>
      </c>
      <c r="E75" s="79">
        <v>1255.0460230000001</v>
      </c>
      <c r="F75" s="79">
        <v>4.5300000000000001E-4</v>
      </c>
      <c r="G75" s="79">
        <v>7.9699999999999997E-4</v>
      </c>
      <c r="H75" s="79">
        <v>0.82308899999999996</v>
      </c>
      <c r="I75" s="79">
        <v>0.23333333333333334</v>
      </c>
      <c r="J75" s="18"/>
      <c r="K75" s="18" t="s">
        <v>72</v>
      </c>
      <c r="L75" s="19">
        <v>4.5176192683554373</v>
      </c>
      <c r="M75" s="20">
        <v>99.992470833357999</v>
      </c>
      <c r="N75" s="88" t="s">
        <v>1894</v>
      </c>
      <c r="O75" s="18"/>
      <c r="P75" s="25" t="s">
        <v>872</v>
      </c>
      <c r="Q75" s="26"/>
      <c r="R75" s="26"/>
      <c r="S75" s="25" t="s">
        <v>3354</v>
      </c>
      <c r="T75" s="21">
        <v>3.0910168912986431</v>
      </c>
      <c r="U75" s="22">
        <v>1368.7489013671875</v>
      </c>
      <c r="V75" s="22">
        <v>5555.36474609375</v>
      </c>
      <c r="W75" s="23"/>
      <c r="X75" s="24"/>
      <c r="Y75" s="24"/>
      <c r="Z75" s="15">
        <v>218</v>
      </c>
      <c r="AA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 s="16"/>
      <c r="AC75" s="71">
        <v>113</v>
      </c>
      <c r="AD75" s="71">
        <v>106</v>
      </c>
      <c r="AE75" s="71">
        <v>141</v>
      </c>
      <c r="AF75" s="71">
        <v>0</v>
      </c>
      <c r="AG75" s="71" t="s">
        <v>1144</v>
      </c>
      <c r="AH75" s="71" t="s">
        <v>1603</v>
      </c>
      <c r="AI75" s="71">
        <v>-18000</v>
      </c>
      <c r="AJ75" s="74">
        <v>40072.922071759262</v>
      </c>
      <c r="AK75" s="71" t="s">
        <v>2452</v>
      </c>
      <c r="AL75" s="71" t="s">
        <v>2668</v>
      </c>
      <c r="AM75" s="71" t="s">
        <v>3354</v>
      </c>
      <c r="AN75" s="74">
        <v>40523.678136574075</v>
      </c>
      <c r="AO75" s="71"/>
      <c r="AP75" s="71"/>
    </row>
    <row r="76" spans="1:42" ht="34.049999999999997" customHeight="1">
      <c r="A76" s="17" t="s">
        <v>707</v>
      </c>
      <c r="B76" s="77"/>
      <c r="C76" s="78">
        <v>13</v>
      </c>
      <c r="D76" s="78">
        <v>19</v>
      </c>
      <c r="E76" s="79">
        <v>1238.068608</v>
      </c>
      <c r="F76" s="79">
        <v>6.1499999999999999E-4</v>
      </c>
      <c r="G76" s="79">
        <v>3.6800000000000001E-3</v>
      </c>
      <c r="H76" s="79">
        <v>1.90883</v>
      </c>
      <c r="I76" s="79">
        <v>0.36257309941520466</v>
      </c>
      <c r="J76" s="18"/>
      <c r="K76" s="18" t="s">
        <v>72</v>
      </c>
      <c r="L76" s="19">
        <v>5.5161526137744534</v>
      </c>
      <c r="M76" s="20">
        <v>99.964769182505336</v>
      </c>
      <c r="N76" s="88" t="s">
        <v>2285</v>
      </c>
      <c r="O76" s="18"/>
      <c r="P76" s="25" t="s">
        <v>707</v>
      </c>
      <c r="Q76" s="26"/>
      <c r="R76" s="26"/>
      <c r="S76" s="25" t="s">
        <v>3457</v>
      </c>
      <c r="T76" s="21">
        <v>10.784380925321953</v>
      </c>
      <c r="U76" s="22">
        <v>4090.445556640625</v>
      </c>
      <c r="V76" s="22">
        <v>6764.419921875</v>
      </c>
      <c r="W76" s="23"/>
      <c r="X76" s="24"/>
      <c r="Y76" s="24"/>
      <c r="Z76" s="15">
        <v>611</v>
      </c>
      <c r="AA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 s="16"/>
      <c r="AC76" s="71">
        <v>586</v>
      </c>
      <c r="AD76" s="71">
        <v>496</v>
      </c>
      <c r="AE76" s="71">
        <v>1359</v>
      </c>
      <c r="AF76" s="71">
        <v>0</v>
      </c>
      <c r="AG76" s="71" t="s">
        <v>1456</v>
      </c>
      <c r="AH76" s="71" t="s">
        <v>1603</v>
      </c>
      <c r="AI76" s="71">
        <v>-18000</v>
      </c>
      <c r="AJ76" s="74">
        <v>39819.919699074075</v>
      </c>
      <c r="AK76" s="71" t="s">
        <v>2452</v>
      </c>
      <c r="AL76" s="71" t="s">
        <v>3061</v>
      </c>
      <c r="AM76" s="71" t="s">
        <v>3457</v>
      </c>
      <c r="AN76" s="74">
        <v>40523.671365740738</v>
      </c>
      <c r="AO76" s="71"/>
      <c r="AP76" s="71"/>
    </row>
    <row r="77" spans="1:42" ht="34.049999999999997" customHeight="1">
      <c r="A77" s="17" t="s">
        <v>861</v>
      </c>
      <c r="B77" s="77"/>
      <c r="C77" s="78">
        <v>8</v>
      </c>
      <c r="D77" s="78">
        <v>8</v>
      </c>
      <c r="E77" s="79">
        <v>1237.15328</v>
      </c>
      <c r="F77" s="79">
        <v>5.9100000000000005E-4</v>
      </c>
      <c r="G77" s="79">
        <v>1.5E-3</v>
      </c>
      <c r="H77" s="79">
        <v>1.2283299999999999</v>
      </c>
      <c r="I77" s="79">
        <v>0.18055555555555555</v>
      </c>
      <c r="J77" s="18"/>
      <c r="K77" s="18" t="s">
        <v>72</v>
      </c>
      <c r="L77" s="19">
        <v>7.4294928126130708</v>
      </c>
      <c r="M77" s="20">
        <v>99.322232942471715</v>
      </c>
      <c r="N77" s="88" t="s">
        <v>2399</v>
      </c>
      <c r="O77" s="18"/>
      <c r="P77" s="25" t="s">
        <v>861</v>
      </c>
      <c r="Q77" s="26"/>
      <c r="R77" s="26"/>
      <c r="S77" s="25" t="s">
        <v>3637</v>
      </c>
      <c r="T77" s="21">
        <v>189.2309733657703</v>
      </c>
      <c r="U77" s="22">
        <v>5166.80908203125</v>
      </c>
      <c r="V77" s="22">
        <v>6491.185546875</v>
      </c>
      <c r="W77" s="23"/>
      <c r="X77" s="24"/>
      <c r="Y77" s="24"/>
      <c r="Z77" s="15">
        <v>726</v>
      </c>
      <c r="AA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 s="16"/>
      <c r="AC77" s="71">
        <v>8871</v>
      </c>
      <c r="AD77" s="71">
        <v>9542</v>
      </c>
      <c r="AE77" s="71">
        <v>42396</v>
      </c>
      <c r="AF77" s="71">
        <v>47</v>
      </c>
      <c r="AG77" s="71" t="s">
        <v>1557</v>
      </c>
      <c r="AH77" s="71" t="s">
        <v>1613</v>
      </c>
      <c r="AI77" s="71">
        <v>36000</v>
      </c>
      <c r="AJ77" s="74">
        <v>39298.351412037038</v>
      </c>
      <c r="AK77" s="71" t="s">
        <v>2452</v>
      </c>
      <c r="AL77" s="71" t="s">
        <v>3176</v>
      </c>
      <c r="AM77" s="71" t="s">
        <v>3637</v>
      </c>
      <c r="AN77" s="74">
        <v>40523.680023148147</v>
      </c>
      <c r="AO77" s="71"/>
      <c r="AP77" s="71"/>
    </row>
    <row r="78" spans="1:42" ht="34.049999999999997" customHeight="1">
      <c r="A78" s="17" t="s">
        <v>541</v>
      </c>
      <c r="B78" s="77"/>
      <c r="C78" s="78">
        <v>6</v>
      </c>
      <c r="D78" s="78">
        <v>6</v>
      </c>
      <c r="E78" s="79">
        <v>1232.9993959999999</v>
      </c>
      <c r="F78" s="79">
        <v>5.8100000000000003E-4</v>
      </c>
      <c r="G78" s="79">
        <v>1.101E-3</v>
      </c>
      <c r="H78" s="79">
        <v>1.271531</v>
      </c>
      <c r="I78" s="79">
        <v>0.16071428571428573</v>
      </c>
      <c r="J78" s="18"/>
      <c r="K78" s="18" t="s">
        <v>72</v>
      </c>
      <c r="L78" s="19">
        <v>5.9208221237392511</v>
      </c>
      <c r="M78" s="20">
        <v>99.934155306819463</v>
      </c>
      <c r="N78" s="88" t="s">
        <v>1965</v>
      </c>
      <c r="O78" s="18"/>
      <c r="P78" s="25" t="s">
        <v>541</v>
      </c>
      <c r="Q78" s="26"/>
      <c r="R78" s="26"/>
      <c r="S78" s="25" t="s">
        <v>3388</v>
      </c>
      <c r="T78" s="21">
        <v>19.286534511640021</v>
      </c>
      <c r="U78" s="22">
        <v>5753.79833984375</v>
      </c>
      <c r="V78" s="22">
        <v>5850.0673828125</v>
      </c>
      <c r="W78" s="23"/>
      <c r="X78" s="24"/>
      <c r="Y78" s="24"/>
      <c r="Z78" s="15">
        <v>290</v>
      </c>
      <c r="AA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8" s="16"/>
      <c r="AC78" s="71">
        <v>613</v>
      </c>
      <c r="AD78" s="71">
        <v>927</v>
      </c>
      <c r="AE78" s="71">
        <v>5680</v>
      </c>
      <c r="AF78" s="71">
        <v>4</v>
      </c>
      <c r="AG78" s="71" t="s">
        <v>1206</v>
      </c>
      <c r="AH78" s="71" t="s">
        <v>1616</v>
      </c>
      <c r="AI78" s="71">
        <v>-21600</v>
      </c>
      <c r="AJ78" s="74">
        <v>39915.920092592591</v>
      </c>
      <c r="AK78" s="71" t="s">
        <v>2452</v>
      </c>
      <c r="AL78" s="71" t="s">
        <v>2740</v>
      </c>
      <c r="AM78" s="71" t="s">
        <v>3388</v>
      </c>
      <c r="AN78" s="74">
        <v>40523.673900462964</v>
      </c>
      <c r="AO78" s="71"/>
      <c r="AP78" s="71"/>
    </row>
    <row r="79" spans="1:42" ht="34.049999999999997" customHeight="1">
      <c r="A79" s="17" t="s">
        <v>694</v>
      </c>
      <c r="B79" s="77"/>
      <c r="C79" s="78">
        <v>3</v>
      </c>
      <c r="D79" s="78">
        <v>8</v>
      </c>
      <c r="E79" s="79">
        <v>1208.532835</v>
      </c>
      <c r="F79" s="79">
        <v>6.11E-4</v>
      </c>
      <c r="G79" s="79">
        <v>1.702E-3</v>
      </c>
      <c r="H79" s="79">
        <v>1.090735</v>
      </c>
      <c r="I79" s="79">
        <v>0.19642857142857142</v>
      </c>
      <c r="J79" s="18"/>
      <c r="K79" s="18" t="s">
        <v>72</v>
      </c>
      <c r="L79" s="19">
        <v>5.9607487790146987</v>
      </c>
      <c r="M79" s="20">
        <v>99.929964544254574</v>
      </c>
      <c r="N79" s="88" t="s">
        <v>2276</v>
      </c>
      <c r="O79" s="18"/>
      <c r="P79" s="25" t="s">
        <v>694</v>
      </c>
      <c r="Q79" s="26"/>
      <c r="R79" s="26"/>
      <c r="S79" s="25" t="s">
        <v>3560</v>
      </c>
      <c r="T79" s="21">
        <v>20.450402403966624</v>
      </c>
      <c r="U79" s="22">
        <v>4176.20654296875</v>
      </c>
      <c r="V79" s="22">
        <v>7189.24951171875</v>
      </c>
      <c r="W79" s="23"/>
      <c r="X79" s="24"/>
      <c r="Y79" s="24"/>
      <c r="Z79" s="15">
        <v>602</v>
      </c>
      <c r="AA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9" s="16"/>
      <c r="AC79" s="71">
        <v>1087</v>
      </c>
      <c r="AD79" s="71">
        <v>986</v>
      </c>
      <c r="AE79" s="71">
        <v>5542</v>
      </c>
      <c r="AF79" s="71">
        <v>1683</v>
      </c>
      <c r="AG79" s="71" t="s">
        <v>1450</v>
      </c>
      <c r="AH79" s="71" t="s">
        <v>1610</v>
      </c>
      <c r="AI79" s="71">
        <v>0</v>
      </c>
      <c r="AJ79" s="74">
        <v>39728.03324074074</v>
      </c>
      <c r="AK79" s="71" t="s">
        <v>2452</v>
      </c>
      <c r="AL79" s="71" t="s">
        <v>3052</v>
      </c>
      <c r="AM79" s="71" t="s">
        <v>3560</v>
      </c>
      <c r="AN79" s="74">
        <v>40523.677719907406</v>
      </c>
      <c r="AO79" s="71"/>
      <c r="AP79" s="71"/>
    </row>
    <row r="80" spans="1:42" ht="34.049999999999997" customHeight="1">
      <c r="A80" s="17" t="s">
        <v>896</v>
      </c>
      <c r="B80" s="77"/>
      <c r="C80" s="78">
        <v>1</v>
      </c>
      <c r="D80" s="78">
        <v>8</v>
      </c>
      <c r="E80" s="79">
        <v>1183.292817</v>
      </c>
      <c r="F80" s="79">
        <v>4.8200000000000001E-4</v>
      </c>
      <c r="G80" s="79">
        <v>1.6789999999999999E-3</v>
      </c>
      <c r="H80" s="79">
        <v>0.93486800000000003</v>
      </c>
      <c r="I80" s="79">
        <v>0.32142857142857145</v>
      </c>
      <c r="J80" s="18"/>
      <c r="K80" s="18" t="s">
        <v>72</v>
      </c>
      <c r="L80" s="19">
        <v>5.0906974611273377</v>
      </c>
      <c r="M80" s="20">
        <v>99.981745322386843</v>
      </c>
      <c r="N80" s="88" t="s">
        <v>2421</v>
      </c>
      <c r="O80" s="18"/>
      <c r="P80" s="25" t="s">
        <v>896</v>
      </c>
      <c r="Q80" s="26"/>
      <c r="R80" s="26"/>
      <c r="S80" s="25" t="s">
        <v>3238</v>
      </c>
      <c r="T80" s="21">
        <v>6.069729632676899</v>
      </c>
      <c r="U80" s="22">
        <v>2476.93115234375</v>
      </c>
      <c r="V80" s="22">
        <v>3266.10546875</v>
      </c>
      <c r="W80" s="23"/>
      <c r="X80" s="24"/>
      <c r="Y80" s="24"/>
      <c r="Z80" s="15">
        <v>748</v>
      </c>
      <c r="AA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0" s="16"/>
      <c r="AC80" s="71">
        <v>331</v>
      </c>
      <c r="AD80" s="71">
        <v>257</v>
      </c>
      <c r="AE80" s="71">
        <v>1322</v>
      </c>
      <c r="AF80" s="71">
        <v>8</v>
      </c>
      <c r="AG80" s="71" t="s">
        <v>1576</v>
      </c>
      <c r="AH80" s="71" t="s">
        <v>1606</v>
      </c>
      <c r="AI80" s="71">
        <v>-18000</v>
      </c>
      <c r="AJ80" s="74">
        <v>39389.021527777775</v>
      </c>
      <c r="AK80" s="71" t="s">
        <v>2452</v>
      </c>
      <c r="AL80" s="71" t="s">
        <v>3198</v>
      </c>
      <c r="AM80" s="71" t="s">
        <v>3238</v>
      </c>
      <c r="AN80" s="74">
        <v>40523.680578703701</v>
      </c>
      <c r="AO80" s="71"/>
      <c r="AP80" s="71"/>
    </row>
    <row r="81" spans="1:42" ht="34.049999999999997" customHeight="1">
      <c r="A81" s="17" t="s">
        <v>841</v>
      </c>
      <c r="B81" s="77"/>
      <c r="C81" s="78">
        <v>3</v>
      </c>
      <c r="D81" s="78">
        <v>13</v>
      </c>
      <c r="E81" s="79">
        <v>1159.4562350000001</v>
      </c>
      <c r="F81" s="79">
        <v>6.3500000000000004E-4</v>
      </c>
      <c r="G81" s="79">
        <v>3.653E-3</v>
      </c>
      <c r="H81" s="79">
        <v>1.5564020000000001</v>
      </c>
      <c r="I81" s="79">
        <v>0.31318681318681318</v>
      </c>
      <c r="J81" s="18"/>
      <c r="K81" s="18" t="s">
        <v>72</v>
      </c>
      <c r="L81" s="19">
        <v>6.3290233672215876</v>
      </c>
      <c r="M81" s="20">
        <v>99.876265959524815</v>
      </c>
      <c r="N81" s="88" t="s">
        <v>2388</v>
      </c>
      <c r="O81" s="18"/>
      <c r="P81" s="25" t="s">
        <v>841</v>
      </c>
      <c r="Q81" s="26"/>
      <c r="R81" s="26"/>
      <c r="S81" s="25" t="s">
        <v>3630</v>
      </c>
      <c r="T81" s="21">
        <v>35.363692685304116</v>
      </c>
      <c r="U81" s="22">
        <v>4272.47705078125</v>
      </c>
      <c r="V81" s="22">
        <v>6313.1494140625</v>
      </c>
      <c r="W81" s="23"/>
      <c r="X81" s="24"/>
      <c r="Y81" s="24"/>
      <c r="Z81" s="15">
        <v>715</v>
      </c>
      <c r="AA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1" s="16"/>
      <c r="AC81" s="71">
        <v>1571</v>
      </c>
      <c r="AD81" s="71">
        <v>1742</v>
      </c>
      <c r="AE81" s="71">
        <v>146</v>
      </c>
      <c r="AF81" s="71">
        <v>2</v>
      </c>
      <c r="AG81" s="71" t="s">
        <v>1546</v>
      </c>
      <c r="AH81" s="71" t="s">
        <v>1603</v>
      </c>
      <c r="AI81" s="71">
        <v>-18000</v>
      </c>
      <c r="AJ81" s="74">
        <v>39472.748055555552</v>
      </c>
      <c r="AK81" s="71" t="s">
        <v>2452</v>
      </c>
      <c r="AL81" s="71" t="s">
        <v>3165</v>
      </c>
      <c r="AM81" s="71" t="s">
        <v>3630</v>
      </c>
      <c r="AN81" s="74">
        <v>40523.666377314818</v>
      </c>
      <c r="AO81" s="71"/>
      <c r="AP81" s="71"/>
    </row>
    <row r="82" spans="1:42" ht="34.049999999999997" customHeight="1">
      <c r="A82" s="17" t="s">
        <v>843</v>
      </c>
      <c r="B82" s="77"/>
      <c r="C82" s="78">
        <v>16</v>
      </c>
      <c r="D82" s="78">
        <v>7</v>
      </c>
      <c r="E82" s="79">
        <v>1112.5402369999999</v>
      </c>
      <c r="F82" s="79">
        <v>6.1799999999999995E-4</v>
      </c>
      <c r="G82" s="79">
        <v>3.2940000000000001E-3</v>
      </c>
      <c r="H82" s="79">
        <v>2.062802</v>
      </c>
      <c r="I82" s="79">
        <v>0.17251461988304093</v>
      </c>
      <c r="J82" s="18"/>
      <c r="K82" s="18" t="s">
        <v>72</v>
      </c>
      <c r="L82" s="19">
        <v>6.0900019374733132</v>
      </c>
      <c r="M82" s="20">
        <v>99.914480031726683</v>
      </c>
      <c r="N82" s="88" t="s">
        <v>2128</v>
      </c>
      <c r="O82" s="18"/>
      <c r="P82" s="25" t="s">
        <v>843</v>
      </c>
      <c r="Q82" s="26"/>
      <c r="R82" s="26"/>
      <c r="S82" s="25" t="s">
        <v>3476</v>
      </c>
      <c r="T82" s="21">
        <v>24.750795633241193</v>
      </c>
      <c r="U82" s="22">
        <v>4114.9638671875</v>
      </c>
      <c r="V82" s="22">
        <v>6758.24853515625</v>
      </c>
      <c r="W82" s="23"/>
      <c r="X82" s="24"/>
      <c r="Y82" s="24"/>
      <c r="Z82" s="15">
        <v>453</v>
      </c>
      <c r="AA8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2" s="16"/>
      <c r="AC82" s="71">
        <v>795</v>
      </c>
      <c r="AD82" s="71">
        <v>1204</v>
      </c>
      <c r="AE82" s="71">
        <v>4921</v>
      </c>
      <c r="AF82" s="71">
        <v>14</v>
      </c>
      <c r="AG82" s="71" t="s">
        <v>1329</v>
      </c>
      <c r="AH82" s="71" t="s">
        <v>1606</v>
      </c>
      <c r="AI82" s="71">
        <v>-18000</v>
      </c>
      <c r="AJ82" s="74">
        <v>39312.783831018518</v>
      </c>
      <c r="AK82" s="71" t="s">
        <v>2452</v>
      </c>
      <c r="AL82" s="71" t="s">
        <v>2903</v>
      </c>
      <c r="AM82" s="71" t="s">
        <v>3476</v>
      </c>
      <c r="AN82" s="74">
        <v>40523.661921296298</v>
      </c>
      <c r="AO82" s="71"/>
      <c r="AP82" s="71"/>
    </row>
    <row r="83" spans="1:42" ht="34.049999999999997" customHeight="1">
      <c r="A83" s="17" t="s">
        <v>279</v>
      </c>
      <c r="B83" s="77"/>
      <c r="C83" s="78">
        <v>0</v>
      </c>
      <c r="D83" s="78">
        <v>5</v>
      </c>
      <c r="E83" s="79">
        <v>1099.3463300000001</v>
      </c>
      <c r="F83" s="79">
        <v>5.8100000000000003E-4</v>
      </c>
      <c r="G83" s="79">
        <v>9.0300000000000005E-4</v>
      </c>
      <c r="H83" s="79">
        <v>0.75292499999999996</v>
      </c>
      <c r="I83" s="79">
        <v>0.1</v>
      </c>
      <c r="J83" s="18"/>
      <c r="K83" s="18" t="s">
        <v>72</v>
      </c>
      <c r="L83" s="19">
        <v>5.3230037003742927</v>
      </c>
      <c r="M83" s="20">
        <v>99.973861006374932</v>
      </c>
      <c r="N83" s="88" t="s">
        <v>1843</v>
      </c>
      <c r="O83" s="18"/>
      <c r="P83" s="25" t="s">
        <v>279</v>
      </c>
      <c r="Q83" s="26"/>
      <c r="R83" s="26"/>
      <c r="S83" s="25" t="s">
        <v>3337</v>
      </c>
      <c r="T83" s="21">
        <v>8.2593793962066098</v>
      </c>
      <c r="U83" s="22">
        <v>4238.48681640625</v>
      </c>
      <c r="V83" s="22">
        <v>7971.98486328125</v>
      </c>
      <c r="W83" s="23"/>
      <c r="X83" s="24"/>
      <c r="Y83" s="24"/>
      <c r="Z83" s="15">
        <v>167</v>
      </c>
      <c r="AA8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3" s="16"/>
      <c r="AC83" s="71">
        <v>748</v>
      </c>
      <c r="AD83" s="71">
        <v>368</v>
      </c>
      <c r="AE83" s="71">
        <v>604</v>
      </c>
      <c r="AF83" s="71">
        <v>3</v>
      </c>
      <c r="AG83" s="71" t="s">
        <v>1104</v>
      </c>
      <c r="AH83" s="71" t="s">
        <v>1604</v>
      </c>
      <c r="AI83" s="71">
        <v>-28800</v>
      </c>
      <c r="AJ83" s="74">
        <v>39231.970462962963</v>
      </c>
      <c r="AK83" s="71" t="s">
        <v>2452</v>
      </c>
      <c r="AL83" s="71" t="s">
        <v>2617</v>
      </c>
      <c r="AM83" s="71" t="s">
        <v>3337</v>
      </c>
      <c r="AN83" s="74">
        <v>40523.664490740739</v>
      </c>
      <c r="AO83" s="71"/>
      <c r="AP83" s="71"/>
    </row>
    <row r="84" spans="1:42" ht="34.049999999999997" customHeight="1">
      <c r="A84" s="17" t="s">
        <v>624</v>
      </c>
      <c r="B84" s="77"/>
      <c r="C84" s="78">
        <v>35</v>
      </c>
      <c r="D84" s="78">
        <v>7</v>
      </c>
      <c r="E84" s="79">
        <v>1082.4610640000001</v>
      </c>
      <c r="F84" s="79">
        <v>5.1199999999999998E-4</v>
      </c>
      <c r="G84" s="79">
        <v>4.9560000000000003E-3</v>
      </c>
      <c r="H84" s="79">
        <v>3.4454449999999999</v>
      </c>
      <c r="I84" s="79">
        <v>0.16806722689075632</v>
      </c>
      <c r="J84" s="18"/>
      <c r="K84" s="18" t="s">
        <v>72</v>
      </c>
      <c r="L84" s="19">
        <v>7.2568948568870137</v>
      </c>
      <c r="M84" s="20">
        <v>99.480913680945648</v>
      </c>
      <c r="N84" s="88" t="s">
        <v>1740</v>
      </c>
      <c r="O84" s="18"/>
      <c r="P84" s="25" t="s">
        <v>624</v>
      </c>
      <c r="Q84" s="26"/>
      <c r="R84" s="26"/>
      <c r="S84" s="25" t="s">
        <v>3289</v>
      </c>
      <c r="T84" s="21">
        <v>145.16180605292911</v>
      </c>
      <c r="U84" s="22">
        <v>2207.46826171875</v>
      </c>
      <c r="V84" s="22">
        <v>4438.45458984375</v>
      </c>
      <c r="W84" s="23"/>
      <c r="X84" s="24"/>
      <c r="Y84" s="24"/>
      <c r="Z84" s="15">
        <v>64</v>
      </c>
      <c r="AA8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4" s="16"/>
      <c r="AC84" s="71">
        <v>243</v>
      </c>
      <c r="AD84" s="71">
        <v>7308</v>
      </c>
      <c r="AE84" s="71">
        <v>3149</v>
      </c>
      <c r="AF84" s="71">
        <v>909</v>
      </c>
      <c r="AG84" s="71" t="s">
        <v>1013</v>
      </c>
      <c r="AH84" s="71" t="s">
        <v>1603</v>
      </c>
      <c r="AI84" s="71">
        <v>-18000</v>
      </c>
      <c r="AJ84" s="74">
        <v>38911.897951388892</v>
      </c>
      <c r="AK84" s="71" t="s">
        <v>2452</v>
      </c>
      <c r="AL84" s="71" t="s">
        <v>2514</v>
      </c>
      <c r="AM84" s="71" t="s">
        <v>3289</v>
      </c>
      <c r="AN84" s="74">
        <v>40523.670347222222</v>
      </c>
      <c r="AO84" s="71"/>
      <c r="AP84" s="71"/>
    </row>
    <row r="85" spans="1:42" ht="34.049999999999997" customHeight="1">
      <c r="A85" s="17" t="s">
        <v>763</v>
      </c>
      <c r="B85" s="77"/>
      <c r="C85" s="78">
        <v>0</v>
      </c>
      <c r="D85" s="78">
        <v>5</v>
      </c>
      <c r="E85" s="79">
        <v>1053.6754559999999</v>
      </c>
      <c r="F85" s="79">
        <v>5.8200000000000005E-4</v>
      </c>
      <c r="G85" s="79">
        <v>1.1100000000000001E-3</v>
      </c>
      <c r="H85" s="79">
        <v>0.75361800000000001</v>
      </c>
      <c r="I85" s="79">
        <v>0.25</v>
      </c>
      <c r="J85" s="18"/>
      <c r="K85" s="18" t="s">
        <v>72</v>
      </c>
      <c r="L85" s="19">
        <v>5.3801856310792688</v>
      </c>
      <c r="M85" s="20">
        <v>99.971445990659575</v>
      </c>
      <c r="N85" s="88" t="s">
        <v>2332</v>
      </c>
      <c r="O85" s="18"/>
      <c r="P85" s="25" t="s">
        <v>763</v>
      </c>
      <c r="Q85" s="26"/>
      <c r="R85" s="26"/>
      <c r="S85" s="25" t="s">
        <v>3596</v>
      </c>
      <c r="T85" s="21">
        <v>8.9300829273778728</v>
      </c>
      <c r="U85" s="22">
        <v>4371.88134765625</v>
      </c>
      <c r="V85" s="22">
        <v>7774.48583984375</v>
      </c>
      <c r="W85" s="23"/>
      <c r="X85" s="24"/>
      <c r="Y85" s="24"/>
      <c r="Z85" s="15">
        <v>659</v>
      </c>
      <c r="AA8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5" s="16"/>
      <c r="AC85" s="71">
        <v>2001</v>
      </c>
      <c r="AD85" s="71">
        <v>402</v>
      </c>
      <c r="AE85" s="71">
        <v>3557</v>
      </c>
      <c r="AF85" s="71">
        <v>682</v>
      </c>
      <c r="AG85" s="71" t="s">
        <v>1498</v>
      </c>
      <c r="AH85" s="71" t="s">
        <v>1603</v>
      </c>
      <c r="AI85" s="71">
        <v>-18000</v>
      </c>
      <c r="AJ85" s="74">
        <v>39838.829456018517</v>
      </c>
      <c r="AK85" s="71" t="s">
        <v>2452</v>
      </c>
      <c r="AL85" s="71" t="s">
        <v>3109</v>
      </c>
      <c r="AM85" s="71" t="s">
        <v>3596</v>
      </c>
      <c r="AN85" s="74">
        <v>40523.67900462963</v>
      </c>
      <c r="AO85" s="71"/>
      <c r="AP85" s="71"/>
    </row>
    <row r="86" spans="1:42" ht="34.049999999999997" customHeight="1">
      <c r="A86" s="17" t="s">
        <v>656</v>
      </c>
      <c r="B86" s="77"/>
      <c r="C86" s="78">
        <v>5</v>
      </c>
      <c r="D86" s="78">
        <v>12</v>
      </c>
      <c r="E86" s="79">
        <v>1020.343535</v>
      </c>
      <c r="F86" s="79">
        <v>5.9800000000000001E-4</v>
      </c>
      <c r="G86" s="79">
        <v>1.82E-3</v>
      </c>
      <c r="H86" s="79">
        <v>1.4700390000000001</v>
      </c>
      <c r="I86" s="79">
        <v>0.17424242424242425</v>
      </c>
      <c r="J86" s="18"/>
      <c r="K86" s="18" t="s">
        <v>72</v>
      </c>
      <c r="L86" s="19">
        <v>5.7145824755676511</v>
      </c>
      <c r="M86" s="20">
        <v>99.95212586493669</v>
      </c>
      <c r="N86" s="88" t="s">
        <v>2251</v>
      </c>
      <c r="O86" s="18"/>
      <c r="P86" s="25" t="s">
        <v>656</v>
      </c>
      <c r="Q86" s="26"/>
      <c r="R86" s="26"/>
      <c r="S86" s="25" t="s">
        <v>3545</v>
      </c>
      <c r="T86" s="21">
        <v>14.295711176747977</v>
      </c>
      <c r="U86" s="22">
        <v>4377.1357421875</v>
      </c>
      <c r="V86" s="22">
        <v>7050.63330078125</v>
      </c>
      <c r="W86" s="23"/>
      <c r="X86" s="24"/>
      <c r="Y86" s="24"/>
      <c r="Z86" s="15">
        <v>577</v>
      </c>
      <c r="AA8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6" s="16"/>
      <c r="AC86" s="71">
        <v>921</v>
      </c>
      <c r="AD86" s="71">
        <v>674</v>
      </c>
      <c r="AE86" s="71">
        <v>3952</v>
      </c>
      <c r="AF86" s="71">
        <v>19</v>
      </c>
      <c r="AG86" s="71" t="s">
        <v>1426</v>
      </c>
      <c r="AH86" s="71"/>
      <c r="AI86" s="71"/>
      <c r="AJ86" s="74">
        <v>40268.493784722225</v>
      </c>
      <c r="AK86" s="71" t="s">
        <v>2452</v>
      </c>
      <c r="AL86" s="71" t="s">
        <v>3027</v>
      </c>
      <c r="AM86" s="71" t="s">
        <v>3545</v>
      </c>
      <c r="AN86" s="74">
        <v>40523.677106481482</v>
      </c>
      <c r="AO86" s="71"/>
      <c r="AP86" s="71"/>
    </row>
    <row r="87" spans="1:42" ht="34.049999999999997" customHeight="1">
      <c r="A87" s="17" t="s">
        <v>855</v>
      </c>
      <c r="B87" s="77"/>
      <c r="C87" s="78">
        <v>3</v>
      </c>
      <c r="D87" s="78">
        <v>8</v>
      </c>
      <c r="E87" s="79">
        <v>1016.550958</v>
      </c>
      <c r="F87" s="79">
        <v>5.8799999999999998E-4</v>
      </c>
      <c r="G87" s="79">
        <v>1.2639999999999999E-3</v>
      </c>
      <c r="H87" s="79">
        <v>1.457093</v>
      </c>
      <c r="I87" s="79">
        <v>0.1111111111111111</v>
      </c>
      <c r="J87" s="18"/>
      <c r="K87" s="18" t="s">
        <v>72</v>
      </c>
      <c r="L87" s="19">
        <v>6.1544055714931147</v>
      </c>
      <c r="M87" s="20">
        <v>99.905530267605045</v>
      </c>
      <c r="N87" s="88" t="s">
        <v>2393</v>
      </c>
      <c r="O87" s="18"/>
      <c r="P87" s="25" t="s">
        <v>855</v>
      </c>
      <c r="Q87" s="26"/>
      <c r="R87" s="26"/>
      <c r="S87" s="25" t="s">
        <v>3632</v>
      </c>
      <c r="T87" s="21">
        <v>27.236344013464109</v>
      </c>
      <c r="U87" s="22">
        <v>4843.52587890625</v>
      </c>
      <c r="V87" s="22">
        <v>7790.17138671875</v>
      </c>
      <c r="W87" s="23"/>
      <c r="X87" s="24"/>
      <c r="Y87" s="24"/>
      <c r="Z87" s="15">
        <v>720</v>
      </c>
      <c r="AA8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7" s="16"/>
      <c r="AC87" s="71">
        <v>932</v>
      </c>
      <c r="AD87" s="71">
        <v>1330</v>
      </c>
      <c r="AE87" s="71">
        <v>32014</v>
      </c>
      <c r="AF87" s="71">
        <v>1277</v>
      </c>
      <c r="AG87" s="71" t="s">
        <v>1551</v>
      </c>
      <c r="AH87" s="71" t="s">
        <v>1615</v>
      </c>
      <c r="AI87" s="71">
        <v>3600</v>
      </c>
      <c r="AJ87" s="74">
        <v>40260.25409722222</v>
      </c>
      <c r="AK87" s="71" t="s">
        <v>2452</v>
      </c>
      <c r="AL87" s="71" t="s">
        <v>3170</v>
      </c>
      <c r="AM87" s="71" t="s">
        <v>3632</v>
      </c>
      <c r="AN87" s="74">
        <v>40523.679976851854</v>
      </c>
      <c r="AO87" s="71"/>
      <c r="AP87" s="71"/>
    </row>
    <row r="88" spans="1:42" ht="34.049999999999997" customHeight="1">
      <c r="A88" s="17" t="s">
        <v>489</v>
      </c>
      <c r="B88" s="77"/>
      <c r="C88" s="78">
        <v>9</v>
      </c>
      <c r="D88" s="78">
        <v>21</v>
      </c>
      <c r="E88" s="79">
        <v>1008.916579</v>
      </c>
      <c r="F88" s="79">
        <v>5.0500000000000002E-4</v>
      </c>
      <c r="G88" s="79">
        <v>2.9429999999999999E-3</v>
      </c>
      <c r="H88" s="79">
        <v>2.3295669999999999</v>
      </c>
      <c r="I88" s="79">
        <v>0.18181818181818182</v>
      </c>
      <c r="J88" s="18"/>
      <c r="K88" s="18" t="s">
        <v>72</v>
      </c>
      <c r="L88" s="19">
        <v>6.1022465195504658</v>
      </c>
      <c r="M88" s="20">
        <v>99.912846344625109</v>
      </c>
      <c r="N88" s="88" t="s">
        <v>2087</v>
      </c>
      <c r="O88" s="18"/>
      <c r="P88" s="25" t="s">
        <v>489</v>
      </c>
      <c r="Q88" s="26"/>
      <c r="R88" s="26"/>
      <c r="S88" s="25" t="s">
        <v>3451</v>
      </c>
      <c r="T88" s="21">
        <v>25.204506845504106</v>
      </c>
      <c r="U88" s="22">
        <v>2241.67236328125</v>
      </c>
      <c r="V88" s="22">
        <v>4175.02685546875</v>
      </c>
      <c r="W88" s="23"/>
      <c r="X88" s="24"/>
      <c r="Y88" s="24"/>
      <c r="Z88" s="15">
        <v>412</v>
      </c>
      <c r="AA8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8" s="16"/>
      <c r="AC88" s="71">
        <v>1251</v>
      </c>
      <c r="AD88" s="71">
        <v>1227</v>
      </c>
      <c r="AE88" s="71">
        <v>1756</v>
      </c>
      <c r="AF88" s="71">
        <v>2668</v>
      </c>
      <c r="AG88" s="71" t="s">
        <v>1293</v>
      </c>
      <c r="AH88" s="71" t="s">
        <v>1604</v>
      </c>
      <c r="AI88" s="71">
        <v>-28800</v>
      </c>
      <c r="AJ88" s="74">
        <v>39210.748136574075</v>
      </c>
      <c r="AK88" s="71" t="s">
        <v>2452</v>
      </c>
      <c r="AL88" s="71" t="s">
        <v>2862</v>
      </c>
      <c r="AM88" s="71" t="s">
        <v>3451</v>
      </c>
      <c r="AN88" s="74">
        <v>40523.669722222221</v>
      </c>
      <c r="AO88" s="71"/>
      <c r="AP88" s="71"/>
    </row>
    <row r="89" spans="1:42" ht="34.049999999999997" customHeight="1">
      <c r="A89" s="17" t="s">
        <v>609</v>
      </c>
      <c r="B89" s="77"/>
      <c r="C89" s="78">
        <v>0</v>
      </c>
      <c r="D89" s="78">
        <v>3</v>
      </c>
      <c r="E89" s="79">
        <v>982.66342299999997</v>
      </c>
      <c r="F89" s="79">
        <v>5.8100000000000003E-4</v>
      </c>
      <c r="G89" s="79">
        <v>9.7000000000000005E-4</v>
      </c>
      <c r="H89" s="79">
        <v>0.63256500000000004</v>
      </c>
      <c r="I89" s="79">
        <v>0.16666666666666666</v>
      </c>
      <c r="J89" s="18"/>
      <c r="K89" s="18" t="s">
        <v>72</v>
      </c>
      <c r="L89" s="19">
        <v>3.8005954617497544</v>
      </c>
      <c r="M89" s="20">
        <v>99.997513954410664</v>
      </c>
      <c r="N89" s="88" t="s">
        <v>2204</v>
      </c>
      <c r="O89" s="18"/>
      <c r="P89" s="25" t="s">
        <v>609</v>
      </c>
      <c r="Q89" s="26"/>
      <c r="R89" s="26"/>
      <c r="S89" s="25" t="s">
        <v>3520</v>
      </c>
      <c r="T89" s="21">
        <v>1.6904301056174764</v>
      </c>
      <c r="U89" s="22">
        <v>4608.42626953125</v>
      </c>
      <c r="V89" s="22">
        <v>8550.869140625</v>
      </c>
      <c r="W89" s="23"/>
      <c r="X89" s="24"/>
      <c r="Y89" s="24"/>
      <c r="Z89" s="15">
        <v>529</v>
      </c>
      <c r="AA8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89" s="16"/>
      <c r="AC89" s="71">
        <v>96</v>
      </c>
      <c r="AD89" s="71">
        <v>35</v>
      </c>
      <c r="AE89" s="71">
        <v>504</v>
      </c>
      <c r="AF89" s="71">
        <v>1</v>
      </c>
      <c r="AG89" s="71"/>
      <c r="AH89" s="71"/>
      <c r="AI89" s="71"/>
      <c r="AJ89" s="74">
        <v>40051.147766203707</v>
      </c>
      <c r="AK89" s="71" t="s">
        <v>2452</v>
      </c>
      <c r="AL89" s="71" t="s">
        <v>2979</v>
      </c>
      <c r="AM89" s="71" t="s">
        <v>3520</v>
      </c>
      <c r="AN89" s="74">
        <v>40523.67564814815</v>
      </c>
      <c r="AO89" s="71"/>
      <c r="AP89" s="71"/>
    </row>
    <row r="90" spans="1:42" ht="34.049999999999997" customHeight="1">
      <c r="A90" s="17" t="s">
        <v>788</v>
      </c>
      <c r="B90" s="77"/>
      <c r="C90" s="78">
        <v>18</v>
      </c>
      <c r="D90" s="78">
        <v>22</v>
      </c>
      <c r="E90" s="79">
        <v>976.22673599999996</v>
      </c>
      <c r="F90" s="79">
        <v>4.8299999999999998E-4</v>
      </c>
      <c r="G90" s="79">
        <v>2.9979999999999998E-3</v>
      </c>
      <c r="H90" s="79">
        <v>2.651967</v>
      </c>
      <c r="I90" s="79">
        <v>0.17076923076923076</v>
      </c>
      <c r="J90" s="18"/>
      <c r="K90" s="18" t="s">
        <v>72</v>
      </c>
      <c r="L90" s="19">
        <v>6.8516933281632815</v>
      </c>
      <c r="M90" s="20">
        <v>99.72248628235559</v>
      </c>
      <c r="N90" s="88" t="s">
        <v>2031</v>
      </c>
      <c r="O90" s="18"/>
      <c r="P90" s="25" t="s">
        <v>788</v>
      </c>
      <c r="Q90" s="26"/>
      <c r="R90" s="26"/>
      <c r="S90" s="25" t="s">
        <v>3418</v>
      </c>
      <c r="T90" s="21">
        <v>78.071726361356596</v>
      </c>
      <c r="U90" s="22">
        <v>1754.374755859375</v>
      </c>
      <c r="V90" s="22">
        <v>5771.998046875</v>
      </c>
      <c r="W90" s="23"/>
      <c r="X90" s="24"/>
      <c r="Y90" s="24"/>
      <c r="Z90" s="15">
        <v>356</v>
      </c>
      <c r="AA9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0" s="16"/>
      <c r="AC90" s="71">
        <v>3531</v>
      </c>
      <c r="AD90" s="71">
        <v>3907</v>
      </c>
      <c r="AE90" s="71">
        <v>2779</v>
      </c>
      <c r="AF90" s="71">
        <v>4</v>
      </c>
      <c r="AG90" s="71" t="s">
        <v>1251</v>
      </c>
      <c r="AH90" s="71" t="s">
        <v>1610</v>
      </c>
      <c r="AI90" s="71">
        <v>0</v>
      </c>
      <c r="AJ90" s="74">
        <v>39456.635347222225</v>
      </c>
      <c r="AK90" s="71" t="s">
        <v>2452</v>
      </c>
      <c r="AL90" s="71" t="s">
        <v>2806</v>
      </c>
      <c r="AM90" s="71" t="s">
        <v>3418</v>
      </c>
      <c r="AN90" s="74">
        <v>40523.680127314816</v>
      </c>
      <c r="AO90" s="71"/>
      <c r="AP90" s="71"/>
    </row>
    <row r="91" spans="1:42" ht="34.049999999999997" customHeight="1">
      <c r="A91" s="17" t="s">
        <v>825</v>
      </c>
      <c r="B91" s="77"/>
      <c r="C91" s="78">
        <v>5</v>
      </c>
      <c r="D91" s="78">
        <v>12</v>
      </c>
      <c r="E91" s="79">
        <v>975.50632199999995</v>
      </c>
      <c r="F91" s="79">
        <v>6.2799999999999998E-4</v>
      </c>
      <c r="G91" s="79">
        <v>2.8349999999999998E-3</v>
      </c>
      <c r="H91" s="79">
        <v>1.6119840000000001</v>
      </c>
      <c r="I91" s="79">
        <v>0.19780219780219779</v>
      </c>
      <c r="J91" s="18"/>
      <c r="K91" s="18" t="s">
        <v>72</v>
      </c>
      <c r="L91" s="19">
        <v>5.9902540792319288</v>
      </c>
      <c r="M91" s="20">
        <v>99.92669717005144</v>
      </c>
      <c r="N91" s="88" t="s">
        <v>2292</v>
      </c>
      <c r="O91" s="18"/>
      <c r="P91" s="25" t="s">
        <v>825</v>
      </c>
      <c r="Q91" s="26"/>
      <c r="R91" s="26"/>
      <c r="S91" s="25" t="s">
        <v>3572</v>
      </c>
      <c r="T91" s="21">
        <v>21.357824828492451</v>
      </c>
      <c r="U91" s="22">
        <v>4484.25537109375</v>
      </c>
      <c r="V91" s="22">
        <v>5703.60986328125</v>
      </c>
      <c r="W91" s="23"/>
      <c r="X91" s="24"/>
      <c r="Y91" s="24"/>
      <c r="Z91" s="15">
        <v>618</v>
      </c>
      <c r="AA9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1" s="16"/>
      <c r="AC91" s="71">
        <v>944</v>
      </c>
      <c r="AD91" s="71">
        <v>1032</v>
      </c>
      <c r="AE91" s="71">
        <v>4294</v>
      </c>
      <c r="AF91" s="71">
        <v>89</v>
      </c>
      <c r="AG91" s="71" t="s">
        <v>1462</v>
      </c>
      <c r="AH91" s="71" t="s">
        <v>1606</v>
      </c>
      <c r="AI91" s="71">
        <v>-18000</v>
      </c>
      <c r="AJ91" s="74">
        <v>40060.926145833335</v>
      </c>
      <c r="AK91" s="71" t="s">
        <v>2452</v>
      </c>
      <c r="AL91" s="71" t="s">
        <v>3068</v>
      </c>
      <c r="AM91" s="71" t="s">
        <v>3572</v>
      </c>
      <c r="AN91" s="74">
        <v>40523.677986111114</v>
      </c>
      <c r="AO91" s="71"/>
      <c r="AP91" s="71"/>
    </row>
    <row r="92" spans="1:42" ht="34.049999999999997" customHeight="1">
      <c r="A92" s="17" t="s">
        <v>698</v>
      </c>
      <c r="B92" s="77"/>
      <c r="C92" s="78">
        <v>20</v>
      </c>
      <c r="D92" s="78">
        <v>9</v>
      </c>
      <c r="E92" s="79">
        <v>939.06113400000004</v>
      </c>
      <c r="F92" s="79">
        <v>5.0299999999999997E-4</v>
      </c>
      <c r="G92" s="79">
        <v>3.578E-3</v>
      </c>
      <c r="H92" s="79">
        <v>2.5393080000000001</v>
      </c>
      <c r="I92" s="79">
        <v>0.14333333333333334</v>
      </c>
      <c r="J92" s="18"/>
      <c r="K92" s="18" t="s">
        <v>72</v>
      </c>
      <c r="L92" s="19">
        <v>6.1194197412079898</v>
      </c>
      <c r="M92" s="20">
        <v>99.910502358783731</v>
      </c>
      <c r="N92" s="88" t="s">
        <v>2045</v>
      </c>
      <c r="O92" s="18"/>
      <c r="P92" s="25" t="s">
        <v>698</v>
      </c>
      <c r="Q92" s="26"/>
      <c r="R92" s="26"/>
      <c r="S92" s="25" t="s">
        <v>3428</v>
      </c>
      <c r="T92" s="21">
        <v>25.855483802229156</v>
      </c>
      <c r="U92" s="22">
        <v>2449.001708984375</v>
      </c>
      <c r="V92" s="22">
        <v>3841.95458984375</v>
      </c>
      <c r="W92" s="23"/>
      <c r="X92" s="24"/>
      <c r="Y92" s="24"/>
      <c r="Z92" s="15">
        <v>370</v>
      </c>
      <c r="AA9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2" s="16"/>
      <c r="AC92" s="71">
        <v>211</v>
      </c>
      <c r="AD92" s="71">
        <v>1260</v>
      </c>
      <c r="AE92" s="71">
        <v>866</v>
      </c>
      <c r="AF92" s="71">
        <v>4</v>
      </c>
      <c r="AG92" s="71" t="s">
        <v>1260</v>
      </c>
      <c r="AH92" s="71" t="s">
        <v>1603</v>
      </c>
      <c r="AI92" s="71">
        <v>-18000</v>
      </c>
      <c r="AJ92" s="74">
        <v>39762.466099537036</v>
      </c>
      <c r="AK92" s="71" t="s">
        <v>2452</v>
      </c>
      <c r="AL92" s="71" t="s">
        <v>2820</v>
      </c>
      <c r="AM92" s="71" t="s">
        <v>3428</v>
      </c>
      <c r="AN92" s="74">
        <v>40523.680104166669</v>
      </c>
      <c r="AO92" s="71"/>
      <c r="AP92" s="71"/>
    </row>
    <row r="93" spans="1:42" ht="34.049999999999997" customHeight="1">
      <c r="A93" s="17" t="s">
        <v>391</v>
      </c>
      <c r="B93" s="77"/>
      <c r="C93" s="78">
        <v>1</v>
      </c>
      <c r="D93" s="78">
        <v>4</v>
      </c>
      <c r="E93" s="79">
        <v>925.02704600000004</v>
      </c>
      <c r="F93" s="79">
        <v>5.9599999999999996E-4</v>
      </c>
      <c r="G93" s="79">
        <v>1.294E-3</v>
      </c>
      <c r="H93" s="79">
        <v>0.64329199999999997</v>
      </c>
      <c r="I93" s="79">
        <v>0.16666666666666666</v>
      </c>
      <c r="J93" s="18"/>
      <c r="K93" s="18" t="s">
        <v>72</v>
      </c>
      <c r="L93" s="19">
        <v>4.4863532719846475</v>
      </c>
      <c r="M93" s="20">
        <v>99.992825982727908</v>
      </c>
      <c r="N93" s="88" t="s">
        <v>1983</v>
      </c>
      <c r="O93" s="18"/>
      <c r="P93" s="25" t="s">
        <v>391</v>
      </c>
      <c r="Q93" s="26"/>
      <c r="R93" s="26"/>
      <c r="S93" s="25" t="s">
        <v>3400</v>
      </c>
      <c r="T93" s="21">
        <v>2.992384019067575</v>
      </c>
      <c r="U93" s="22">
        <v>4303.052734375</v>
      </c>
      <c r="V93" s="22">
        <v>7005.90771484375</v>
      </c>
      <c r="W93" s="23"/>
      <c r="X93" s="24"/>
      <c r="Y93" s="24"/>
      <c r="Z93" s="15">
        <v>308</v>
      </c>
      <c r="AA9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3" s="16"/>
      <c r="AC93" s="71">
        <v>149</v>
      </c>
      <c r="AD93" s="71">
        <v>101</v>
      </c>
      <c r="AE93" s="71">
        <v>532</v>
      </c>
      <c r="AF93" s="71">
        <v>0</v>
      </c>
      <c r="AG93" s="71" t="s">
        <v>1218</v>
      </c>
      <c r="AH93" s="71"/>
      <c r="AI93" s="71"/>
      <c r="AJ93" s="74">
        <v>40500.933032407411</v>
      </c>
      <c r="AK93" s="71" t="s">
        <v>2452</v>
      </c>
      <c r="AL93" s="71" t="s">
        <v>2758</v>
      </c>
      <c r="AM93" s="71" t="s">
        <v>3400</v>
      </c>
      <c r="AN93" s="74">
        <v>40523.668553240743</v>
      </c>
      <c r="AO93" s="71"/>
      <c r="AP93" s="71"/>
    </row>
    <row r="94" spans="1:42" ht="34.049999999999997" customHeight="1">
      <c r="A94" s="17" t="s">
        <v>535</v>
      </c>
      <c r="B94" s="77"/>
      <c r="C94" s="78">
        <v>1</v>
      </c>
      <c r="D94" s="78">
        <v>5</v>
      </c>
      <c r="E94" s="79">
        <v>919.57960700000001</v>
      </c>
      <c r="F94" s="79">
        <v>6.1700000000000004E-4</v>
      </c>
      <c r="G94" s="79">
        <v>1.7080000000000001E-3</v>
      </c>
      <c r="H94" s="79">
        <v>0.94074999999999998</v>
      </c>
      <c r="I94" s="79">
        <v>0.16666666666666666</v>
      </c>
      <c r="J94" s="18"/>
      <c r="K94" s="18" t="s">
        <v>72</v>
      </c>
      <c r="L94" s="19">
        <v>4.9412503392855411</v>
      </c>
      <c r="M94" s="20">
        <v>99.985509905707843</v>
      </c>
      <c r="N94" s="88" t="s">
        <v>2055</v>
      </c>
      <c r="O94" s="18"/>
      <c r="P94" s="25" t="s">
        <v>535</v>
      </c>
      <c r="Q94" s="26"/>
      <c r="R94" s="26"/>
      <c r="S94" s="25" t="s">
        <v>3432</v>
      </c>
      <c r="T94" s="21">
        <v>5.0242211870275773</v>
      </c>
      <c r="U94" s="22">
        <v>5048.7802734375</v>
      </c>
      <c r="V94" s="22">
        <v>5878.6259765625</v>
      </c>
      <c r="W94" s="23"/>
      <c r="X94" s="24"/>
      <c r="Y94" s="24"/>
      <c r="Z94" s="15">
        <v>380</v>
      </c>
      <c r="AA9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4" s="16"/>
      <c r="AC94" s="71">
        <v>102</v>
      </c>
      <c r="AD94" s="71">
        <v>204</v>
      </c>
      <c r="AE94" s="71">
        <v>1143</v>
      </c>
      <c r="AF94" s="71">
        <v>1</v>
      </c>
      <c r="AG94" s="71" t="s">
        <v>1265</v>
      </c>
      <c r="AH94" s="71" t="s">
        <v>1660</v>
      </c>
      <c r="AI94" s="71">
        <v>3600</v>
      </c>
      <c r="AJ94" s="74">
        <v>39856.469988425924</v>
      </c>
      <c r="AK94" s="71" t="s">
        <v>2452</v>
      </c>
      <c r="AL94" s="71" t="s">
        <v>2830</v>
      </c>
      <c r="AM94" s="71" t="s">
        <v>3432</v>
      </c>
      <c r="AN94" s="74">
        <v>40523.673680555556</v>
      </c>
      <c r="AO94" s="71"/>
      <c r="AP94" s="71"/>
    </row>
    <row r="95" spans="1:42" ht="34.049999999999997" customHeight="1">
      <c r="A95" s="17" t="s">
        <v>196</v>
      </c>
      <c r="B95" s="77"/>
      <c r="C95" s="78">
        <v>2</v>
      </c>
      <c r="D95" s="78">
        <v>3</v>
      </c>
      <c r="E95" s="79">
        <v>902.01157999999998</v>
      </c>
      <c r="F95" s="79">
        <v>5.7399999999999997E-4</v>
      </c>
      <c r="G95" s="79">
        <v>8.9400000000000005E-4</v>
      </c>
      <c r="H95" s="79">
        <v>0.60625600000000002</v>
      </c>
      <c r="I95" s="79">
        <v>0.16666666666666666</v>
      </c>
      <c r="J95" s="18"/>
      <c r="K95" s="18" t="s">
        <v>72</v>
      </c>
      <c r="L95" s="19">
        <v>6.0268220135710573</v>
      </c>
      <c r="M95" s="20">
        <v>99.922435377612572</v>
      </c>
      <c r="N95" s="88" t="s">
        <v>1746</v>
      </c>
      <c r="O95" s="18"/>
      <c r="P95" s="25" t="s">
        <v>196</v>
      </c>
      <c r="Q95" s="26"/>
      <c r="R95" s="26"/>
      <c r="S95" s="25" t="s">
        <v>3293</v>
      </c>
      <c r="T95" s="21">
        <v>22.541419295265268</v>
      </c>
      <c r="U95" s="22">
        <v>6340.05419921875</v>
      </c>
      <c r="V95" s="22">
        <v>4932.47021484375</v>
      </c>
      <c r="W95" s="23"/>
      <c r="X95" s="24"/>
      <c r="Y95" s="24"/>
      <c r="Z95" s="15">
        <v>70</v>
      </c>
      <c r="AA9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5" s="16"/>
      <c r="AC95" s="71">
        <v>603</v>
      </c>
      <c r="AD95" s="71">
        <v>1092</v>
      </c>
      <c r="AE95" s="71">
        <v>8946</v>
      </c>
      <c r="AF95" s="71">
        <v>50</v>
      </c>
      <c r="AG95" s="71" t="s">
        <v>1019</v>
      </c>
      <c r="AH95" s="71" t="s">
        <v>1622</v>
      </c>
      <c r="AI95" s="71">
        <v>3600</v>
      </c>
      <c r="AJ95" s="74">
        <v>39164.495775462965</v>
      </c>
      <c r="AK95" s="71" t="s">
        <v>2452</v>
      </c>
      <c r="AL95" s="71" t="s">
        <v>2520</v>
      </c>
      <c r="AM95" s="71" t="s">
        <v>3293</v>
      </c>
      <c r="AN95" s="74">
        <v>40523.657546296294</v>
      </c>
      <c r="AO95" s="71"/>
      <c r="AP95" s="71"/>
    </row>
    <row r="96" spans="1:42" ht="34.049999999999997" customHeight="1">
      <c r="A96" s="17" t="s">
        <v>464</v>
      </c>
      <c r="B96" s="77"/>
      <c r="C96" s="78">
        <v>12</v>
      </c>
      <c r="D96" s="78">
        <v>10</v>
      </c>
      <c r="E96" s="79">
        <v>887.11012800000003</v>
      </c>
      <c r="F96" s="79">
        <v>4.6200000000000001E-4</v>
      </c>
      <c r="G96" s="79">
        <v>1.013E-3</v>
      </c>
      <c r="H96" s="79">
        <v>2.0123639999999998</v>
      </c>
      <c r="I96" s="79">
        <v>0.14166666666666666</v>
      </c>
      <c r="J96" s="18"/>
      <c r="K96" s="18" t="s">
        <v>72</v>
      </c>
      <c r="L96" s="19">
        <v>6.5705042795565243</v>
      </c>
      <c r="M96" s="20">
        <v>99.820294418827658</v>
      </c>
      <c r="N96" s="88" t="s">
        <v>1819</v>
      </c>
      <c r="O96" s="18"/>
      <c r="P96" s="25" t="s">
        <v>464</v>
      </c>
      <c r="Q96" s="26"/>
      <c r="R96" s="26"/>
      <c r="S96" s="25" t="s">
        <v>3322</v>
      </c>
      <c r="T96" s="21">
        <v>50.908233348920447</v>
      </c>
      <c r="U96" s="22">
        <v>1653.537353515625</v>
      </c>
      <c r="V96" s="22">
        <v>6087.4375</v>
      </c>
      <c r="W96" s="23"/>
      <c r="X96" s="24"/>
      <c r="Y96" s="24"/>
      <c r="Z96" s="15">
        <v>143</v>
      </c>
      <c r="AA9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6" s="16"/>
      <c r="AC96" s="71">
        <v>2082</v>
      </c>
      <c r="AD96" s="71">
        <v>2530</v>
      </c>
      <c r="AE96" s="71">
        <v>38455</v>
      </c>
      <c r="AF96" s="71">
        <v>291</v>
      </c>
      <c r="AG96" s="71" t="s">
        <v>1081</v>
      </c>
      <c r="AH96" s="71" t="s">
        <v>1610</v>
      </c>
      <c r="AI96" s="71">
        <v>0</v>
      </c>
      <c r="AJ96" s="74">
        <v>39123.349826388891</v>
      </c>
      <c r="AK96" s="71" t="s">
        <v>2452</v>
      </c>
      <c r="AL96" s="71" t="s">
        <v>2593</v>
      </c>
      <c r="AM96" s="71" t="s">
        <v>3322</v>
      </c>
      <c r="AN96" s="74">
        <v>40523.659953703704</v>
      </c>
      <c r="AO96" s="71"/>
      <c r="AP96" s="71"/>
    </row>
    <row r="97" spans="1:42" ht="34.049999999999997" customHeight="1">
      <c r="A97" s="17" t="s">
        <v>903</v>
      </c>
      <c r="B97" s="77"/>
      <c r="C97" s="78">
        <v>6</v>
      </c>
      <c r="D97" s="78">
        <v>11</v>
      </c>
      <c r="E97" s="79">
        <v>868.73296000000005</v>
      </c>
      <c r="F97" s="79">
        <v>4.8799999999999999E-4</v>
      </c>
      <c r="G97" s="79">
        <v>1.4109999999999999E-3</v>
      </c>
      <c r="H97" s="79">
        <v>1.293363</v>
      </c>
      <c r="I97" s="79">
        <v>0.11818181818181818</v>
      </c>
      <c r="J97" s="18"/>
      <c r="K97" s="18" t="s">
        <v>72</v>
      </c>
      <c r="L97" s="19">
        <v>5.7174562637215294</v>
      </c>
      <c r="M97" s="20">
        <v>99.951912775314753</v>
      </c>
      <c r="N97" s="88" t="s">
        <v>2425</v>
      </c>
      <c r="O97" s="18"/>
      <c r="P97" s="25" t="s">
        <v>903</v>
      </c>
      <c r="Q97" s="26"/>
      <c r="R97" s="26"/>
      <c r="S97" s="25" t="s">
        <v>3249</v>
      </c>
      <c r="T97" s="21">
        <v>14.354890900086618</v>
      </c>
      <c r="U97" s="22">
        <v>1888.595703125</v>
      </c>
      <c r="V97" s="22">
        <v>6690.97509765625</v>
      </c>
      <c r="W97" s="23"/>
      <c r="X97" s="24"/>
      <c r="Y97" s="24"/>
      <c r="Z97" s="15">
        <v>752</v>
      </c>
      <c r="AA9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7" s="16"/>
      <c r="AC97" s="71">
        <v>349</v>
      </c>
      <c r="AD97" s="71">
        <v>677</v>
      </c>
      <c r="AE97" s="71">
        <v>7767</v>
      </c>
      <c r="AF97" s="71">
        <v>2050</v>
      </c>
      <c r="AG97" s="71" t="s">
        <v>1580</v>
      </c>
      <c r="AH97" s="71" t="s">
        <v>1604</v>
      </c>
      <c r="AI97" s="71">
        <v>-28800</v>
      </c>
      <c r="AJ97" s="74">
        <v>39583.155671296299</v>
      </c>
      <c r="AK97" s="71" t="s">
        <v>2452</v>
      </c>
      <c r="AL97" s="71" t="s">
        <v>3202</v>
      </c>
      <c r="AM97" s="71" t="s">
        <v>3249</v>
      </c>
      <c r="AN97" s="74">
        <v>40523.680694444447</v>
      </c>
      <c r="AO97" s="71"/>
      <c r="AP97" s="71"/>
    </row>
    <row r="98" spans="1:42" ht="34.049999999999997" customHeight="1">
      <c r="A98" s="17" t="s">
        <v>797</v>
      </c>
      <c r="B98" s="77"/>
      <c r="C98" s="78">
        <v>2</v>
      </c>
      <c r="D98" s="78">
        <v>3</v>
      </c>
      <c r="E98" s="79">
        <v>868.71533299999999</v>
      </c>
      <c r="F98" s="79">
        <v>5.7499999999999999E-4</v>
      </c>
      <c r="G98" s="79">
        <v>8.7399999999999999E-4</v>
      </c>
      <c r="H98" s="79">
        <v>0.64046000000000003</v>
      </c>
      <c r="I98" s="79">
        <v>0</v>
      </c>
      <c r="J98" s="18"/>
      <c r="K98" s="18" t="s">
        <v>72</v>
      </c>
      <c r="L98" s="19">
        <v>6.2966530878468268</v>
      </c>
      <c r="M98" s="20">
        <v>99.882303498813215</v>
      </c>
      <c r="N98" s="88" t="s">
        <v>2356</v>
      </c>
      <c r="O98" s="18"/>
      <c r="P98" s="25" t="s">
        <v>797</v>
      </c>
      <c r="Q98" s="26"/>
      <c r="R98" s="26"/>
      <c r="S98" s="25" t="s">
        <v>3611</v>
      </c>
      <c r="T98" s="21">
        <v>33.686933857375962</v>
      </c>
      <c r="U98" s="22">
        <v>5954.21435546875</v>
      </c>
      <c r="V98" s="22">
        <v>6916.76806640625</v>
      </c>
      <c r="W98" s="23"/>
      <c r="X98" s="24"/>
      <c r="Y98" s="24"/>
      <c r="Z98" s="15">
        <v>683</v>
      </c>
      <c r="AA9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8" s="16"/>
      <c r="AC98" s="71">
        <v>369</v>
      </c>
      <c r="AD98" s="71">
        <v>1657</v>
      </c>
      <c r="AE98" s="71">
        <v>7514</v>
      </c>
      <c r="AF98" s="71">
        <v>876</v>
      </c>
      <c r="AG98" s="71" t="s">
        <v>1520</v>
      </c>
      <c r="AH98" s="71" t="s">
        <v>1674</v>
      </c>
      <c r="AI98" s="71">
        <v>7200</v>
      </c>
      <c r="AJ98" s="74">
        <v>39363.587847222225</v>
      </c>
      <c r="AK98" s="71" t="s">
        <v>2452</v>
      </c>
      <c r="AL98" s="71" t="s">
        <v>3133</v>
      </c>
      <c r="AM98" s="71" t="s">
        <v>3611</v>
      </c>
      <c r="AN98" s="74">
        <v>40523.679062499999</v>
      </c>
      <c r="AO98" s="71"/>
      <c r="AP98" s="71"/>
    </row>
    <row r="99" spans="1:42" ht="34.049999999999997" customHeight="1">
      <c r="A99" s="17" t="s">
        <v>888</v>
      </c>
      <c r="B99" s="77"/>
      <c r="C99" s="78">
        <v>0</v>
      </c>
      <c r="D99" s="78">
        <v>6</v>
      </c>
      <c r="E99" s="79">
        <v>841.71932700000002</v>
      </c>
      <c r="F99" s="79">
        <v>6.1200000000000002E-4</v>
      </c>
      <c r="G99" s="79">
        <v>1.853E-3</v>
      </c>
      <c r="H99" s="79">
        <v>0.77801299999999995</v>
      </c>
      <c r="I99" s="79">
        <v>0.33333333333333331</v>
      </c>
      <c r="J99" s="18"/>
      <c r="K99" s="18" t="s">
        <v>72</v>
      </c>
      <c r="L99" s="19">
        <v>5.2812420989025837</v>
      </c>
      <c r="M99" s="20">
        <v>99.975494693476492</v>
      </c>
      <c r="N99" s="88" t="s">
        <v>2417</v>
      </c>
      <c r="O99" s="18"/>
      <c r="P99" s="25" t="s">
        <v>888</v>
      </c>
      <c r="Q99" s="26"/>
      <c r="R99" s="26"/>
      <c r="S99" s="25" t="s">
        <v>3457</v>
      </c>
      <c r="T99" s="21">
        <v>7.8056681839436965</v>
      </c>
      <c r="U99" s="22">
        <v>4859.88330078125</v>
      </c>
      <c r="V99" s="22">
        <v>5920.97607421875</v>
      </c>
      <c r="W99" s="23"/>
      <c r="X99" s="24"/>
      <c r="Y99" s="24"/>
      <c r="Z99" s="15">
        <v>744</v>
      </c>
      <c r="AA9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99" s="16"/>
      <c r="AC99" s="71">
        <v>770</v>
      </c>
      <c r="AD99" s="71">
        <v>345</v>
      </c>
      <c r="AE99" s="71">
        <v>854</v>
      </c>
      <c r="AF99" s="71">
        <v>30</v>
      </c>
      <c r="AG99" s="71" t="s">
        <v>1572</v>
      </c>
      <c r="AH99" s="71" t="s">
        <v>1616</v>
      </c>
      <c r="AI99" s="71">
        <v>-21600</v>
      </c>
      <c r="AJ99" s="74">
        <v>39965.58357638889</v>
      </c>
      <c r="AK99" s="71" t="s">
        <v>2452</v>
      </c>
      <c r="AL99" s="71" t="s">
        <v>3194</v>
      </c>
      <c r="AM99" s="71" t="s">
        <v>3457</v>
      </c>
      <c r="AN99" s="74">
        <v>40523.680497685185</v>
      </c>
      <c r="AO99" s="71"/>
      <c r="AP99" s="71"/>
    </row>
    <row r="100" spans="1:42" ht="34.049999999999997" customHeight="1">
      <c r="A100" s="17" t="s">
        <v>494</v>
      </c>
      <c r="B100" s="77"/>
      <c r="C100" s="78">
        <v>0</v>
      </c>
      <c r="D100" s="78">
        <v>7</v>
      </c>
      <c r="E100" s="79">
        <v>828.13399500000003</v>
      </c>
      <c r="F100" s="79">
        <v>6.1700000000000004E-4</v>
      </c>
      <c r="G100" s="79">
        <v>2.117E-3</v>
      </c>
      <c r="H100" s="79">
        <v>0.89474600000000004</v>
      </c>
      <c r="I100" s="79">
        <v>0.52380952380952384</v>
      </c>
      <c r="J100" s="18"/>
      <c r="K100" s="18" t="s">
        <v>72</v>
      </c>
      <c r="L100" s="19">
        <v>5.0754113903979228</v>
      </c>
      <c r="M100" s="20">
        <v>99.982171501630731</v>
      </c>
      <c r="N100" s="88" t="s">
        <v>2103</v>
      </c>
      <c r="O100" s="18"/>
      <c r="P100" s="25" t="s">
        <v>494</v>
      </c>
      <c r="Q100" s="26"/>
      <c r="R100" s="26"/>
      <c r="S100" s="25" t="s">
        <v>3464</v>
      </c>
      <c r="T100" s="21">
        <v>5.9513701859996173</v>
      </c>
      <c r="U100" s="22">
        <v>4856.416015625</v>
      </c>
      <c r="V100" s="22">
        <v>5010.76953125</v>
      </c>
      <c r="W100" s="23"/>
      <c r="X100" s="24"/>
      <c r="Y100" s="24"/>
      <c r="Z100" s="15">
        <v>428</v>
      </c>
      <c r="AA10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0" s="16"/>
      <c r="AC100" s="71">
        <v>372</v>
      </c>
      <c r="AD100" s="71">
        <v>251</v>
      </c>
      <c r="AE100" s="71">
        <v>1329</v>
      </c>
      <c r="AF100" s="71">
        <v>163</v>
      </c>
      <c r="AG100" s="71" t="s">
        <v>1308</v>
      </c>
      <c r="AH100" s="71" t="s">
        <v>1621</v>
      </c>
      <c r="AI100" s="71">
        <v>-25200</v>
      </c>
      <c r="AJ100" s="74">
        <v>39713.669756944444</v>
      </c>
      <c r="AK100" s="71" t="s">
        <v>2452</v>
      </c>
      <c r="AL100" s="71" t="s">
        <v>2878</v>
      </c>
      <c r="AM100" s="71" t="s">
        <v>3464</v>
      </c>
      <c r="AN100" s="74">
        <v>40523.672569444447</v>
      </c>
      <c r="AO100" s="71"/>
      <c r="AP100" s="71"/>
    </row>
    <row r="101" spans="1:42" ht="34.049999999999997" customHeight="1">
      <c r="A101" s="17" t="s">
        <v>465</v>
      </c>
      <c r="B101" s="77"/>
      <c r="C101" s="78">
        <v>12</v>
      </c>
      <c r="D101" s="78">
        <v>15</v>
      </c>
      <c r="E101" s="79">
        <v>821.34837100000004</v>
      </c>
      <c r="F101" s="79">
        <v>4.7899999999999999E-4</v>
      </c>
      <c r="G101" s="79">
        <v>2.1099999999999999E-3</v>
      </c>
      <c r="H101" s="79">
        <v>1.5430539999999999</v>
      </c>
      <c r="I101" s="79">
        <v>0.33333333333333331</v>
      </c>
      <c r="J101" s="18"/>
      <c r="K101" s="18" t="s">
        <v>72</v>
      </c>
      <c r="L101" s="19">
        <v>5.4976255336796198</v>
      </c>
      <c r="M101" s="20">
        <v>99.965763600741084</v>
      </c>
      <c r="N101" s="88" t="s">
        <v>2063</v>
      </c>
      <c r="O101" s="18"/>
      <c r="P101" s="25" t="s">
        <v>465</v>
      </c>
      <c r="Q101" s="26"/>
      <c r="R101" s="26"/>
      <c r="S101" s="25" t="s">
        <v>3438</v>
      </c>
      <c r="T101" s="21">
        <v>10.508208883074962</v>
      </c>
      <c r="U101" s="22">
        <v>1676.6575927734375</v>
      </c>
      <c r="V101" s="22">
        <v>5454.70361328125</v>
      </c>
      <c r="W101" s="23"/>
      <c r="X101" s="24"/>
      <c r="Y101" s="24"/>
      <c r="Z101" s="15">
        <v>388</v>
      </c>
      <c r="AA10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1" s="16"/>
      <c r="AC101" s="71">
        <v>578</v>
      </c>
      <c r="AD101" s="71">
        <v>482</v>
      </c>
      <c r="AE101" s="71">
        <v>1016</v>
      </c>
      <c r="AF101" s="71">
        <v>0</v>
      </c>
      <c r="AG101" s="71" t="s">
        <v>1273</v>
      </c>
      <c r="AH101" s="71" t="s">
        <v>1603</v>
      </c>
      <c r="AI101" s="71">
        <v>-18000</v>
      </c>
      <c r="AJ101" s="74">
        <v>39748.901909722219</v>
      </c>
      <c r="AK101" s="71" t="s">
        <v>2452</v>
      </c>
      <c r="AL101" s="71" t="s">
        <v>2838</v>
      </c>
      <c r="AM101" s="71" t="s">
        <v>3438</v>
      </c>
      <c r="AN101" s="74">
        <v>40523.667997685188</v>
      </c>
      <c r="AO101" s="71"/>
      <c r="AP101" s="71"/>
    </row>
    <row r="102" spans="1:42" ht="34.049999999999997" customHeight="1">
      <c r="A102" s="17" t="s">
        <v>530</v>
      </c>
      <c r="B102" s="77"/>
      <c r="C102" s="78">
        <v>10</v>
      </c>
      <c r="D102" s="78">
        <v>3</v>
      </c>
      <c r="E102" s="79">
        <v>796.95128499999998</v>
      </c>
      <c r="F102" s="79">
        <v>5.9599999999999996E-4</v>
      </c>
      <c r="G102" s="79">
        <v>1.75E-3</v>
      </c>
      <c r="H102" s="79">
        <v>1.737295</v>
      </c>
      <c r="I102" s="79">
        <v>9.8484848484848481E-2</v>
      </c>
      <c r="J102" s="18"/>
      <c r="K102" s="18" t="s">
        <v>72</v>
      </c>
      <c r="L102" s="19">
        <v>5.7019797654984989</v>
      </c>
      <c r="M102" s="20">
        <v>99.953049253298445</v>
      </c>
      <c r="N102" s="88" t="s">
        <v>1802</v>
      </c>
      <c r="O102" s="18"/>
      <c r="P102" s="25" t="s">
        <v>530</v>
      </c>
      <c r="Q102" s="26"/>
      <c r="R102" s="26"/>
      <c r="S102" s="25" t="s">
        <v>3324</v>
      </c>
      <c r="T102" s="21">
        <v>14.0392657089472</v>
      </c>
      <c r="U102" s="22">
        <v>4362.66650390625</v>
      </c>
      <c r="V102" s="22">
        <v>7345.6767578125</v>
      </c>
      <c r="W102" s="23"/>
      <c r="X102" s="24"/>
      <c r="Y102" s="24"/>
      <c r="Z102" s="15">
        <v>126</v>
      </c>
      <c r="AA10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2" s="16"/>
      <c r="AC102" s="71">
        <v>329</v>
      </c>
      <c r="AD102" s="71">
        <v>661</v>
      </c>
      <c r="AE102" s="71">
        <v>2424</v>
      </c>
      <c r="AF102" s="71">
        <v>0</v>
      </c>
      <c r="AG102" s="71" t="s">
        <v>1065</v>
      </c>
      <c r="AH102" s="71" t="s">
        <v>1616</v>
      </c>
      <c r="AI102" s="71">
        <v>-21600</v>
      </c>
      <c r="AJ102" s="74">
        <v>40078.695381944446</v>
      </c>
      <c r="AK102" s="71" t="s">
        <v>2452</v>
      </c>
      <c r="AL102" s="71" t="s">
        <v>2576</v>
      </c>
      <c r="AM102" s="71" t="s">
        <v>3324</v>
      </c>
      <c r="AN102" s="74">
        <v>40523.673576388886</v>
      </c>
      <c r="AO102" s="71"/>
      <c r="AP102" s="71"/>
    </row>
    <row r="103" spans="1:42" ht="34.049999999999997" customHeight="1">
      <c r="A103" s="17" t="s">
        <v>616</v>
      </c>
      <c r="B103" s="77"/>
      <c r="C103" s="78">
        <v>1</v>
      </c>
      <c r="D103" s="78">
        <v>7</v>
      </c>
      <c r="E103" s="79">
        <v>793.992842</v>
      </c>
      <c r="F103" s="79">
        <v>5.8900000000000001E-4</v>
      </c>
      <c r="G103" s="79">
        <v>1.274E-3</v>
      </c>
      <c r="H103" s="79">
        <v>1.133491</v>
      </c>
      <c r="I103" s="79">
        <v>0.16666666666666666</v>
      </c>
      <c r="J103" s="18"/>
      <c r="K103" s="18" t="s">
        <v>72</v>
      </c>
      <c r="L103" s="19">
        <v>3.5001524793870433</v>
      </c>
      <c r="M103" s="20">
        <v>99.998437342772419</v>
      </c>
      <c r="N103" s="88" t="s">
        <v>2212</v>
      </c>
      <c r="O103" s="18"/>
      <c r="P103" s="25" t="s">
        <v>616</v>
      </c>
      <c r="Q103" s="26"/>
      <c r="R103" s="26"/>
      <c r="S103" s="25" t="s">
        <v>3525</v>
      </c>
      <c r="T103" s="21">
        <v>1.4339846378166996</v>
      </c>
      <c r="U103" s="22">
        <v>4375.80126953125</v>
      </c>
      <c r="V103" s="22">
        <v>8166.50830078125</v>
      </c>
      <c r="W103" s="23"/>
      <c r="X103" s="24"/>
      <c r="Y103" s="24"/>
      <c r="Z103" s="15">
        <v>537</v>
      </c>
      <c r="AA10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3" s="16"/>
      <c r="AC103" s="71">
        <v>436</v>
      </c>
      <c r="AD103" s="71">
        <v>22</v>
      </c>
      <c r="AE103" s="71">
        <v>50</v>
      </c>
      <c r="AF103" s="71">
        <v>1</v>
      </c>
      <c r="AG103" s="71"/>
      <c r="AH103" s="71"/>
      <c r="AI103" s="71"/>
      <c r="AJ103" s="74">
        <v>40521.67931712963</v>
      </c>
      <c r="AK103" s="71" t="s">
        <v>2452</v>
      </c>
      <c r="AL103" s="71" t="s">
        <v>2987</v>
      </c>
      <c r="AM103" s="71" t="s">
        <v>3525</v>
      </c>
      <c r="AN103" s="74">
        <v>40523.675833333335</v>
      </c>
      <c r="AO103" s="71"/>
      <c r="AP103" s="71"/>
    </row>
    <row r="104" spans="1:42" ht="34.049999999999997" customHeight="1">
      <c r="A104" s="17" t="s">
        <v>718</v>
      </c>
      <c r="B104" s="77"/>
      <c r="C104" s="78">
        <v>6</v>
      </c>
      <c r="D104" s="78">
        <v>7</v>
      </c>
      <c r="E104" s="79">
        <v>758.445426</v>
      </c>
      <c r="F104" s="79">
        <v>5.9999999999999995E-4</v>
      </c>
      <c r="G104" s="79">
        <v>1.6230000000000001E-3</v>
      </c>
      <c r="H104" s="79">
        <v>1.071094</v>
      </c>
      <c r="I104" s="79">
        <v>0.1388888888888889</v>
      </c>
      <c r="J104" s="18"/>
      <c r="K104" s="18" t="s">
        <v>72</v>
      </c>
      <c r="L104" s="19">
        <v>6.2768267748090274</v>
      </c>
      <c r="M104" s="20">
        <v>99.885854992512265</v>
      </c>
      <c r="N104" s="88" t="s">
        <v>2089</v>
      </c>
      <c r="O104" s="18"/>
      <c r="P104" s="25" t="s">
        <v>718</v>
      </c>
      <c r="Q104" s="26"/>
      <c r="R104" s="26"/>
      <c r="S104" s="25" t="s">
        <v>3453</v>
      </c>
      <c r="T104" s="21">
        <v>32.700605135065281</v>
      </c>
      <c r="U104" s="22">
        <v>4101.154296875</v>
      </c>
      <c r="V104" s="22">
        <v>7179.1650390625</v>
      </c>
      <c r="W104" s="23"/>
      <c r="X104" s="24"/>
      <c r="Y104" s="24"/>
      <c r="Z104" s="15">
        <v>414</v>
      </c>
      <c r="AA10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4" s="16"/>
      <c r="AC104" s="71">
        <v>914</v>
      </c>
      <c r="AD104" s="71">
        <v>1607</v>
      </c>
      <c r="AE104" s="71">
        <v>12629</v>
      </c>
      <c r="AF104" s="71">
        <v>1245</v>
      </c>
      <c r="AG104" s="71" t="s">
        <v>1295</v>
      </c>
      <c r="AH104" s="71" t="s">
        <v>1612</v>
      </c>
      <c r="AI104" s="71">
        <v>32400</v>
      </c>
      <c r="AJ104" s="74">
        <v>39412.570925925924</v>
      </c>
      <c r="AK104" s="71" t="s">
        <v>2452</v>
      </c>
      <c r="AL104" s="71" t="s">
        <v>2864</v>
      </c>
      <c r="AM104" s="71" t="s">
        <v>3453</v>
      </c>
      <c r="AN104" s="74">
        <v>40523.679571759261</v>
      </c>
      <c r="AO104" s="71"/>
      <c r="AP104" s="71"/>
    </row>
    <row r="105" spans="1:42" ht="34.049999999999997" customHeight="1">
      <c r="A105" s="17" t="s">
        <v>775</v>
      </c>
      <c r="B105" s="77"/>
      <c r="C105" s="78">
        <v>2</v>
      </c>
      <c r="D105" s="78">
        <v>8</v>
      </c>
      <c r="E105" s="79">
        <v>752.26040599999999</v>
      </c>
      <c r="F105" s="79">
        <v>6.0300000000000002E-4</v>
      </c>
      <c r="G105" s="79">
        <v>1.5820000000000001E-3</v>
      </c>
      <c r="H105" s="79">
        <v>1.0335510000000001</v>
      </c>
      <c r="I105" s="79">
        <v>0.14285714285714285</v>
      </c>
      <c r="J105" s="18"/>
      <c r="K105" s="18" t="s">
        <v>72</v>
      </c>
      <c r="L105" s="19">
        <v>6.0603091049447482</v>
      </c>
      <c r="M105" s="20">
        <v>99.918315644921663</v>
      </c>
      <c r="N105" s="88" t="s">
        <v>2338</v>
      </c>
      <c r="O105" s="18"/>
      <c r="P105" s="25" t="s">
        <v>775</v>
      </c>
      <c r="Q105" s="26"/>
      <c r="R105" s="26"/>
      <c r="S105" s="25" t="s">
        <v>3601</v>
      </c>
      <c r="T105" s="21">
        <v>23.685560613145658</v>
      </c>
      <c r="U105" s="22">
        <v>4747.392578125</v>
      </c>
      <c r="V105" s="22">
        <v>6270.72998046875</v>
      </c>
      <c r="W105" s="23"/>
      <c r="X105" s="24"/>
      <c r="Y105" s="24"/>
      <c r="Z105" s="15">
        <v>665</v>
      </c>
      <c r="AA10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5" s="16"/>
      <c r="AC105" s="71">
        <v>2001</v>
      </c>
      <c r="AD105" s="71">
        <v>1150</v>
      </c>
      <c r="AE105" s="71">
        <v>7424</v>
      </c>
      <c r="AF105" s="71">
        <v>12</v>
      </c>
      <c r="AG105" s="71" t="s">
        <v>1504</v>
      </c>
      <c r="AH105" s="71" t="s">
        <v>1603</v>
      </c>
      <c r="AI105" s="71">
        <v>-18000</v>
      </c>
      <c r="AJ105" s="74">
        <v>39636.142152777778</v>
      </c>
      <c r="AK105" s="71" t="s">
        <v>2452</v>
      </c>
      <c r="AL105" s="71" t="s">
        <v>3115</v>
      </c>
      <c r="AM105" s="71" t="s">
        <v>3601</v>
      </c>
      <c r="AN105" s="74">
        <v>40523.677893518521</v>
      </c>
      <c r="AO105" s="71"/>
      <c r="AP105" s="71"/>
    </row>
    <row r="106" spans="1:42" ht="34.049999999999997" customHeight="1">
      <c r="A106" s="17" t="s">
        <v>605</v>
      </c>
      <c r="B106" s="77"/>
      <c r="C106" s="78">
        <v>4</v>
      </c>
      <c r="D106" s="78">
        <v>5</v>
      </c>
      <c r="E106" s="79">
        <v>734.36742400000003</v>
      </c>
      <c r="F106" s="79">
        <v>5.8500000000000002E-4</v>
      </c>
      <c r="G106" s="79">
        <v>1.0859999999999999E-3</v>
      </c>
      <c r="H106" s="79">
        <v>0.96979599999999999</v>
      </c>
      <c r="I106" s="79">
        <v>6.6666666666666666E-2</v>
      </c>
      <c r="J106" s="18"/>
      <c r="K106" s="18" t="s">
        <v>72</v>
      </c>
      <c r="L106" s="19">
        <v>5.7250578810774915</v>
      </c>
      <c r="M106" s="20">
        <v>99.951344536322907</v>
      </c>
      <c r="N106" s="88" t="s">
        <v>2201</v>
      </c>
      <c r="O106" s="18"/>
      <c r="P106" s="25" t="s">
        <v>605</v>
      </c>
      <c r="Q106" s="26"/>
      <c r="R106" s="26"/>
      <c r="S106" s="25" t="s">
        <v>3518</v>
      </c>
      <c r="T106" s="21">
        <v>14.512703495656327</v>
      </c>
      <c r="U106" s="22">
        <v>4240.67919921875</v>
      </c>
      <c r="V106" s="22">
        <v>7763.31103515625</v>
      </c>
      <c r="W106" s="23"/>
      <c r="X106" s="24"/>
      <c r="Y106" s="24"/>
      <c r="Z106" s="15">
        <v>526</v>
      </c>
      <c r="AA10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6" s="16"/>
      <c r="AC106" s="71">
        <v>993</v>
      </c>
      <c r="AD106" s="71">
        <v>685</v>
      </c>
      <c r="AE106" s="71">
        <v>2219</v>
      </c>
      <c r="AF106" s="71">
        <v>129</v>
      </c>
      <c r="AG106" s="71" t="s">
        <v>1386</v>
      </c>
      <c r="AH106" s="71" t="s">
        <v>1610</v>
      </c>
      <c r="AI106" s="71">
        <v>0</v>
      </c>
      <c r="AJ106" s="74">
        <v>39684.653402777774</v>
      </c>
      <c r="AK106" s="71" t="s">
        <v>2452</v>
      </c>
      <c r="AL106" s="71" t="s">
        <v>2976</v>
      </c>
      <c r="AM106" s="71" t="s">
        <v>3518</v>
      </c>
      <c r="AN106" s="74">
        <v>40523.667638888888</v>
      </c>
      <c r="AO106" s="71"/>
      <c r="AP106" s="71"/>
    </row>
    <row r="107" spans="1:42" ht="34.049999999999997" customHeight="1">
      <c r="A107" s="17" t="s">
        <v>744</v>
      </c>
      <c r="B107" s="77"/>
      <c r="C107" s="78">
        <v>4</v>
      </c>
      <c r="D107" s="78">
        <v>9</v>
      </c>
      <c r="E107" s="79">
        <v>719.64770999999996</v>
      </c>
      <c r="F107" s="79">
        <v>6.2299999999999996E-4</v>
      </c>
      <c r="G107" s="79">
        <v>2.2200000000000002E-3</v>
      </c>
      <c r="H107" s="79">
        <v>1.2473080000000001</v>
      </c>
      <c r="I107" s="79">
        <v>0.12222222222222222</v>
      </c>
      <c r="J107" s="18"/>
      <c r="K107" s="18" t="s">
        <v>72</v>
      </c>
      <c r="L107" s="19">
        <v>5.7269444137132837</v>
      </c>
      <c r="M107" s="20">
        <v>99.951202476574935</v>
      </c>
      <c r="N107" s="88" t="s">
        <v>2315</v>
      </c>
      <c r="O107" s="18"/>
      <c r="P107" s="25" t="s">
        <v>744</v>
      </c>
      <c r="Q107" s="26"/>
      <c r="R107" s="26"/>
      <c r="S107" s="25" t="s">
        <v>3583</v>
      </c>
      <c r="T107" s="21">
        <v>14.552156644548754</v>
      </c>
      <c r="U107" s="22">
        <v>4352.14697265625</v>
      </c>
      <c r="V107" s="22">
        <v>6615.52978515625</v>
      </c>
      <c r="W107" s="23"/>
      <c r="X107" s="24"/>
      <c r="Y107" s="24"/>
      <c r="Z107" s="15">
        <v>642</v>
      </c>
      <c r="AA10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7" s="16"/>
      <c r="AC107" s="71">
        <v>882</v>
      </c>
      <c r="AD107" s="71">
        <v>687</v>
      </c>
      <c r="AE107" s="71">
        <v>12562</v>
      </c>
      <c r="AF107" s="71">
        <v>0</v>
      </c>
      <c r="AG107" s="71" t="s">
        <v>1483</v>
      </c>
      <c r="AH107" s="71" t="s">
        <v>1603</v>
      </c>
      <c r="AI107" s="71">
        <v>-18000</v>
      </c>
      <c r="AJ107" s="74">
        <v>39839.71234953704</v>
      </c>
      <c r="AK107" s="71" t="s">
        <v>2452</v>
      </c>
      <c r="AL107" s="71" t="s">
        <v>3092</v>
      </c>
      <c r="AM107" s="71" t="s">
        <v>3583</v>
      </c>
      <c r="AN107" s="74">
        <v>40523.678506944445</v>
      </c>
      <c r="AO107" s="71"/>
      <c r="AP107" s="71"/>
    </row>
    <row r="108" spans="1:42" ht="34.049999999999997" customHeight="1">
      <c r="A108" s="17" t="s">
        <v>901</v>
      </c>
      <c r="B108" s="77"/>
      <c r="C108" s="78">
        <v>4</v>
      </c>
      <c r="D108" s="78">
        <v>6</v>
      </c>
      <c r="E108" s="79">
        <v>702.26836300000002</v>
      </c>
      <c r="F108" s="79">
        <v>6.1200000000000002E-4</v>
      </c>
      <c r="G108" s="79">
        <v>1.9750000000000002E-3</v>
      </c>
      <c r="H108" s="79">
        <v>0.95998300000000003</v>
      </c>
      <c r="I108" s="79">
        <v>0.21428571428571427</v>
      </c>
      <c r="J108" s="18"/>
      <c r="K108" s="18" t="s">
        <v>72</v>
      </c>
      <c r="L108" s="19">
        <v>5.6446967405613062</v>
      </c>
      <c r="M108" s="20">
        <v>99.957026926241397</v>
      </c>
      <c r="N108" s="88" t="s">
        <v>2091</v>
      </c>
      <c r="O108" s="18"/>
      <c r="P108" s="25" t="s">
        <v>901</v>
      </c>
      <c r="Q108" s="26"/>
      <c r="R108" s="26"/>
      <c r="S108" s="25" t="s">
        <v>3455</v>
      </c>
      <c r="T108" s="21">
        <v>12.934577539959237</v>
      </c>
      <c r="U108" s="22">
        <v>4633.74853515625</v>
      </c>
      <c r="V108" s="22">
        <v>6304.84814453125</v>
      </c>
      <c r="W108" s="23"/>
      <c r="X108" s="24"/>
      <c r="Y108" s="24"/>
      <c r="Z108" s="15">
        <v>416</v>
      </c>
      <c r="AA10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8" s="16"/>
      <c r="AC108" s="71">
        <v>596</v>
      </c>
      <c r="AD108" s="71">
        <v>605</v>
      </c>
      <c r="AE108" s="71">
        <v>3491</v>
      </c>
      <c r="AF108" s="71">
        <v>0</v>
      </c>
      <c r="AG108" s="71" t="s">
        <v>1297</v>
      </c>
      <c r="AH108" s="71" t="s">
        <v>1644</v>
      </c>
      <c r="AI108" s="71">
        <v>0</v>
      </c>
      <c r="AJ108" s="74">
        <v>39610.527291666665</v>
      </c>
      <c r="AK108" s="71" t="s">
        <v>2452</v>
      </c>
      <c r="AL108" s="71" t="s">
        <v>2866</v>
      </c>
      <c r="AM108" s="71" t="s">
        <v>3455</v>
      </c>
      <c r="AN108" s="74">
        <v>40523.676724537036</v>
      </c>
      <c r="AO108" s="71"/>
      <c r="AP108" s="71"/>
    </row>
    <row r="109" spans="1:42" ht="34.049999999999997" customHeight="1">
      <c r="A109" s="17" t="s">
        <v>583</v>
      </c>
      <c r="B109" s="77"/>
      <c r="C109" s="78">
        <v>6</v>
      </c>
      <c r="D109" s="78">
        <v>6</v>
      </c>
      <c r="E109" s="79">
        <v>677.20138499999996</v>
      </c>
      <c r="F109" s="79">
        <v>6.0999999999999997E-4</v>
      </c>
      <c r="G109" s="79">
        <v>1.655E-3</v>
      </c>
      <c r="H109" s="79">
        <v>1.4685509999999999</v>
      </c>
      <c r="I109" s="79">
        <v>0.2361111111111111</v>
      </c>
      <c r="J109" s="18"/>
      <c r="K109" s="18" t="s">
        <v>72</v>
      </c>
      <c r="L109" s="19">
        <v>6.6351932282608308</v>
      </c>
      <c r="M109" s="20">
        <v>99.801400472348661</v>
      </c>
      <c r="N109" s="88" t="s">
        <v>2102</v>
      </c>
      <c r="O109" s="18"/>
      <c r="P109" s="25" t="s">
        <v>583</v>
      </c>
      <c r="Q109" s="26"/>
      <c r="R109" s="26"/>
      <c r="S109" s="25" t="s">
        <v>3235</v>
      </c>
      <c r="T109" s="21">
        <v>56.155502151613263</v>
      </c>
      <c r="U109" s="22">
        <v>5588.62890625</v>
      </c>
      <c r="V109" s="22">
        <v>5097.7490234375</v>
      </c>
      <c r="W109" s="23"/>
      <c r="X109" s="24"/>
      <c r="Y109" s="24"/>
      <c r="Z109" s="15">
        <v>427</v>
      </c>
      <c r="AA10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09" s="16"/>
      <c r="AC109" s="71">
        <v>2126</v>
      </c>
      <c r="AD109" s="71">
        <v>2796</v>
      </c>
      <c r="AE109" s="71">
        <v>14216</v>
      </c>
      <c r="AF109" s="71">
        <v>172</v>
      </c>
      <c r="AG109" s="71" t="s">
        <v>1307</v>
      </c>
      <c r="AH109" s="71" t="s">
        <v>1616</v>
      </c>
      <c r="AI109" s="71">
        <v>-21600</v>
      </c>
      <c r="AJ109" s="74">
        <v>40083.058055555557</v>
      </c>
      <c r="AK109" s="71" t="s">
        <v>2452</v>
      </c>
      <c r="AL109" s="71" t="s">
        <v>2877</v>
      </c>
      <c r="AM109" s="71" t="s">
        <v>3235</v>
      </c>
      <c r="AN109" s="74">
        <v>40523.662847222222</v>
      </c>
      <c r="AO109" s="71"/>
      <c r="AP109" s="71"/>
    </row>
    <row r="110" spans="1:42" ht="34.049999999999997" customHeight="1">
      <c r="A110" s="17" t="s">
        <v>904</v>
      </c>
      <c r="B110" s="77"/>
      <c r="C110" s="78">
        <v>3</v>
      </c>
      <c r="D110" s="78">
        <v>8</v>
      </c>
      <c r="E110" s="79">
        <v>676.02206100000001</v>
      </c>
      <c r="F110" s="79">
        <v>6.1899999999999998E-4</v>
      </c>
      <c r="G110" s="79">
        <v>1.9689999999999998E-3</v>
      </c>
      <c r="H110" s="79">
        <v>1.4613910000000001</v>
      </c>
      <c r="I110" s="79">
        <v>0.14444444444444443</v>
      </c>
      <c r="J110" s="18"/>
      <c r="K110" s="18" t="s">
        <v>72</v>
      </c>
      <c r="L110" s="19">
        <v>6.1597353527243763</v>
      </c>
      <c r="M110" s="20">
        <v>99.904748938991261</v>
      </c>
      <c r="N110" s="88" t="s">
        <v>1942</v>
      </c>
      <c r="O110" s="18"/>
      <c r="P110" s="25" t="s">
        <v>904</v>
      </c>
      <c r="Q110" s="26"/>
      <c r="R110" s="26"/>
      <c r="S110" s="25" t="s">
        <v>3376</v>
      </c>
      <c r="T110" s="21">
        <v>27.453336332372459</v>
      </c>
      <c r="U110" s="22">
        <v>4672.4208984375</v>
      </c>
      <c r="V110" s="22">
        <v>6462.87109375</v>
      </c>
      <c r="W110" s="23"/>
      <c r="X110" s="24"/>
      <c r="Y110" s="24"/>
      <c r="Z110" s="15">
        <v>266</v>
      </c>
      <c r="AA1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0" s="16"/>
      <c r="AC110" s="71">
        <v>956</v>
      </c>
      <c r="AD110" s="71">
        <v>1341</v>
      </c>
      <c r="AE110" s="71">
        <v>12755</v>
      </c>
      <c r="AF110" s="71">
        <v>48</v>
      </c>
      <c r="AG110" s="71" t="s">
        <v>1186</v>
      </c>
      <c r="AH110" s="71" t="s">
        <v>1618</v>
      </c>
      <c r="AI110" s="71">
        <v>-10800</v>
      </c>
      <c r="AJ110" s="74">
        <v>39580.419409722221</v>
      </c>
      <c r="AK110" s="71" t="s">
        <v>2452</v>
      </c>
      <c r="AL110" s="71" t="s">
        <v>2716</v>
      </c>
      <c r="AM110" s="71" t="s">
        <v>3376</v>
      </c>
      <c r="AN110" s="74">
        <v>40523.680706018517</v>
      </c>
      <c r="AO110" s="71"/>
      <c r="AP110" s="71"/>
    </row>
    <row r="111" spans="1:42" ht="34.049999999999997" customHeight="1">
      <c r="A111" s="17" t="s">
        <v>546</v>
      </c>
      <c r="B111" s="77"/>
      <c r="C111" s="78">
        <v>2</v>
      </c>
      <c r="D111" s="78">
        <v>3</v>
      </c>
      <c r="E111" s="79">
        <v>673.70321799999999</v>
      </c>
      <c r="F111" s="79">
        <v>5.8E-4</v>
      </c>
      <c r="G111" s="79">
        <v>1.0380000000000001E-3</v>
      </c>
      <c r="H111" s="79">
        <v>0.68378799999999995</v>
      </c>
      <c r="I111" s="79">
        <v>8.3333333333333329E-2</v>
      </c>
      <c r="J111" s="18"/>
      <c r="K111" s="18" t="s">
        <v>72</v>
      </c>
      <c r="L111" s="19">
        <v>5.2365981753567485</v>
      </c>
      <c r="M111" s="20">
        <v>99.977128380578066</v>
      </c>
      <c r="N111" s="88" t="s">
        <v>2062</v>
      </c>
      <c r="O111" s="18"/>
      <c r="P111" s="25" t="s">
        <v>546</v>
      </c>
      <c r="Q111" s="26"/>
      <c r="R111" s="26"/>
      <c r="S111" s="25" t="s">
        <v>3437</v>
      </c>
      <c r="T111" s="21">
        <v>7.3519569716807842</v>
      </c>
      <c r="U111" s="22">
        <v>5788.2373046875</v>
      </c>
      <c r="V111" s="22">
        <v>6060.93994140625</v>
      </c>
      <c r="W111" s="23"/>
      <c r="X111" s="24"/>
      <c r="Y111" s="24"/>
      <c r="Z111" s="15">
        <v>387</v>
      </c>
      <c r="AA1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1" s="16"/>
      <c r="AC111" s="71">
        <v>346</v>
      </c>
      <c r="AD111" s="71">
        <v>322</v>
      </c>
      <c r="AE111" s="71">
        <v>2624</v>
      </c>
      <c r="AF111" s="71">
        <v>34</v>
      </c>
      <c r="AG111" s="71" t="s">
        <v>1272</v>
      </c>
      <c r="AH111" s="71" t="s">
        <v>1643</v>
      </c>
      <c r="AI111" s="71">
        <v>3600</v>
      </c>
      <c r="AJ111" s="74">
        <v>40020.532256944447</v>
      </c>
      <c r="AK111" s="71" t="s">
        <v>2452</v>
      </c>
      <c r="AL111" s="71" t="s">
        <v>2837</v>
      </c>
      <c r="AM111" s="90" t="s">
        <v>3437</v>
      </c>
      <c r="AN111" s="74">
        <v>40523.654097222221</v>
      </c>
      <c r="AO111" s="71"/>
      <c r="AP111" s="71"/>
    </row>
    <row r="112" spans="1:42" ht="34.049999999999997" customHeight="1">
      <c r="A112" s="17" t="s">
        <v>667</v>
      </c>
      <c r="B112" s="77"/>
      <c r="C112" s="78">
        <v>9</v>
      </c>
      <c r="D112" s="78">
        <v>28</v>
      </c>
      <c r="E112" s="79">
        <v>664.12966500000005</v>
      </c>
      <c r="F112" s="79">
        <v>5.13E-4</v>
      </c>
      <c r="G112" s="79">
        <v>4.6990000000000001E-3</v>
      </c>
      <c r="H112" s="79">
        <v>2.877262</v>
      </c>
      <c r="I112" s="79">
        <v>0.24252873563218391</v>
      </c>
      <c r="J112" s="18"/>
      <c r="K112" s="18" t="s">
        <v>72</v>
      </c>
      <c r="L112" s="19">
        <v>5.9038485542143837</v>
      </c>
      <c r="M112" s="20">
        <v>99.935860023795001</v>
      </c>
      <c r="N112" s="88" t="s">
        <v>2259</v>
      </c>
      <c r="O112" s="18"/>
      <c r="P112" s="25" t="s">
        <v>667</v>
      </c>
      <c r="Q112" s="26"/>
      <c r="R112" s="26"/>
      <c r="S112" s="25" t="s">
        <v>3268</v>
      </c>
      <c r="T112" s="21">
        <v>18.813096724930894</v>
      </c>
      <c r="U112" s="22">
        <v>2132.7431640625</v>
      </c>
      <c r="V112" s="22">
        <v>4866.0693359375</v>
      </c>
      <c r="W112" s="23"/>
      <c r="X112" s="24"/>
      <c r="Y112" s="24"/>
      <c r="Z112" s="15">
        <v>585</v>
      </c>
      <c r="AA1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2" s="16"/>
      <c r="AC112" s="71">
        <v>1999</v>
      </c>
      <c r="AD112" s="71">
        <v>903</v>
      </c>
      <c r="AE112" s="71">
        <v>2768</v>
      </c>
      <c r="AF112" s="71">
        <v>9</v>
      </c>
      <c r="AG112" s="71" t="s">
        <v>1433</v>
      </c>
      <c r="AH112" s="71" t="s">
        <v>1604</v>
      </c>
      <c r="AI112" s="71">
        <v>-28800</v>
      </c>
      <c r="AJ112" s="74">
        <v>39599.732812499999</v>
      </c>
      <c r="AK112" s="71" t="s">
        <v>2452</v>
      </c>
      <c r="AL112" s="71" t="s">
        <v>3035</v>
      </c>
      <c r="AM112" s="71" t="s">
        <v>3268</v>
      </c>
      <c r="AN112" s="74">
        <v>40523.655972222223</v>
      </c>
      <c r="AO112" s="71"/>
      <c r="AP112" s="71"/>
    </row>
    <row r="113" spans="1:42" ht="34.049999999999997" customHeight="1">
      <c r="A113" s="17" t="s">
        <v>792</v>
      </c>
      <c r="B113" s="77"/>
      <c r="C113" s="78">
        <v>32</v>
      </c>
      <c r="D113" s="78">
        <v>17</v>
      </c>
      <c r="E113" s="79">
        <v>652.48193300000003</v>
      </c>
      <c r="F113" s="79">
        <v>5.0100000000000003E-4</v>
      </c>
      <c r="G113" s="79">
        <v>5.2339999999999999E-3</v>
      </c>
      <c r="H113" s="79">
        <v>3.2527789999999999</v>
      </c>
      <c r="I113" s="79">
        <v>0.25042016806722689</v>
      </c>
      <c r="J113" s="18"/>
      <c r="K113" s="18" t="s">
        <v>72</v>
      </c>
      <c r="L113" s="19">
        <v>6.7235340883279262</v>
      </c>
      <c r="M113" s="20">
        <v>99.772349253890368</v>
      </c>
      <c r="N113" s="88" t="s">
        <v>1726</v>
      </c>
      <c r="O113" s="18"/>
      <c r="P113" s="25" t="s">
        <v>792</v>
      </c>
      <c r="Q113" s="26"/>
      <c r="R113" s="26"/>
      <c r="S113" s="25" t="s">
        <v>3276</v>
      </c>
      <c r="T113" s="21">
        <v>64.223671100114629</v>
      </c>
      <c r="U113" s="22">
        <v>1886.7725830078125</v>
      </c>
      <c r="V113" s="22">
        <v>5313.87109375</v>
      </c>
      <c r="W113" s="23"/>
      <c r="X113" s="24"/>
      <c r="Y113" s="24"/>
      <c r="Z113" s="15">
        <v>50</v>
      </c>
      <c r="AA1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3" s="16"/>
      <c r="AC113" s="71">
        <v>839</v>
      </c>
      <c r="AD113" s="71">
        <v>3205</v>
      </c>
      <c r="AE113" s="71">
        <v>2567</v>
      </c>
      <c r="AF113" s="71">
        <v>0</v>
      </c>
      <c r="AG113" s="71" t="s">
        <v>1001</v>
      </c>
      <c r="AH113" s="71" t="s">
        <v>1603</v>
      </c>
      <c r="AI113" s="71">
        <v>-18000</v>
      </c>
      <c r="AJ113" s="74">
        <v>38951.888692129629</v>
      </c>
      <c r="AK113" s="71" t="s">
        <v>2452</v>
      </c>
      <c r="AL113" s="71" t="s">
        <v>2500</v>
      </c>
      <c r="AM113" s="71" t="s">
        <v>3276</v>
      </c>
      <c r="AN113" s="74">
        <v>40523.669988425929</v>
      </c>
      <c r="AO113" s="71"/>
      <c r="AP113" s="71"/>
    </row>
    <row r="114" spans="1:42" ht="34.049999999999997" customHeight="1">
      <c r="A114" s="17" t="s">
        <v>886</v>
      </c>
      <c r="B114" s="77"/>
      <c r="C114" s="78">
        <v>6</v>
      </c>
      <c r="D114" s="78">
        <v>2</v>
      </c>
      <c r="E114" s="79">
        <v>643.29465900000002</v>
      </c>
      <c r="F114" s="79">
        <v>5.8399999999999999E-4</v>
      </c>
      <c r="G114" s="79">
        <v>1.1559999999999999E-3</v>
      </c>
      <c r="H114" s="79">
        <v>1.351845</v>
      </c>
      <c r="I114" s="79">
        <v>0.23214285714285715</v>
      </c>
      <c r="J114" s="18"/>
      <c r="K114" s="18" t="s">
        <v>72</v>
      </c>
      <c r="L114" s="19">
        <v>3.8870009867672985</v>
      </c>
      <c r="M114" s="20">
        <v>99.997158805040755</v>
      </c>
      <c r="N114" s="88" t="s">
        <v>1970</v>
      </c>
      <c r="O114" s="18"/>
      <c r="P114" s="25" t="s">
        <v>886</v>
      </c>
      <c r="Q114" s="26"/>
      <c r="R114" s="26"/>
      <c r="S114" s="25" t="s">
        <v>3391</v>
      </c>
      <c r="T114" s="21">
        <v>1.7890629778485445</v>
      </c>
      <c r="U114" s="22">
        <v>4705.34130859375</v>
      </c>
      <c r="V114" s="22">
        <v>8441.0087890625</v>
      </c>
      <c r="W114" s="23"/>
      <c r="X114" s="24"/>
      <c r="Y114" s="24"/>
      <c r="Z114" s="15">
        <v>295</v>
      </c>
      <c r="AA1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4" s="16"/>
      <c r="AC114" s="71">
        <v>13</v>
      </c>
      <c r="AD114" s="71">
        <v>40</v>
      </c>
      <c r="AE114" s="71">
        <v>62</v>
      </c>
      <c r="AF114" s="71">
        <v>0</v>
      </c>
      <c r="AG114" s="71" t="s">
        <v>1210</v>
      </c>
      <c r="AH114" s="71"/>
      <c r="AI114" s="71"/>
      <c r="AJ114" s="74">
        <v>40522.90960648148</v>
      </c>
      <c r="AK114" s="71" t="s">
        <v>2452</v>
      </c>
      <c r="AL114" s="71" t="s">
        <v>2745</v>
      </c>
      <c r="AM114" s="71" t="s">
        <v>3391</v>
      </c>
      <c r="AN114" s="74">
        <v>40523.663657407407</v>
      </c>
      <c r="AO114" s="71"/>
      <c r="AP114" s="71"/>
    </row>
    <row r="115" spans="1:42" ht="34.049999999999997" customHeight="1">
      <c r="A115" s="17" t="s">
        <v>722</v>
      </c>
      <c r="B115" s="77"/>
      <c r="C115" s="78">
        <v>9</v>
      </c>
      <c r="D115" s="78">
        <v>10</v>
      </c>
      <c r="E115" s="79">
        <v>642.16523299999994</v>
      </c>
      <c r="F115" s="79">
        <v>4.86E-4</v>
      </c>
      <c r="G115" s="79">
        <v>1.3439999999999999E-3</v>
      </c>
      <c r="H115" s="79">
        <v>1.8007960000000001</v>
      </c>
      <c r="I115" s="79">
        <v>0.14102564102564102</v>
      </c>
      <c r="J115" s="18"/>
      <c r="K115" s="18" t="s">
        <v>72</v>
      </c>
      <c r="L115" s="19">
        <v>7.1455777275637917</v>
      </c>
      <c r="M115" s="20">
        <v>99.562953185393894</v>
      </c>
      <c r="N115" s="88" t="s">
        <v>1904</v>
      </c>
      <c r="O115" s="18"/>
      <c r="P115" s="25" t="s">
        <v>722</v>
      </c>
      <c r="Q115" s="26"/>
      <c r="R115" s="26"/>
      <c r="S115" s="25" t="s">
        <v>3358</v>
      </c>
      <c r="T115" s="21">
        <v>122.37761256755238</v>
      </c>
      <c r="U115" s="22">
        <v>2950.2724609375</v>
      </c>
      <c r="V115" s="22">
        <v>3189.720947265625</v>
      </c>
      <c r="W115" s="23"/>
      <c r="X115" s="24"/>
      <c r="Y115" s="24"/>
      <c r="Z115" s="15">
        <v>228</v>
      </c>
      <c r="AA1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5" s="16"/>
      <c r="AC115" s="71">
        <v>1689</v>
      </c>
      <c r="AD115" s="71">
        <v>6153</v>
      </c>
      <c r="AE115" s="71">
        <v>27225</v>
      </c>
      <c r="AF115" s="71">
        <v>3264</v>
      </c>
      <c r="AG115" s="71" t="s">
        <v>1153</v>
      </c>
      <c r="AH115" s="71" t="s">
        <v>1615</v>
      </c>
      <c r="AI115" s="71">
        <v>3600</v>
      </c>
      <c r="AJ115" s="74">
        <v>39201.902349537035</v>
      </c>
      <c r="AK115" s="71" t="s">
        <v>2452</v>
      </c>
      <c r="AL115" s="71" t="s">
        <v>2678</v>
      </c>
      <c r="AM115" s="71" t="s">
        <v>3358</v>
      </c>
      <c r="AN115" s="74">
        <v>40523.678078703706</v>
      </c>
      <c r="AO115" s="71"/>
      <c r="AP115" s="71"/>
    </row>
    <row r="116" spans="1:42" ht="34.049999999999997" customHeight="1">
      <c r="A116" s="17" t="s">
        <v>756</v>
      </c>
      <c r="B116" s="77"/>
      <c r="C116" s="78">
        <v>21</v>
      </c>
      <c r="D116" s="78">
        <v>19</v>
      </c>
      <c r="E116" s="79">
        <v>627.96811600000001</v>
      </c>
      <c r="F116" s="79">
        <v>5.1400000000000003E-4</v>
      </c>
      <c r="G116" s="79">
        <v>4.9049999999999996E-3</v>
      </c>
      <c r="H116" s="79">
        <v>2.9276659999999999</v>
      </c>
      <c r="I116" s="79">
        <v>0.23225806451612904</v>
      </c>
      <c r="J116" s="18"/>
      <c r="K116" s="18" t="s">
        <v>72</v>
      </c>
      <c r="L116" s="19">
        <v>6.5622676657442724</v>
      </c>
      <c r="M116" s="20">
        <v>99.822567374795042</v>
      </c>
      <c r="N116" s="88" t="s">
        <v>1878</v>
      </c>
      <c r="O116" s="18"/>
      <c r="P116" s="25" t="s">
        <v>756</v>
      </c>
      <c r="Q116" s="26"/>
      <c r="R116" s="26"/>
      <c r="S116" s="25" t="s">
        <v>3348</v>
      </c>
      <c r="T116" s="21">
        <v>50.276982966641611</v>
      </c>
      <c r="U116" s="22">
        <v>2199.284912109375</v>
      </c>
      <c r="V116" s="22">
        <v>4561.82080078125</v>
      </c>
      <c r="W116" s="23"/>
      <c r="X116" s="24"/>
      <c r="Y116" s="24"/>
      <c r="Z116" s="15">
        <v>202</v>
      </c>
      <c r="AA1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6" s="16"/>
      <c r="AC116" s="71">
        <v>1244</v>
      </c>
      <c r="AD116" s="71">
        <v>2498</v>
      </c>
      <c r="AE116" s="71">
        <v>977</v>
      </c>
      <c r="AF116" s="71">
        <v>2</v>
      </c>
      <c r="AG116" s="71" t="s">
        <v>1134</v>
      </c>
      <c r="AH116" s="71" t="s">
        <v>1606</v>
      </c>
      <c r="AI116" s="71">
        <v>-18000</v>
      </c>
      <c r="AJ116" s="74">
        <v>39621.554791666669</v>
      </c>
      <c r="AK116" s="71" t="s">
        <v>2452</v>
      </c>
      <c r="AL116" s="71" t="s">
        <v>2652</v>
      </c>
      <c r="AM116" s="71" t="s">
        <v>3348</v>
      </c>
      <c r="AN116" s="74">
        <v>40523.667569444442</v>
      </c>
      <c r="AO116" s="71"/>
      <c r="AP116" s="71"/>
    </row>
    <row r="117" spans="1:42" ht="34.049999999999997" customHeight="1">
      <c r="A117" s="17" t="s">
        <v>651</v>
      </c>
      <c r="B117" s="77"/>
      <c r="C117" s="78">
        <v>0</v>
      </c>
      <c r="D117" s="78">
        <v>3</v>
      </c>
      <c r="E117" s="79">
        <v>614.471766</v>
      </c>
      <c r="F117" s="79">
        <v>6.0499999999999996E-4</v>
      </c>
      <c r="G117" s="79">
        <v>1.3389999999999999E-3</v>
      </c>
      <c r="H117" s="79">
        <v>0.57294699999999998</v>
      </c>
      <c r="I117" s="79">
        <v>0.16666666666666666</v>
      </c>
      <c r="J117" s="18"/>
      <c r="K117" s="18" t="s">
        <v>72</v>
      </c>
      <c r="L117" s="19">
        <v>4.3515009293392133</v>
      </c>
      <c r="M117" s="20">
        <v>99.994175550333551</v>
      </c>
      <c r="N117" s="88" t="s">
        <v>2245</v>
      </c>
      <c r="O117" s="18"/>
      <c r="P117" s="25" t="s">
        <v>651</v>
      </c>
      <c r="Q117" s="26"/>
      <c r="R117" s="26"/>
      <c r="S117" s="25" t="s">
        <v>3543</v>
      </c>
      <c r="T117" s="21">
        <v>2.6175791045895163</v>
      </c>
      <c r="U117" s="22">
        <v>5661.09130859375</v>
      </c>
      <c r="V117" s="22">
        <v>4977.8759765625</v>
      </c>
      <c r="W117" s="23"/>
      <c r="X117" s="24"/>
      <c r="Y117" s="24"/>
      <c r="Z117" s="15">
        <v>570</v>
      </c>
      <c r="AA1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7" s="16"/>
      <c r="AC117" s="71">
        <v>170</v>
      </c>
      <c r="AD117" s="71">
        <v>82</v>
      </c>
      <c r="AE117" s="71">
        <v>636</v>
      </c>
      <c r="AF117" s="71">
        <v>36</v>
      </c>
      <c r="AG117" s="71" t="s">
        <v>1420</v>
      </c>
      <c r="AH117" s="71" t="s">
        <v>1603</v>
      </c>
      <c r="AI117" s="71">
        <v>-18000</v>
      </c>
      <c r="AJ117" s="74">
        <v>39811.878194444442</v>
      </c>
      <c r="AK117" s="71" t="s">
        <v>2452</v>
      </c>
      <c r="AL117" s="71" t="s">
        <v>3020</v>
      </c>
      <c r="AM117" s="71" t="s">
        <v>3543</v>
      </c>
      <c r="AN117" s="74">
        <v>40523.678935185184</v>
      </c>
      <c r="AO117" s="71"/>
      <c r="AP117" s="71"/>
    </row>
    <row r="118" spans="1:42" ht="34.049999999999997" customHeight="1">
      <c r="A118" s="17" t="s">
        <v>551</v>
      </c>
      <c r="B118" s="77"/>
      <c r="C118" s="78">
        <v>4</v>
      </c>
      <c r="D118" s="78">
        <v>11</v>
      </c>
      <c r="E118" s="79">
        <v>613.06537400000002</v>
      </c>
      <c r="F118" s="79">
        <v>4.8799999999999999E-4</v>
      </c>
      <c r="G118" s="79">
        <v>1.6429999999999999E-3</v>
      </c>
      <c r="H118" s="79">
        <v>1.3215570000000001</v>
      </c>
      <c r="I118" s="79">
        <v>0.15454545454545454</v>
      </c>
      <c r="J118" s="18"/>
      <c r="K118" s="18" t="s">
        <v>72</v>
      </c>
      <c r="L118" s="19">
        <v>7.2747103368390356</v>
      </c>
      <c r="M118" s="20">
        <v>99.466423586653491</v>
      </c>
      <c r="N118" s="88" t="s">
        <v>2155</v>
      </c>
      <c r="O118" s="18"/>
      <c r="P118" s="25" t="s">
        <v>551</v>
      </c>
      <c r="Q118" s="26"/>
      <c r="R118" s="26"/>
      <c r="S118" s="25" t="s">
        <v>3492</v>
      </c>
      <c r="T118" s="21">
        <v>149.18602723995667</v>
      </c>
      <c r="U118" s="22">
        <v>2670.387451171875</v>
      </c>
      <c r="V118" s="22">
        <v>3416.535400390625</v>
      </c>
      <c r="W118" s="23"/>
      <c r="X118" s="24"/>
      <c r="Y118" s="24"/>
      <c r="Z118" s="15">
        <v>480</v>
      </c>
      <c r="AA1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8" s="16"/>
      <c r="AC118" s="71">
        <v>4895</v>
      </c>
      <c r="AD118" s="71">
        <v>7512</v>
      </c>
      <c r="AE118" s="71">
        <v>44250</v>
      </c>
      <c r="AF118" s="71">
        <v>495</v>
      </c>
      <c r="AG118" s="71" t="s">
        <v>1348</v>
      </c>
      <c r="AH118" s="71" t="s">
        <v>1603</v>
      </c>
      <c r="AI118" s="71">
        <v>-18000</v>
      </c>
      <c r="AJ118" s="74">
        <v>39207.001157407409</v>
      </c>
      <c r="AK118" s="71" t="s">
        <v>2452</v>
      </c>
      <c r="AL118" s="71" t="s">
        <v>2930</v>
      </c>
      <c r="AM118" s="71" t="s">
        <v>3492</v>
      </c>
      <c r="AN118" s="74">
        <v>40523.668483796297</v>
      </c>
      <c r="AO118" s="71"/>
      <c r="AP118" s="71"/>
    </row>
    <row r="119" spans="1:42" ht="34.049999999999997" customHeight="1">
      <c r="A119" s="17" t="s">
        <v>675</v>
      </c>
      <c r="B119" s="77"/>
      <c r="C119" s="78">
        <v>5</v>
      </c>
      <c r="D119" s="78">
        <v>11</v>
      </c>
      <c r="E119" s="79">
        <v>594.449747</v>
      </c>
      <c r="F119" s="79">
        <v>6.2200000000000005E-4</v>
      </c>
      <c r="G119" s="79">
        <v>2.9729999999999999E-3</v>
      </c>
      <c r="H119" s="79">
        <v>1.3709789999999999</v>
      </c>
      <c r="I119" s="79">
        <v>0.42424242424242425</v>
      </c>
      <c r="J119" s="18"/>
      <c r="K119" s="18" t="s">
        <v>72</v>
      </c>
      <c r="L119" s="19">
        <v>5.6229440961208761</v>
      </c>
      <c r="M119" s="20">
        <v>99.95844752372102</v>
      </c>
      <c r="N119" s="88" t="s">
        <v>2263</v>
      </c>
      <c r="O119" s="18"/>
      <c r="P119" s="25" t="s">
        <v>675</v>
      </c>
      <c r="Q119" s="26"/>
      <c r="R119" s="26"/>
      <c r="S119" s="25" t="s">
        <v>3265</v>
      </c>
      <c r="T119" s="21">
        <v>12.540046051034965</v>
      </c>
      <c r="U119" s="22">
        <v>4761.1240234375</v>
      </c>
      <c r="V119" s="22">
        <v>5658.05517578125</v>
      </c>
      <c r="W119" s="23"/>
      <c r="X119" s="24"/>
      <c r="Y119" s="24"/>
      <c r="Z119" s="15">
        <v>589</v>
      </c>
      <c r="AA1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19" s="16"/>
      <c r="AC119" s="71">
        <v>509</v>
      </c>
      <c r="AD119" s="71">
        <v>585</v>
      </c>
      <c r="AE119" s="71">
        <v>2039</v>
      </c>
      <c r="AF119" s="71">
        <v>1504</v>
      </c>
      <c r="AG119" s="71" t="s">
        <v>1437</v>
      </c>
      <c r="AH119" s="71" t="s">
        <v>1606</v>
      </c>
      <c r="AI119" s="71">
        <v>-18000</v>
      </c>
      <c r="AJ119" s="74">
        <v>39658.792013888888</v>
      </c>
      <c r="AK119" s="71" t="s">
        <v>2452</v>
      </c>
      <c r="AL119" s="71" t="s">
        <v>3039</v>
      </c>
      <c r="AM119" s="71" t="s">
        <v>3265</v>
      </c>
      <c r="AN119" s="74">
        <v>40523.677222222221</v>
      </c>
      <c r="AO119" s="71"/>
      <c r="AP119" s="71"/>
    </row>
    <row r="120" spans="1:42" ht="34.049999999999997" customHeight="1">
      <c r="A120" s="17" t="s">
        <v>527</v>
      </c>
      <c r="B120" s="77"/>
      <c r="C120" s="78">
        <v>2</v>
      </c>
      <c r="D120" s="78">
        <v>6</v>
      </c>
      <c r="E120" s="79">
        <v>590.68654400000003</v>
      </c>
      <c r="F120" s="79">
        <v>5.9599999999999996E-4</v>
      </c>
      <c r="G120" s="79">
        <v>1.464E-3</v>
      </c>
      <c r="H120" s="79">
        <v>0.84961799999999998</v>
      </c>
      <c r="I120" s="79">
        <v>0.16666666666666666</v>
      </c>
      <c r="J120" s="18"/>
      <c r="K120" s="18" t="s">
        <v>72</v>
      </c>
      <c r="L120" s="19">
        <v>6.0362342556754145</v>
      </c>
      <c r="M120" s="20">
        <v>99.921298899628866</v>
      </c>
      <c r="N120" s="88" t="s">
        <v>2136</v>
      </c>
      <c r="O120" s="18"/>
      <c r="P120" s="25" t="s">
        <v>527</v>
      </c>
      <c r="Q120" s="26"/>
      <c r="R120" s="26"/>
      <c r="S120" s="25" t="s">
        <v>3235</v>
      </c>
      <c r="T120" s="21">
        <v>22.857044486404686</v>
      </c>
      <c r="U120" s="22">
        <v>5795.34375</v>
      </c>
      <c r="V120" s="22">
        <v>4885.70947265625</v>
      </c>
      <c r="W120" s="23"/>
      <c r="X120" s="24"/>
      <c r="Y120" s="24"/>
      <c r="Z120" s="15">
        <v>461</v>
      </c>
      <c r="AA1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0" s="16"/>
      <c r="AC120" s="71">
        <v>2000</v>
      </c>
      <c r="AD120" s="71">
        <v>1108</v>
      </c>
      <c r="AE120" s="71">
        <v>27290</v>
      </c>
      <c r="AF120" s="71">
        <v>3213</v>
      </c>
      <c r="AG120" s="71" t="s">
        <v>1334</v>
      </c>
      <c r="AH120" s="71" t="s">
        <v>1631</v>
      </c>
      <c r="AI120" s="71">
        <v>3600</v>
      </c>
      <c r="AJ120" s="74">
        <v>39817.149606481478</v>
      </c>
      <c r="AK120" s="71" t="s">
        <v>2452</v>
      </c>
      <c r="AL120" s="71" t="s">
        <v>2911</v>
      </c>
      <c r="AM120" s="71" t="s">
        <v>3235</v>
      </c>
      <c r="AN120" s="74">
        <v>40523.673414351855</v>
      </c>
      <c r="AO120" s="71"/>
      <c r="AP120" s="71"/>
    </row>
    <row r="121" spans="1:42" ht="34.049999999999997" customHeight="1">
      <c r="A121" s="17" t="s">
        <v>543</v>
      </c>
      <c r="B121" s="77"/>
      <c r="C121" s="78">
        <v>6</v>
      </c>
      <c r="D121" s="78">
        <v>8</v>
      </c>
      <c r="E121" s="79">
        <v>589.59057800000005</v>
      </c>
      <c r="F121" s="79">
        <v>5.8500000000000002E-4</v>
      </c>
      <c r="G121" s="79">
        <v>1.1590000000000001E-3</v>
      </c>
      <c r="H121" s="79">
        <v>1.347569</v>
      </c>
      <c r="I121" s="79">
        <v>0.17857142857142858</v>
      </c>
      <c r="J121" s="18"/>
      <c r="K121" s="18" t="s">
        <v>72</v>
      </c>
      <c r="L121" s="19">
        <v>7.5157711740735271</v>
      </c>
      <c r="M121" s="20">
        <v>99.225561283983353</v>
      </c>
      <c r="N121" s="88" t="s">
        <v>2148</v>
      </c>
      <c r="O121" s="18"/>
      <c r="P121" s="25" t="s">
        <v>543</v>
      </c>
      <c r="Q121" s="26"/>
      <c r="R121" s="26"/>
      <c r="S121" s="25" t="s">
        <v>3235</v>
      </c>
      <c r="T121" s="21">
        <v>216.07884118706704</v>
      </c>
      <c r="U121" s="22">
        <v>5237.841796875</v>
      </c>
      <c r="V121" s="22">
        <v>7760.18359375</v>
      </c>
      <c r="W121" s="23"/>
      <c r="X121" s="24"/>
      <c r="Y121" s="24"/>
      <c r="Z121" s="15">
        <v>473</v>
      </c>
      <c r="AA1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1" s="16"/>
      <c r="AC121" s="71">
        <v>10905</v>
      </c>
      <c r="AD121" s="71">
        <v>10903</v>
      </c>
      <c r="AE121" s="71">
        <v>6205</v>
      </c>
      <c r="AF121" s="71">
        <v>0</v>
      </c>
      <c r="AG121" s="71" t="s">
        <v>1343</v>
      </c>
      <c r="AH121" s="71" t="s">
        <v>1623</v>
      </c>
      <c r="AI121" s="71">
        <v>3600</v>
      </c>
      <c r="AJ121" s="74">
        <v>39887.849664351852</v>
      </c>
      <c r="AK121" s="71" t="s">
        <v>2452</v>
      </c>
      <c r="AL121" s="71" t="s">
        <v>2923</v>
      </c>
      <c r="AM121" s="71" t="s">
        <v>3235</v>
      </c>
      <c r="AN121" s="74">
        <v>40523.670949074076</v>
      </c>
      <c r="AO121" s="71"/>
      <c r="AP121" s="71"/>
    </row>
    <row r="122" spans="1:42" ht="34.049999999999997" customHeight="1">
      <c r="A122" s="17" t="s">
        <v>761</v>
      </c>
      <c r="B122" s="77"/>
      <c r="C122" s="78">
        <v>2</v>
      </c>
      <c r="D122" s="78">
        <v>19</v>
      </c>
      <c r="E122" s="79">
        <v>579.19579899999997</v>
      </c>
      <c r="F122" s="79">
        <v>4.9200000000000003E-4</v>
      </c>
      <c r="G122" s="79">
        <v>2.849E-3</v>
      </c>
      <c r="H122" s="79">
        <v>1.906107</v>
      </c>
      <c r="I122" s="79">
        <v>0.17543859649122806</v>
      </c>
      <c r="J122" s="18"/>
      <c r="K122" s="18" t="s">
        <v>72</v>
      </c>
      <c r="L122" s="19">
        <v>6.07035887057528</v>
      </c>
      <c r="M122" s="20">
        <v>99.917037107189998</v>
      </c>
      <c r="N122" s="88" t="s">
        <v>2330</v>
      </c>
      <c r="O122" s="18"/>
      <c r="P122" s="25" t="s">
        <v>761</v>
      </c>
      <c r="Q122" s="26"/>
      <c r="R122" s="26"/>
      <c r="S122" s="25" t="s">
        <v>3594</v>
      </c>
      <c r="T122" s="21">
        <v>24.040638953177503</v>
      </c>
      <c r="U122" s="22">
        <v>2018.4530029296875</v>
      </c>
      <c r="V122" s="22">
        <v>4198.9501953125</v>
      </c>
      <c r="W122" s="23"/>
      <c r="X122" s="24"/>
      <c r="Y122" s="24"/>
      <c r="Z122" s="15">
        <v>657</v>
      </c>
      <c r="AA1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2" s="16"/>
      <c r="AC122" s="71">
        <v>1987</v>
      </c>
      <c r="AD122" s="71">
        <v>1168</v>
      </c>
      <c r="AE122" s="71">
        <v>6311</v>
      </c>
      <c r="AF122" s="71">
        <v>589</v>
      </c>
      <c r="AG122" s="71" t="s">
        <v>1496</v>
      </c>
      <c r="AH122" s="71" t="s">
        <v>1603</v>
      </c>
      <c r="AI122" s="71">
        <v>-18000</v>
      </c>
      <c r="AJ122" s="74">
        <v>39812.679942129631</v>
      </c>
      <c r="AK122" s="71" t="s">
        <v>2452</v>
      </c>
      <c r="AL122" s="71" t="s">
        <v>3107</v>
      </c>
      <c r="AM122" s="71" t="s">
        <v>3594</v>
      </c>
      <c r="AN122" s="74">
        <v>40523.679618055554</v>
      </c>
      <c r="AO122" s="71"/>
      <c r="AP122" s="71"/>
    </row>
    <row r="123" spans="1:42" ht="34.049999999999997" customHeight="1">
      <c r="A123" s="17" t="s">
        <v>256</v>
      </c>
      <c r="B123" s="77"/>
      <c r="C123" s="78">
        <v>6</v>
      </c>
      <c r="D123" s="78">
        <v>4</v>
      </c>
      <c r="E123" s="79">
        <v>576.96440900000005</v>
      </c>
      <c r="F123" s="79">
        <v>5.8100000000000003E-4</v>
      </c>
      <c r="G123" s="79">
        <v>1.1069999999999999E-3</v>
      </c>
      <c r="H123" s="79">
        <v>1.1095029999999999</v>
      </c>
      <c r="I123" s="79">
        <v>0.42857142857142855</v>
      </c>
      <c r="J123" s="18"/>
      <c r="K123" s="18" t="s">
        <v>72</v>
      </c>
      <c r="L123" s="19">
        <v>5.2979060301513066</v>
      </c>
      <c r="M123" s="20">
        <v>99.974855424610666</v>
      </c>
      <c r="N123" s="88" t="s">
        <v>1816</v>
      </c>
      <c r="O123" s="18"/>
      <c r="P123" s="25" t="s">
        <v>256</v>
      </c>
      <c r="Q123" s="26"/>
      <c r="R123" s="26"/>
      <c r="S123" s="25" t="s">
        <v>3329</v>
      </c>
      <c r="T123" s="21">
        <v>7.9832073539596191</v>
      </c>
      <c r="U123" s="22">
        <v>5983.7119140625</v>
      </c>
      <c r="V123" s="22">
        <v>6061.72802734375</v>
      </c>
      <c r="W123" s="23"/>
      <c r="X123" s="24"/>
      <c r="Y123" s="24"/>
      <c r="Z123" s="15">
        <v>140</v>
      </c>
      <c r="AA1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3" s="16"/>
      <c r="AC123" s="71">
        <v>179</v>
      </c>
      <c r="AD123" s="71">
        <v>354</v>
      </c>
      <c r="AE123" s="71">
        <v>6171</v>
      </c>
      <c r="AF123" s="71">
        <v>3</v>
      </c>
      <c r="AG123" s="71" t="s">
        <v>1078</v>
      </c>
      <c r="AH123" s="71" t="s">
        <v>1623</v>
      </c>
      <c r="AI123" s="71">
        <v>3600</v>
      </c>
      <c r="AJ123" s="74">
        <v>39403.543622685182</v>
      </c>
      <c r="AK123" s="71" t="s">
        <v>2452</v>
      </c>
      <c r="AL123" s="71" t="s">
        <v>2590</v>
      </c>
      <c r="AM123" s="71" t="s">
        <v>3329</v>
      </c>
      <c r="AN123" s="74">
        <v>40523.663680555554</v>
      </c>
      <c r="AO123" s="71"/>
      <c r="AP123" s="71"/>
    </row>
    <row r="124" spans="1:42" ht="34.049999999999997" customHeight="1">
      <c r="A124" s="17" t="s">
        <v>679</v>
      </c>
      <c r="B124" s="77"/>
      <c r="C124" s="78">
        <v>0</v>
      </c>
      <c r="D124" s="78">
        <v>4</v>
      </c>
      <c r="E124" s="79">
        <v>553.82901400000003</v>
      </c>
      <c r="F124" s="79">
        <v>5.8600000000000004E-4</v>
      </c>
      <c r="G124" s="79">
        <v>1.1069999999999999E-3</v>
      </c>
      <c r="H124" s="79">
        <v>0.67538299999999996</v>
      </c>
      <c r="I124" s="79">
        <v>0.16666666666666666</v>
      </c>
      <c r="J124" s="18"/>
      <c r="K124" s="18" t="s">
        <v>72</v>
      </c>
      <c r="L124" s="19">
        <v>4.1047255209585503</v>
      </c>
      <c r="M124" s="20">
        <v>99.996022327057048</v>
      </c>
      <c r="N124" s="88" t="s">
        <v>2264</v>
      </c>
      <c r="O124" s="18"/>
      <c r="P124" s="25" t="s">
        <v>679</v>
      </c>
      <c r="Q124" s="26"/>
      <c r="R124" s="26"/>
      <c r="S124" s="25" t="s">
        <v>3337</v>
      </c>
      <c r="T124" s="21">
        <v>2.1046881689879626</v>
      </c>
      <c r="U124" s="22">
        <v>4607.5478515625</v>
      </c>
      <c r="V124" s="22">
        <v>7915.865234375</v>
      </c>
      <c r="W124" s="23"/>
      <c r="X124" s="24"/>
      <c r="Y124" s="24"/>
      <c r="Z124" s="15">
        <v>590</v>
      </c>
      <c r="AA1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4" s="16"/>
      <c r="AC124" s="71">
        <v>135</v>
      </c>
      <c r="AD124" s="71">
        <v>56</v>
      </c>
      <c r="AE124" s="71">
        <v>282</v>
      </c>
      <c r="AF124" s="71">
        <v>10</v>
      </c>
      <c r="AG124" s="71" t="s">
        <v>1438</v>
      </c>
      <c r="AH124" s="71" t="s">
        <v>1630</v>
      </c>
      <c r="AI124" s="71">
        <v>7200</v>
      </c>
      <c r="AJ124" s="74">
        <v>39591.630902777775</v>
      </c>
      <c r="AK124" s="71" t="s">
        <v>2452</v>
      </c>
      <c r="AL124" s="71" t="s">
        <v>3040</v>
      </c>
      <c r="AM124" s="71" t="s">
        <v>3337</v>
      </c>
      <c r="AN124" s="74">
        <v>40523.677418981482</v>
      </c>
      <c r="AO124" s="71"/>
      <c r="AP124" s="71"/>
    </row>
    <row r="125" spans="1:42" ht="34.049999999999997" customHeight="1">
      <c r="A125" s="17" t="s">
        <v>469</v>
      </c>
      <c r="B125" s="77"/>
      <c r="C125" s="78">
        <v>5</v>
      </c>
      <c r="D125" s="78">
        <v>5</v>
      </c>
      <c r="E125" s="79">
        <v>538.891167</v>
      </c>
      <c r="F125" s="79">
        <v>5.9900000000000003E-4</v>
      </c>
      <c r="G125" s="79">
        <v>1.683E-3</v>
      </c>
      <c r="H125" s="79">
        <v>1.285013</v>
      </c>
      <c r="I125" s="79">
        <v>0.1111111111111111</v>
      </c>
      <c r="J125" s="18"/>
      <c r="K125" s="18" t="s">
        <v>72</v>
      </c>
      <c r="L125" s="19">
        <v>6.4308903700972389</v>
      </c>
      <c r="M125" s="20">
        <v>99.855170086952398</v>
      </c>
      <c r="N125" s="88" t="s">
        <v>2066</v>
      </c>
      <c r="O125" s="18"/>
      <c r="P125" s="25" t="s">
        <v>469</v>
      </c>
      <c r="Q125" s="26"/>
      <c r="R125" s="26"/>
      <c r="S125" s="25" t="s">
        <v>3439</v>
      </c>
      <c r="T125" s="21">
        <v>41.222485295829557</v>
      </c>
      <c r="U125" s="22">
        <v>4801.99267578125</v>
      </c>
      <c r="V125" s="22">
        <v>6526.38525390625</v>
      </c>
      <c r="W125" s="23"/>
      <c r="X125" s="24"/>
      <c r="Y125" s="24"/>
      <c r="Z125" s="15">
        <v>391</v>
      </c>
      <c r="AA1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5" s="16"/>
      <c r="AC125" s="71">
        <v>1117</v>
      </c>
      <c r="AD125" s="71">
        <v>2039</v>
      </c>
      <c r="AE125" s="71">
        <v>9339</v>
      </c>
      <c r="AF125" s="71">
        <v>817</v>
      </c>
      <c r="AG125" s="71" t="s">
        <v>1276</v>
      </c>
      <c r="AH125" s="71" t="s">
        <v>1647</v>
      </c>
      <c r="AI125" s="71">
        <v>3600</v>
      </c>
      <c r="AJ125" s="74">
        <v>39718.588692129626</v>
      </c>
      <c r="AK125" s="71" t="s">
        <v>2452</v>
      </c>
      <c r="AL125" s="71" t="s">
        <v>2841</v>
      </c>
      <c r="AM125" s="71" t="s">
        <v>3439</v>
      </c>
      <c r="AN125" s="74">
        <v>40523.658761574072</v>
      </c>
      <c r="AO125" s="71"/>
      <c r="AP125" s="71"/>
    </row>
    <row r="126" spans="1:42" ht="34.049999999999997" customHeight="1">
      <c r="A126" s="17" t="s">
        <v>729</v>
      </c>
      <c r="B126" s="77"/>
      <c r="C126" s="78">
        <v>2</v>
      </c>
      <c r="D126" s="78">
        <v>9</v>
      </c>
      <c r="E126" s="79">
        <v>529.785122</v>
      </c>
      <c r="F126" s="79">
        <v>6.11E-4</v>
      </c>
      <c r="G126" s="79">
        <v>2.3900000000000002E-3</v>
      </c>
      <c r="H126" s="79">
        <v>1.211292</v>
      </c>
      <c r="I126" s="79">
        <v>0.3</v>
      </c>
      <c r="J126" s="18"/>
      <c r="K126" s="18" t="s">
        <v>72</v>
      </c>
      <c r="L126" s="19">
        <v>5.7635640983252143</v>
      </c>
      <c r="M126" s="20">
        <v>99.948361281615689</v>
      </c>
      <c r="N126" s="88" t="s">
        <v>2270</v>
      </c>
      <c r="O126" s="18"/>
      <c r="P126" s="25" t="s">
        <v>729</v>
      </c>
      <c r="Q126" s="26"/>
      <c r="R126" s="26"/>
      <c r="S126" s="25" t="s">
        <v>3492</v>
      </c>
      <c r="T126" s="21">
        <v>15.341219622397297</v>
      </c>
      <c r="U126" s="22">
        <v>4700.896484375</v>
      </c>
      <c r="V126" s="22">
        <v>6113.28466796875</v>
      </c>
      <c r="W126" s="23"/>
      <c r="X126" s="24"/>
      <c r="Y126" s="24"/>
      <c r="Z126" s="15">
        <v>596</v>
      </c>
      <c r="AA1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6" s="16"/>
      <c r="AC126" s="71">
        <v>515</v>
      </c>
      <c r="AD126" s="71">
        <v>727</v>
      </c>
      <c r="AE126" s="71">
        <v>2167</v>
      </c>
      <c r="AF126" s="71">
        <v>12</v>
      </c>
      <c r="AG126" s="71" t="s">
        <v>1444</v>
      </c>
      <c r="AH126" s="71" t="s">
        <v>1618</v>
      </c>
      <c r="AI126" s="71">
        <v>-10800</v>
      </c>
      <c r="AJ126" s="74">
        <v>39574.74145833333</v>
      </c>
      <c r="AK126" s="71" t="s">
        <v>2452</v>
      </c>
      <c r="AL126" s="71" t="s">
        <v>3046</v>
      </c>
      <c r="AM126" s="71" t="s">
        <v>3492</v>
      </c>
      <c r="AN126" s="74">
        <v>40523.674872685187</v>
      </c>
      <c r="AO126" s="71"/>
      <c r="AP126" s="71"/>
    </row>
    <row r="127" spans="1:42" ht="34.049999999999997" customHeight="1">
      <c r="A127" s="17" t="s">
        <v>317</v>
      </c>
      <c r="B127" s="77"/>
      <c r="C127" s="78">
        <v>0</v>
      </c>
      <c r="D127" s="78">
        <v>2</v>
      </c>
      <c r="E127" s="79">
        <v>526.30033300000002</v>
      </c>
      <c r="F127" s="79">
        <v>5.7200000000000003E-4</v>
      </c>
      <c r="G127" s="79">
        <v>8.1400000000000005E-4</v>
      </c>
      <c r="H127" s="79">
        <v>0.49025099999999999</v>
      </c>
      <c r="I127" s="79">
        <v>0</v>
      </c>
      <c r="J127" s="18"/>
      <c r="K127" s="18" t="s">
        <v>72</v>
      </c>
      <c r="L127" s="19">
        <v>4.8566548300935928</v>
      </c>
      <c r="M127" s="20">
        <v>99.987285652557375</v>
      </c>
      <c r="N127" s="88" t="s">
        <v>1895</v>
      </c>
      <c r="O127" s="18"/>
      <c r="P127" s="25" t="s">
        <v>317</v>
      </c>
      <c r="Q127" s="26"/>
      <c r="R127" s="26"/>
      <c r="S127" s="25" t="s">
        <v>3235</v>
      </c>
      <c r="T127" s="21">
        <v>4.5310568258722368</v>
      </c>
      <c r="U127" s="22">
        <v>5372.28955078125</v>
      </c>
      <c r="V127" s="22">
        <v>8978.634765625</v>
      </c>
      <c r="W127" s="23"/>
      <c r="X127" s="24"/>
      <c r="Y127" s="24"/>
      <c r="Z127" s="15">
        <v>219</v>
      </c>
      <c r="AA1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7" s="16"/>
      <c r="AC127" s="71">
        <v>162</v>
      </c>
      <c r="AD127" s="71">
        <v>179</v>
      </c>
      <c r="AE127" s="71">
        <v>3126</v>
      </c>
      <c r="AF127" s="71">
        <v>2</v>
      </c>
      <c r="AG127" s="71"/>
      <c r="AH127" s="71" t="s">
        <v>1615</v>
      </c>
      <c r="AI127" s="71">
        <v>3600</v>
      </c>
      <c r="AJ127" s="74">
        <v>40027.467604166668</v>
      </c>
      <c r="AK127" s="71" t="s">
        <v>2452</v>
      </c>
      <c r="AL127" s="71" t="s">
        <v>2669</v>
      </c>
      <c r="AM127" s="71" t="s">
        <v>3235</v>
      </c>
      <c r="AN127" s="74">
        <v>40523.665694444448</v>
      </c>
      <c r="AO127" s="71"/>
      <c r="AP127" s="71"/>
    </row>
    <row r="128" spans="1:42" ht="34.049999999999997" customHeight="1">
      <c r="A128" s="17" t="s">
        <v>585</v>
      </c>
      <c r="B128" s="77"/>
      <c r="C128" s="78">
        <v>5</v>
      </c>
      <c r="D128" s="78">
        <v>8</v>
      </c>
      <c r="E128" s="79">
        <v>521.24825899999996</v>
      </c>
      <c r="F128" s="79">
        <v>6.1799999999999995E-4</v>
      </c>
      <c r="G128" s="79">
        <v>2.6489999999999999E-3</v>
      </c>
      <c r="H128" s="79">
        <v>1.2633160000000001</v>
      </c>
      <c r="I128" s="79">
        <v>0.3</v>
      </c>
      <c r="J128" s="18"/>
      <c r="K128" s="18" t="s">
        <v>72</v>
      </c>
      <c r="L128" s="19">
        <v>5.9074216181563353</v>
      </c>
      <c r="M128" s="20">
        <v>99.935504874425106</v>
      </c>
      <c r="N128" s="88" t="s">
        <v>1752</v>
      </c>
      <c r="O128" s="18"/>
      <c r="P128" s="25" t="s">
        <v>585</v>
      </c>
      <c r="Q128" s="26"/>
      <c r="R128" s="26"/>
      <c r="S128" s="25" t="s">
        <v>3299</v>
      </c>
      <c r="T128" s="21">
        <v>18.911729597161962</v>
      </c>
      <c r="U128" s="22">
        <v>4794.296875</v>
      </c>
      <c r="V128" s="22">
        <v>5197.6279296875</v>
      </c>
      <c r="W128" s="23"/>
      <c r="X128" s="24"/>
      <c r="Y128" s="24"/>
      <c r="Z128" s="15">
        <v>76</v>
      </c>
      <c r="AA1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8" s="16"/>
      <c r="AC128" s="71">
        <v>410</v>
      </c>
      <c r="AD128" s="71">
        <v>908</v>
      </c>
      <c r="AE128" s="71">
        <v>2096</v>
      </c>
      <c r="AF128" s="71">
        <v>0</v>
      </c>
      <c r="AG128" s="71"/>
      <c r="AH128" s="71" t="s">
        <v>1616</v>
      </c>
      <c r="AI128" s="71">
        <v>-21600</v>
      </c>
      <c r="AJ128" s="74">
        <v>39451.857581018521</v>
      </c>
      <c r="AK128" s="71" t="s">
        <v>2452</v>
      </c>
      <c r="AL128" s="71" t="s">
        <v>2526</v>
      </c>
      <c r="AM128" s="71" t="s">
        <v>3299</v>
      </c>
      <c r="AN128" s="74">
        <v>40523.665555555555</v>
      </c>
      <c r="AO128" s="71"/>
      <c r="AP128" s="71"/>
    </row>
    <row r="129" spans="1:42" ht="34.049999999999997" customHeight="1">
      <c r="A129" s="17" t="s">
        <v>235</v>
      </c>
      <c r="B129" s="77"/>
      <c r="C129" s="78">
        <v>0</v>
      </c>
      <c r="D129" s="78">
        <v>4</v>
      </c>
      <c r="E129" s="79">
        <v>516.83503800000005</v>
      </c>
      <c r="F129" s="79">
        <v>5.9800000000000001E-4</v>
      </c>
      <c r="G129" s="79">
        <v>1.299E-3</v>
      </c>
      <c r="H129" s="79">
        <v>0.68246399999999996</v>
      </c>
      <c r="I129" s="79">
        <v>0.16666666666666666</v>
      </c>
      <c r="J129" s="18"/>
      <c r="K129" s="18" t="s">
        <v>72</v>
      </c>
      <c r="L129" s="19">
        <v>5.6542518315251407</v>
      </c>
      <c r="M129" s="20">
        <v>99.956387657375558</v>
      </c>
      <c r="N129" s="88" t="s">
        <v>1791</v>
      </c>
      <c r="O129" s="18"/>
      <c r="P129" s="25" t="s">
        <v>235</v>
      </c>
      <c r="Q129" s="26"/>
      <c r="R129" s="26"/>
      <c r="S129" s="25" t="s">
        <v>3320</v>
      </c>
      <c r="T129" s="21">
        <v>13.11211670997516</v>
      </c>
      <c r="U129" s="22">
        <v>4245.41455078125</v>
      </c>
      <c r="V129" s="22">
        <v>7426.333984375</v>
      </c>
      <c r="W129" s="23"/>
      <c r="X129" s="24"/>
      <c r="Y129" s="24"/>
      <c r="Z129" s="15">
        <v>115</v>
      </c>
      <c r="AA1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29" s="16"/>
      <c r="AC129" s="71">
        <v>110</v>
      </c>
      <c r="AD129" s="71">
        <v>614</v>
      </c>
      <c r="AE129" s="71">
        <v>19000</v>
      </c>
      <c r="AF129" s="71">
        <v>1</v>
      </c>
      <c r="AG129" s="71" t="s">
        <v>1056</v>
      </c>
      <c r="AH129" s="71" t="s">
        <v>1613</v>
      </c>
      <c r="AI129" s="71">
        <v>36000</v>
      </c>
      <c r="AJ129" s="74">
        <v>40085.389745370368</v>
      </c>
      <c r="AK129" s="71" t="s">
        <v>2452</v>
      </c>
      <c r="AL129" s="71" t="s">
        <v>2565</v>
      </c>
      <c r="AM129" s="71" t="s">
        <v>3320</v>
      </c>
      <c r="AN129" s="74">
        <v>40523.663101851853</v>
      </c>
      <c r="AO129" s="71"/>
      <c r="AP129" s="71"/>
    </row>
    <row r="130" spans="1:42" ht="34.049999999999997" customHeight="1">
      <c r="A130" s="17" t="s">
        <v>632</v>
      </c>
      <c r="B130" s="77"/>
      <c r="C130" s="78">
        <v>1</v>
      </c>
      <c r="D130" s="78">
        <v>2</v>
      </c>
      <c r="E130" s="79">
        <v>496.99903799999998</v>
      </c>
      <c r="F130" s="79">
        <v>5.7499999999999999E-4</v>
      </c>
      <c r="G130" s="79">
        <v>9.4399999999999996E-4</v>
      </c>
      <c r="H130" s="79">
        <v>0.60379099999999997</v>
      </c>
      <c r="I130" s="79">
        <v>0.5</v>
      </c>
      <c r="J130" s="18"/>
      <c r="K130" s="18" t="s">
        <v>72</v>
      </c>
      <c r="L130" s="19">
        <v>6.4387759202279442</v>
      </c>
      <c r="M130" s="20">
        <v>99.853394340102881</v>
      </c>
      <c r="N130" s="88" t="s">
        <v>2229</v>
      </c>
      <c r="O130" s="18"/>
      <c r="P130" s="25" t="s">
        <v>632</v>
      </c>
      <c r="Q130" s="26"/>
      <c r="R130" s="26"/>
      <c r="S130" s="25" t="s">
        <v>3482</v>
      </c>
      <c r="T130" s="21">
        <v>41.715649656984901</v>
      </c>
      <c r="U130" s="22">
        <v>6138.025390625</v>
      </c>
      <c r="V130" s="22">
        <v>6106.88134765625</v>
      </c>
      <c r="W130" s="23"/>
      <c r="X130" s="24"/>
      <c r="Y130" s="24"/>
      <c r="Z130" s="15">
        <v>554</v>
      </c>
      <c r="AA1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0" s="16"/>
      <c r="AC130" s="71">
        <v>910</v>
      </c>
      <c r="AD130" s="71">
        <v>2064</v>
      </c>
      <c r="AE130" s="71">
        <v>4370</v>
      </c>
      <c r="AF130" s="71">
        <v>13</v>
      </c>
      <c r="AG130" s="71" t="s">
        <v>1406</v>
      </c>
      <c r="AH130" s="71" t="s">
        <v>1628</v>
      </c>
      <c r="AI130" s="71">
        <v>-10800</v>
      </c>
      <c r="AJ130" s="74">
        <v>39853.719571759262</v>
      </c>
      <c r="AK130" s="71" t="s">
        <v>2452</v>
      </c>
      <c r="AL130" s="71" t="s">
        <v>3004</v>
      </c>
      <c r="AM130" s="71" t="s">
        <v>3482</v>
      </c>
      <c r="AN130" s="74">
        <v>40523.676064814812</v>
      </c>
      <c r="AO130" s="71"/>
      <c r="AP130" s="71"/>
    </row>
    <row r="131" spans="1:42" ht="34.049999999999997" customHeight="1">
      <c r="A131" s="17" t="s">
        <v>818</v>
      </c>
      <c r="B131" s="77"/>
      <c r="C131" s="78">
        <v>20</v>
      </c>
      <c r="D131" s="78">
        <v>4</v>
      </c>
      <c r="E131" s="79">
        <v>481.961386</v>
      </c>
      <c r="F131" s="79">
        <v>4.84E-4</v>
      </c>
      <c r="G131" s="79">
        <v>2.6559999999999999E-3</v>
      </c>
      <c r="H131" s="79">
        <v>2.5113300000000001</v>
      </c>
      <c r="I131" s="79">
        <v>0.14285714285714285</v>
      </c>
      <c r="J131" s="18"/>
      <c r="K131" s="18" t="s">
        <v>72</v>
      </c>
      <c r="L131" s="19">
        <v>6.0478102394515485</v>
      </c>
      <c r="M131" s="20">
        <v>99.919878302149243</v>
      </c>
      <c r="N131" s="88" t="s">
        <v>2001</v>
      </c>
      <c r="O131" s="18"/>
      <c r="P131" s="25" t="s">
        <v>818</v>
      </c>
      <c r="Q131" s="26"/>
      <c r="R131" s="26"/>
      <c r="S131" s="25" t="s">
        <v>3407</v>
      </c>
      <c r="T131" s="21">
        <v>23.251575975328958</v>
      </c>
      <c r="U131" s="22">
        <v>1867.2337646484375</v>
      </c>
      <c r="V131" s="22">
        <v>5626.31298828125</v>
      </c>
      <c r="W131" s="23"/>
      <c r="X131" s="24"/>
      <c r="Y131" s="24"/>
      <c r="Z131" s="15">
        <v>326</v>
      </c>
      <c r="AA1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1" s="16"/>
      <c r="AC131" s="71">
        <v>370</v>
      </c>
      <c r="AD131" s="71">
        <v>1128</v>
      </c>
      <c r="AE131" s="71">
        <v>4204</v>
      </c>
      <c r="AF131" s="71">
        <v>13</v>
      </c>
      <c r="AG131" s="71" t="s">
        <v>1231</v>
      </c>
      <c r="AH131" s="71" t="s">
        <v>1603</v>
      </c>
      <c r="AI131" s="71">
        <v>-18000</v>
      </c>
      <c r="AJ131" s="74">
        <v>39555.551851851851</v>
      </c>
      <c r="AK131" s="71" t="s">
        <v>2452</v>
      </c>
      <c r="AL131" s="71" t="s">
        <v>2776</v>
      </c>
      <c r="AM131" s="71" t="s">
        <v>3407</v>
      </c>
      <c r="AN131" s="74">
        <v>40523.657858796294</v>
      </c>
      <c r="AO131" s="71"/>
      <c r="AP131" s="71"/>
    </row>
    <row r="132" spans="1:42" ht="34.049999999999997" customHeight="1">
      <c r="A132" s="17" t="s">
        <v>778</v>
      </c>
      <c r="B132" s="77"/>
      <c r="C132" s="78">
        <v>6</v>
      </c>
      <c r="D132" s="78">
        <v>6</v>
      </c>
      <c r="E132" s="79">
        <v>481.23292600000002</v>
      </c>
      <c r="F132" s="79">
        <v>5.7499999999999999E-4</v>
      </c>
      <c r="G132" s="79">
        <v>1.024E-3</v>
      </c>
      <c r="H132" s="79">
        <v>1.152984</v>
      </c>
      <c r="I132" s="79">
        <v>0.45238095238095238</v>
      </c>
      <c r="J132" s="18"/>
      <c r="K132" s="18" t="s">
        <v>72</v>
      </c>
      <c r="L132" s="19">
        <v>4.9538153988594837</v>
      </c>
      <c r="M132" s="20">
        <v>99.985225786211913</v>
      </c>
      <c r="N132" s="88" t="s">
        <v>1815</v>
      </c>
      <c r="O132" s="18"/>
      <c r="P132" s="25" t="s">
        <v>778</v>
      </c>
      <c r="Q132" s="26"/>
      <c r="R132" s="26"/>
      <c r="S132" s="25" t="s">
        <v>3328</v>
      </c>
      <c r="T132" s="21">
        <v>5.1031274848124317</v>
      </c>
      <c r="U132" s="22">
        <v>6805.77685546875</v>
      </c>
      <c r="V132" s="22">
        <v>7066.51220703125</v>
      </c>
      <c r="W132" s="23"/>
      <c r="X132" s="24"/>
      <c r="Y132" s="24"/>
      <c r="Z132" s="15">
        <v>139</v>
      </c>
      <c r="AA1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2" s="16"/>
      <c r="AC132" s="71">
        <v>205</v>
      </c>
      <c r="AD132" s="71">
        <v>208</v>
      </c>
      <c r="AE132" s="71">
        <v>2023</v>
      </c>
      <c r="AF132" s="71">
        <v>0</v>
      </c>
      <c r="AG132" s="71" t="s">
        <v>1077</v>
      </c>
      <c r="AH132" s="71" t="s">
        <v>1623</v>
      </c>
      <c r="AI132" s="71">
        <v>3600</v>
      </c>
      <c r="AJ132" s="74">
        <v>39918.500381944446</v>
      </c>
      <c r="AK132" s="71" t="s">
        <v>2452</v>
      </c>
      <c r="AL132" s="71" t="s">
        <v>2589</v>
      </c>
      <c r="AM132" s="71" t="s">
        <v>3328</v>
      </c>
      <c r="AN132" s="74">
        <v>40523.662326388891</v>
      </c>
      <c r="AO132" s="71"/>
      <c r="AP132" s="71"/>
    </row>
    <row r="133" spans="1:42" ht="34.049999999999997" customHeight="1">
      <c r="A133" s="17" t="s">
        <v>497</v>
      </c>
      <c r="B133" s="77"/>
      <c r="C133" s="78">
        <v>1</v>
      </c>
      <c r="D133" s="78">
        <v>1</v>
      </c>
      <c r="E133" s="79">
        <v>477.17253699999998</v>
      </c>
      <c r="F133" s="79">
        <v>5.7200000000000003E-4</v>
      </c>
      <c r="G133" s="79">
        <v>8.1599999999999999E-4</v>
      </c>
      <c r="H133" s="79">
        <v>0.54217700000000002</v>
      </c>
      <c r="I133" s="79">
        <v>0</v>
      </c>
      <c r="J133" s="18"/>
      <c r="K133" s="18" t="s">
        <v>72</v>
      </c>
      <c r="L133" s="19">
        <v>4.8457180023750901</v>
      </c>
      <c r="M133" s="20">
        <v>99.987498742179312</v>
      </c>
      <c r="N133" s="88" t="s">
        <v>2083</v>
      </c>
      <c r="O133" s="18"/>
      <c r="P133" s="25" t="s">
        <v>497</v>
      </c>
      <c r="Q133" s="26"/>
      <c r="R133" s="26"/>
      <c r="S133" s="25" t="s">
        <v>3235</v>
      </c>
      <c r="T133" s="21">
        <v>4.4718771025335959</v>
      </c>
      <c r="U133" s="22">
        <v>6351.77490234375</v>
      </c>
      <c r="V133" s="22">
        <v>5468.32177734375</v>
      </c>
      <c r="W133" s="23"/>
      <c r="X133" s="24"/>
      <c r="Y133" s="24"/>
      <c r="Z133" s="15">
        <v>408</v>
      </c>
      <c r="AA1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3" s="16"/>
      <c r="AC133" s="71">
        <v>192</v>
      </c>
      <c r="AD133" s="71">
        <v>176</v>
      </c>
      <c r="AE133" s="71">
        <v>6363</v>
      </c>
      <c r="AF133" s="71">
        <v>1</v>
      </c>
      <c r="AG133" s="71" t="s">
        <v>1290</v>
      </c>
      <c r="AH133" s="71" t="s">
        <v>1632</v>
      </c>
      <c r="AI133" s="71">
        <v>19800</v>
      </c>
      <c r="AJ133" s="74">
        <v>40255.707673611112</v>
      </c>
      <c r="AK133" s="71" t="s">
        <v>2452</v>
      </c>
      <c r="AL133" s="71" t="s">
        <v>2858</v>
      </c>
      <c r="AM133" s="71" t="s">
        <v>3235</v>
      </c>
      <c r="AN133" s="74">
        <v>40523.672662037039</v>
      </c>
      <c r="AO133" s="71"/>
      <c r="AP133" s="71"/>
    </row>
    <row r="134" spans="1:42" ht="34.049999999999997" customHeight="1">
      <c r="A134" s="17" t="s">
        <v>255</v>
      </c>
      <c r="B134" s="77"/>
      <c r="C134" s="78">
        <v>3</v>
      </c>
      <c r="D134" s="78">
        <v>4</v>
      </c>
      <c r="E134" s="79">
        <v>471.89915999999999</v>
      </c>
      <c r="F134" s="79">
        <v>5.7399999999999997E-4</v>
      </c>
      <c r="G134" s="79">
        <v>8.9899999999999995E-4</v>
      </c>
      <c r="H134" s="79">
        <v>0.75780499999999995</v>
      </c>
      <c r="I134" s="79">
        <v>0.33333333333333331</v>
      </c>
      <c r="J134" s="18"/>
      <c r="K134" s="18" t="s">
        <v>72</v>
      </c>
      <c r="L134" s="19">
        <v>5.6004346879240083</v>
      </c>
      <c r="M134" s="20">
        <v>99.959868121200643</v>
      </c>
      <c r="N134" s="88" t="s">
        <v>1817</v>
      </c>
      <c r="O134" s="18"/>
      <c r="P134" s="25" t="s">
        <v>255</v>
      </c>
      <c r="Q134" s="26"/>
      <c r="R134" s="26"/>
      <c r="S134" s="25" t="s">
        <v>3235</v>
      </c>
      <c r="T134" s="21">
        <v>12.145514562110693</v>
      </c>
      <c r="U134" s="22">
        <v>7006.23046875</v>
      </c>
      <c r="V134" s="22">
        <v>5872.38232421875</v>
      </c>
      <c r="W134" s="23"/>
      <c r="X134" s="24"/>
      <c r="Y134" s="24"/>
      <c r="Z134" s="15">
        <v>141</v>
      </c>
      <c r="AA1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4" s="16"/>
      <c r="AC134" s="71">
        <v>935</v>
      </c>
      <c r="AD134" s="71">
        <v>565</v>
      </c>
      <c r="AE134" s="71">
        <v>1402</v>
      </c>
      <c r="AF134" s="71">
        <v>5</v>
      </c>
      <c r="AG134" s="71" t="s">
        <v>1079</v>
      </c>
      <c r="AH134" s="71" t="s">
        <v>1623</v>
      </c>
      <c r="AI134" s="71">
        <v>3600</v>
      </c>
      <c r="AJ134" s="74">
        <v>40200.705914351849</v>
      </c>
      <c r="AK134" s="71" t="s">
        <v>2452</v>
      </c>
      <c r="AL134" s="71" t="s">
        <v>2591</v>
      </c>
      <c r="AM134" s="71" t="s">
        <v>3235</v>
      </c>
      <c r="AN134" s="74">
        <v>40523.662789351853</v>
      </c>
      <c r="AO134" s="71"/>
      <c r="AP134" s="71"/>
    </row>
    <row r="135" spans="1:42" ht="34.049999999999997" customHeight="1">
      <c r="A135" s="17" t="s">
        <v>731</v>
      </c>
      <c r="B135" s="77"/>
      <c r="C135" s="78">
        <v>3</v>
      </c>
      <c r="D135" s="78">
        <v>4</v>
      </c>
      <c r="E135" s="79">
        <v>469.21996999999999</v>
      </c>
      <c r="F135" s="79">
        <v>6.0899999999999995E-4</v>
      </c>
      <c r="G135" s="79">
        <v>1.5870000000000001E-3</v>
      </c>
      <c r="H135" s="79">
        <v>0.78300000000000003</v>
      </c>
      <c r="I135" s="79">
        <v>0.25</v>
      </c>
      <c r="J135" s="18"/>
      <c r="K135" s="18" t="s">
        <v>72</v>
      </c>
      <c r="L135" s="19">
        <v>5.8414582341144801</v>
      </c>
      <c r="M135" s="20">
        <v>99.941755503335443</v>
      </c>
      <c r="N135" s="88" t="s">
        <v>2072</v>
      </c>
      <c r="O135" s="18"/>
      <c r="P135" s="25" t="s">
        <v>731</v>
      </c>
      <c r="Q135" s="26"/>
      <c r="R135" s="26"/>
      <c r="S135" s="25" t="s">
        <v>3442</v>
      </c>
      <c r="T135" s="21">
        <v>17.175791045895163</v>
      </c>
      <c r="U135" s="22">
        <v>5320.564453125</v>
      </c>
      <c r="V135" s="22">
        <v>5024.83154296875</v>
      </c>
      <c r="W135" s="23"/>
      <c r="X135" s="24"/>
      <c r="Y135" s="24"/>
      <c r="Z135" s="15">
        <v>397</v>
      </c>
      <c r="AA1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5" s="16"/>
      <c r="AC135" s="71">
        <v>904</v>
      </c>
      <c r="AD135" s="71">
        <v>820</v>
      </c>
      <c r="AE135" s="71">
        <v>10015</v>
      </c>
      <c r="AF135" s="71">
        <v>2725</v>
      </c>
      <c r="AG135" s="71" t="s">
        <v>1282</v>
      </c>
      <c r="AH135" s="71" t="s">
        <v>1613</v>
      </c>
      <c r="AI135" s="71">
        <v>36000</v>
      </c>
      <c r="AJ135" s="74">
        <v>39172.104120370372</v>
      </c>
      <c r="AK135" s="71" t="s">
        <v>2452</v>
      </c>
      <c r="AL135" s="71" t="s">
        <v>2847</v>
      </c>
      <c r="AM135" s="71" t="s">
        <v>3442</v>
      </c>
      <c r="AN135" s="74">
        <v>40523.678217592591</v>
      </c>
      <c r="AO135" s="71"/>
      <c r="AP135" s="71"/>
    </row>
    <row r="136" spans="1:42" ht="34.049999999999997" customHeight="1">
      <c r="A136" s="17" t="s">
        <v>807</v>
      </c>
      <c r="B136" s="77"/>
      <c r="C136" s="78">
        <v>3</v>
      </c>
      <c r="D136" s="78">
        <v>4</v>
      </c>
      <c r="E136" s="79">
        <v>467.46212800000001</v>
      </c>
      <c r="F136" s="79">
        <v>6.0599999999999998E-4</v>
      </c>
      <c r="G136" s="79">
        <v>1.475E-3</v>
      </c>
      <c r="H136" s="79">
        <v>0.78037299999999998</v>
      </c>
      <c r="I136" s="79">
        <v>0.3</v>
      </c>
      <c r="J136" s="18"/>
      <c r="K136" s="18" t="s">
        <v>72</v>
      </c>
      <c r="L136" s="19">
        <v>5.6446967405613062</v>
      </c>
      <c r="M136" s="20">
        <v>99.957026926241397</v>
      </c>
      <c r="N136" s="88" t="s">
        <v>2364</v>
      </c>
      <c r="O136" s="18"/>
      <c r="P136" s="25" t="s">
        <v>807</v>
      </c>
      <c r="Q136" s="26"/>
      <c r="R136" s="26"/>
      <c r="S136" s="25" t="s">
        <v>3335</v>
      </c>
      <c r="T136" s="21">
        <v>12.934577539959237</v>
      </c>
      <c r="U136" s="22">
        <v>5460.86181640625</v>
      </c>
      <c r="V136" s="22">
        <v>5032.6162109375</v>
      </c>
      <c r="W136" s="23"/>
      <c r="X136" s="24"/>
      <c r="Y136" s="24"/>
      <c r="Z136" s="15">
        <v>691</v>
      </c>
      <c r="AA1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6" s="16"/>
      <c r="AC136" s="71">
        <v>546</v>
      </c>
      <c r="AD136" s="71">
        <v>605</v>
      </c>
      <c r="AE136" s="71">
        <v>10718</v>
      </c>
      <c r="AF136" s="71">
        <v>274</v>
      </c>
      <c r="AG136" s="71" t="s">
        <v>1528</v>
      </c>
      <c r="AH136" s="71" t="s">
        <v>1623</v>
      </c>
      <c r="AI136" s="71">
        <v>3600</v>
      </c>
      <c r="AJ136" s="74">
        <v>39602.444502314815</v>
      </c>
      <c r="AK136" s="71" t="s">
        <v>2452</v>
      </c>
      <c r="AL136" s="71" t="s">
        <v>3141</v>
      </c>
      <c r="AM136" s="71" t="s">
        <v>3335</v>
      </c>
      <c r="AN136" s="74">
        <v>40523.666770833333</v>
      </c>
      <c r="AO136" s="71"/>
      <c r="AP136" s="71"/>
    </row>
    <row r="137" spans="1:42" ht="34.049999999999997" customHeight="1">
      <c r="A137" s="17" t="s">
        <v>889</v>
      </c>
      <c r="B137" s="77"/>
      <c r="C137" s="78">
        <v>6</v>
      </c>
      <c r="D137" s="78">
        <v>3</v>
      </c>
      <c r="E137" s="79">
        <v>452.80339199999997</v>
      </c>
      <c r="F137" s="79">
        <v>4.8500000000000003E-4</v>
      </c>
      <c r="G137" s="79">
        <v>1.2340000000000001E-3</v>
      </c>
      <c r="H137" s="79">
        <v>0.89203100000000002</v>
      </c>
      <c r="I137" s="79">
        <v>0.2857142857142857</v>
      </c>
      <c r="J137" s="18"/>
      <c r="K137" s="18" t="s">
        <v>72</v>
      </c>
      <c r="L137" s="19">
        <v>6.0824336613061778</v>
      </c>
      <c r="M137" s="20">
        <v>99.915474449962417</v>
      </c>
      <c r="N137" s="88" t="s">
        <v>2335</v>
      </c>
      <c r="O137" s="18"/>
      <c r="P137" s="25" t="s">
        <v>889</v>
      </c>
      <c r="Q137" s="26"/>
      <c r="R137" s="26"/>
      <c r="S137" s="25" t="s">
        <v>3599</v>
      </c>
      <c r="T137" s="21">
        <v>24.474623590994202</v>
      </c>
      <c r="U137" s="22">
        <v>3014.205078125</v>
      </c>
      <c r="V137" s="22">
        <v>3152.409423828125</v>
      </c>
      <c r="W137" s="23"/>
      <c r="X137" s="24"/>
      <c r="Y137" s="24"/>
      <c r="Z137" s="15">
        <v>662</v>
      </c>
      <c r="AA1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7" s="16"/>
      <c r="AC137" s="71">
        <v>236</v>
      </c>
      <c r="AD137" s="71">
        <v>1190</v>
      </c>
      <c r="AE137" s="71">
        <v>6035</v>
      </c>
      <c r="AF137" s="71">
        <v>112</v>
      </c>
      <c r="AG137" s="71" t="s">
        <v>1501</v>
      </c>
      <c r="AH137" s="71" t="s">
        <v>1603</v>
      </c>
      <c r="AI137" s="71">
        <v>-18000</v>
      </c>
      <c r="AJ137" s="74">
        <v>39153.257337962961</v>
      </c>
      <c r="AK137" s="71" t="s">
        <v>2452</v>
      </c>
      <c r="AL137" s="71" t="s">
        <v>3112</v>
      </c>
      <c r="AM137" s="71" t="s">
        <v>3599</v>
      </c>
      <c r="AN137" s="74">
        <v>40523.671006944445</v>
      </c>
      <c r="AO137" s="71"/>
      <c r="AP137" s="71"/>
    </row>
    <row r="138" spans="1:42" ht="34.049999999999997" customHeight="1">
      <c r="A138" s="17" t="s">
        <v>838</v>
      </c>
      <c r="B138" s="77"/>
      <c r="C138" s="78">
        <v>6</v>
      </c>
      <c r="D138" s="78">
        <v>4</v>
      </c>
      <c r="E138" s="79">
        <v>439.964899</v>
      </c>
      <c r="F138" s="79">
        <v>4.4999999999999999E-4</v>
      </c>
      <c r="G138" s="79">
        <v>3.6299999999999999E-4</v>
      </c>
      <c r="H138" s="79">
        <v>0.93545299999999998</v>
      </c>
      <c r="I138" s="79">
        <v>9.5238095238095233E-2</v>
      </c>
      <c r="J138" s="18"/>
      <c r="K138" s="18" t="s">
        <v>72</v>
      </c>
      <c r="L138" s="19">
        <v>5.6510824526058201</v>
      </c>
      <c r="M138" s="20">
        <v>99.956600746997509</v>
      </c>
      <c r="N138" s="88" t="s">
        <v>2345</v>
      </c>
      <c r="O138" s="18"/>
      <c r="P138" s="25" t="s">
        <v>838</v>
      </c>
      <c r="Q138" s="26"/>
      <c r="R138" s="26"/>
      <c r="S138" s="25" t="s">
        <v>3605</v>
      </c>
      <c r="T138" s="21">
        <v>13.052936986636519</v>
      </c>
      <c r="U138" s="22">
        <v>1584.32421875</v>
      </c>
      <c r="V138" s="22">
        <v>7017.4931640625</v>
      </c>
      <c r="W138" s="23"/>
      <c r="X138" s="24"/>
      <c r="Y138" s="24"/>
      <c r="Z138" s="15">
        <v>672</v>
      </c>
      <c r="AA1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8" s="16"/>
      <c r="AC138" s="71">
        <v>669</v>
      </c>
      <c r="AD138" s="71">
        <v>611</v>
      </c>
      <c r="AE138" s="71">
        <v>8698</v>
      </c>
      <c r="AF138" s="71">
        <v>1</v>
      </c>
      <c r="AG138" s="71" t="s">
        <v>1510</v>
      </c>
      <c r="AH138" s="71" t="s">
        <v>1603</v>
      </c>
      <c r="AI138" s="71">
        <v>-18000</v>
      </c>
      <c r="AJ138" s="74">
        <v>39116.140381944446</v>
      </c>
      <c r="AK138" s="71" t="s">
        <v>2452</v>
      </c>
      <c r="AL138" s="71" t="s">
        <v>3122</v>
      </c>
      <c r="AM138" s="71" t="s">
        <v>3605</v>
      </c>
      <c r="AN138" s="74">
        <v>40523.654456018521</v>
      </c>
      <c r="AO138" s="71"/>
      <c r="AP138" s="71"/>
    </row>
    <row r="139" spans="1:42" ht="34.049999999999997" customHeight="1">
      <c r="A139" s="17" t="s">
        <v>782</v>
      </c>
      <c r="B139" s="77"/>
      <c r="C139" s="78">
        <v>1</v>
      </c>
      <c r="D139" s="78">
        <v>6</v>
      </c>
      <c r="E139" s="79">
        <v>437.11250899999999</v>
      </c>
      <c r="F139" s="79">
        <v>6.0099999999999997E-4</v>
      </c>
      <c r="G139" s="79">
        <v>1.6080000000000001E-3</v>
      </c>
      <c r="H139" s="79">
        <v>0.86837900000000001</v>
      </c>
      <c r="I139" s="79">
        <v>0.23333333333333334</v>
      </c>
      <c r="J139" s="18"/>
      <c r="K139" s="18" t="s">
        <v>72</v>
      </c>
      <c r="L139" s="19">
        <v>4.2398066351233314</v>
      </c>
      <c r="M139" s="20">
        <v>99.995098938695293</v>
      </c>
      <c r="N139" s="88" t="s">
        <v>2344</v>
      </c>
      <c r="O139" s="18"/>
      <c r="P139" s="25" t="s">
        <v>782</v>
      </c>
      <c r="Q139" s="26"/>
      <c r="R139" s="26"/>
      <c r="S139" s="25" t="s">
        <v>3393</v>
      </c>
      <c r="T139" s="21">
        <v>2.3611336367887392</v>
      </c>
      <c r="U139" s="22">
        <v>4626.31298828125</v>
      </c>
      <c r="V139" s="22">
        <v>7150.9462890625</v>
      </c>
      <c r="W139" s="23"/>
      <c r="X139" s="24"/>
      <c r="Y139" s="24"/>
      <c r="Z139" s="15">
        <v>671</v>
      </c>
      <c r="AA1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39" s="16"/>
      <c r="AC139" s="71">
        <v>120</v>
      </c>
      <c r="AD139" s="71">
        <v>69</v>
      </c>
      <c r="AE139" s="71">
        <v>247</v>
      </c>
      <c r="AF139" s="71">
        <v>5</v>
      </c>
      <c r="AG139" s="71"/>
      <c r="AH139" s="71"/>
      <c r="AI139" s="71"/>
      <c r="AJ139" s="74">
        <v>40296.119571759256</v>
      </c>
      <c r="AK139" s="71" t="s">
        <v>2452</v>
      </c>
      <c r="AL139" s="71" t="s">
        <v>3121</v>
      </c>
      <c r="AM139" s="71" t="s">
        <v>3393</v>
      </c>
      <c r="AN139" s="74">
        <v>40523.679976851854</v>
      </c>
      <c r="AO139" s="71"/>
      <c r="AP139" s="71"/>
    </row>
    <row r="140" spans="1:42" ht="34.049999999999997" customHeight="1">
      <c r="A140" s="17" t="s">
        <v>908</v>
      </c>
      <c r="B140" s="77"/>
      <c r="C140" s="78">
        <v>8</v>
      </c>
      <c r="D140" s="78">
        <v>20</v>
      </c>
      <c r="E140" s="79">
        <v>434.47959800000001</v>
      </c>
      <c r="F140" s="79">
        <v>5.0100000000000003E-4</v>
      </c>
      <c r="G140" s="79">
        <v>3.555E-3</v>
      </c>
      <c r="H140" s="79">
        <v>2.113893</v>
      </c>
      <c r="I140" s="79">
        <v>0.26428571428571429</v>
      </c>
      <c r="J140" s="18"/>
      <c r="K140" s="18" t="s">
        <v>72</v>
      </c>
      <c r="L140" s="19">
        <v>6.4832944284742808</v>
      </c>
      <c r="M140" s="20">
        <v>99.842952948627641</v>
      </c>
      <c r="N140" s="88" t="s">
        <v>2316</v>
      </c>
      <c r="O140" s="18"/>
      <c r="P140" s="25" t="s">
        <v>908</v>
      </c>
      <c r="Q140" s="26"/>
      <c r="R140" s="26"/>
      <c r="S140" s="25" t="s">
        <v>3584</v>
      </c>
      <c r="T140" s="21">
        <v>44.615456100578299</v>
      </c>
      <c r="U140" s="22">
        <v>2139.7294921875</v>
      </c>
      <c r="V140" s="22">
        <v>4358.734375</v>
      </c>
      <c r="W140" s="23"/>
      <c r="X140" s="24"/>
      <c r="Y140" s="24"/>
      <c r="Z140" s="15">
        <v>643</v>
      </c>
      <c r="AA1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0" s="16"/>
      <c r="AC140" s="71">
        <v>2329</v>
      </c>
      <c r="AD140" s="71">
        <v>2211</v>
      </c>
      <c r="AE140" s="71">
        <v>8489</v>
      </c>
      <c r="AF140" s="71">
        <v>9</v>
      </c>
      <c r="AG140" s="71" t="s">
        <v>1484</v>
      </c>
      <c r="AH140" s="71" t="s">
        <v>1603</v>
      </c>
      <c r="AI140" s="71">
        <v>-18000</v>
      </c>
      <c r="AJ140" s="74">
        <v>39336.240925925929</v>
      </c>
      <c r="AK140" s="71" t="s">
        <v>2452</v>
      </c>
      <c r="AL140" s="71" t="s">
        <v>3093</v>
      </c>
      <c r="AM140" s="71" t="s">
        <v>3584</v>
      </c>
      <c r="AN140" s="74">
        <v>40523.680844907409</v>
      </c>
      <c r="AO140" s="71"/>
      <c r="AP140" s="71"/>
    </row>
    <row r="141" spans="1:42" ht="34.049999999999997" customHeight="1">
      <c r="A141" s="17" t="s">
        <v>839</v>
      </c>
      <c r="B141" s="77"/>
      <c r="C141" s="78">
        <v>4</v>
      </c>
      <c r="D141" s="78">
        <v>2</v>
      </c>
      <c r="E141" s="79">
        <v>434.18612999999999</v>
      </c>
      <c r="F141" s="79">
        <v>5.8500000000000002E-4</v>
      </c>
      <c r="G141" s="79">
        <v>1.1969999999999999E-3</v>
      </c>
      <c r="H141" s="79">
        <v>0.76914700000000003</v>
      </c>
      <c r="I141" s="79">
        <v>0.1</v>
      </c>
      <c r="J141" s="18"/>
      <c r="K141" s="18" t="s">
        <v>72</v>
      </c>
      <c r="L141" s="19">
        <v>4.8709555278406169</v>
      </c>
      <c r="M141" s="20">
        <v>99.987001533061445</v>
      </c>
      <c r="N141" s="88" t="s">
        <v>2094</v>
      </c>
      <c r="O141" s="18"/>
      <c r="P141" s="25" t="s">
        <v>839</v>
      </c>
      <c r="Q141" s="26"/>
      <c r="R141" s="26"/>
      <c r="S141" s="25" t="s">
        <v>3457</v>
      </c>
      <c r="T141" s="21">
        <v>4.6099631236570913</v>
      </c>
      <c r="U141" s="22">
        <v>5477.20751953125</v>
      </c>
      <c r="V141" s="22">
        <v>6450.36181640625</v>
      </c>
      <c r="W141" s="23"/>
      <c r="X141" s="24"/>
      <c r="Y141" s="24"/>
      <c r="Z141" s="15">
        <v>419</v>
      </c>
      <c r="AA1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1" s="16"/>
      <c r="AC141" s="71">
        <v>105</v>
      </c>
      <c r="AD141" s="71">
        <v>183</v>
      </c>
      <c r="AE141" s="71">
        <v>683</v>
      </c>
      <c r="AF141" s="71">
        <v>0</v>
      </c>
      <c r="AG141" s="71" t="s">
        <v>1300</v>
      </c>
      <c r="AH141" s="71" t="s">
        <v>1603</v>
      </c>
      <c r="AI141" s="71">
        <v>-18000</v>
      </c>
      <c r="AJ141" s="74">
        <v>39672.884386574071</v>
      </c>
      <c r="AK141" s="71" t="s">
        <v>2452</v>
      </c>
      <c r="AL141" s="71" t="s">
        <v>2869</v>
      </c>
      <c r="AM141" s="71" t="s">
        <v>3457</v>
      </c>
      <c r="AN141" s="74">
        <v>40523.671932870369</v>
      </c>
      <c r="AO141" s="71"/>
      <c r="AP141" s="71"/>
    </row>
    <row r="142" spans="1:42" ht="34.049999999999997" customHeight="1">
      <c r="A142" s="17" t="s">
        <v>687</v>
      </c>
      <c r="B142" s="77"/>
      <c r="C142" s="78">
        <v>8</v>
      </c>
      <c r="D142" s="78">
        <v>10</v>
      </c>
      <c r="E142" s="79">
        <v>429.68106299999999</v>
      </c>
      <c r="F142" s="79">
        <v>6.0300000000000002E-4</v>
      </c>
      <c r="G142" s="79">
        <v>2.078E-3</v>
      </c>
      <c r="H142" s="79">
        <v>1.3522650000000001</v>
      </c>
      <c r="I142" s="79">
        <v>0.21818181818181817</v>
      </c>
      <c r="J142" s="18"/>
      <c r="K142" s="18" t="s">
        <v>72</v>
      </c>
      <c r="L142" s="19">
        <v>5.9109750605609435</v>
      </c>
      <c r="M142" s="20">
        <v>99.935149725055197</v>
      </c>
      <c r="N142" s="88" t="s">
        <v>2271</v>
      </c>
      <c r="O142" s="18"/>
      <c r="P142" s="25" t="s">
        <v>687</v>
      </c>
      <c r="Q142" s="26"/>
      <c r="R142" s="26"/>
      <c r="S142" s="25" t="s">
        <v>3556</v>
      </c>
      <c r="T142" s="21">
        <v>19.01036246939303</v>
      </c>
      <c r="U142" s="22">
        <v>4243.4423828125</v>
      </c>
      <c r="V142" s="22">
        <v>7007.92919921875</v>
      </c>
      <c r="W142" s="23"/>
      <c r="X142" s="24"/>
      <c r="Y142" s="24"/>
      <c r="Z142" s="15">
        <v>597</v>
      </c>
      <c r="AA1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2" s="16"/>
      <c r="AC142" s="71">
        <v>583</v>
      </c>
      <c r="AD142" s="71">
        <v>913</v>
      </c>
      <c r="AE142" s="71">
        <v>2422</v>
      </c>
      <c r="AF142" s="71">
        <v>1</v>
      </c>
      <c r="AG142" s="71" t="s">
        <v>1445</v>
      </c>
      <c r="AH142" s="71" t="s">
        <v>1631</v>
      </c>
      <c r="AI142" s="71">
        <v>3600</v>
      </c>
      <c r="AJ142" s="74">
        <v>39940.892222222225</v>
      </c>
      <c r="AK142" s="71" t="s">
        <v>2452</v>
      </c>
      <c r="AL142" s="71" t="s">
        <v>3047</v>
      </c>
      <c r="AM142" s="71" t="s">
        <v>3556</v>
      </c>
      <c r="AN142" s="74">
        <v>40523.677118055559</v>
      </c>
      <c r="AO142" s="71"/>
      <c r="AP142" s="71"/>
    </row>
    <row r="143" spans="1:42" ht="34.049999999999997" customHeight="1">
      <c r="A143" s="17" t="s">
        <v>383</v>
      </c>
      <c r="B143" s="77"/>
      <c r="C143" s="78">
        <v>0</v>
      </c>
      <c r="D143" s="78">
        <v>4</v>
      </c>
      <c r="E143" s="79">
        <v>420.88635499999998</v>
      </c>
      <c r="F143" s="79">
        <v>5.8200000000000005E-4</v>
      </c>
      <c r="G143" s="79">
        <v>1.0269999999999999E-3</v>
      </c>
      <c r="H143" s="79">
        <v>0.75040899999999999</v>
      </c>
      <c r="I143" s="79">
        <v>0.25</v>
      </c>
      <c r="J143" s="18"/>
      <c r="K143" s="18" t="s">
        <v>72</v>
      </c>
      <c r="L143" s="19">
        <v>4.6788818815484552</v>
      </c>
      <c r="M143" s="20">
        <v>99.990339937138558</v>
      </c>
      <c r="N143" s="88" t="s">
        <v>1972</v>
      </c>
      <c r="O143" s="18"/>
      <c r="P143" s="25" t="s">
        <v>383</v>
      </c>
      <c r="Q143" s="26"/>
      <c r="R143" s="26"/>
      <c r="S143" s="25" t="s">
        <v>3392</v>
      </c>
      <c r="T143" s="21">
        <v>3.6828141246850516</v>
      </c>
      <c r="U143" s="22">
        <v>4988.07470703125</v>
      </c>
      <c r="V143" s="22">
        <v>8384.5419921875</v>
      </c>
      <c r="W143" s="23"/>
      <c r="X143" s="24"/>
      <c r="Y143" s="24"/>
      <c r="Z143" s="15">
        <v>297</v>
      </c>
      <c r="AA1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3" s="16"/>
      <c r="AC143" s="71">
        <v>197</v>
      </c>
      <c r="AD143" s="71">
        <v>136</v>
      </c>
      <c r="AE143" s="71">
        <v>1451</v>
      </c>
      <c r="AF143" s="71">
        <v>74</v>
      </c>
      <c r="AG143" s="71" t="s">
        <v>1211</v>
      </c>
      <c r="AH143" s="71" t="s">
        <v>1616</v>
      </c>
      <c r="AI143" s="71">
        <v>-21600</v>
      </c>
      <c r="AJ143" s="74">
        <v>39880.068854166668</v>
      </c>
      <c r="AK143" s="71" t="s">
        <v>2452</v>
      </c>
      <c r="AL143" s="71" t="s">
        <v>2747</v>
      </c>
      <c r="AM143" s="71" t="s">
        <v>3392</v>
      </c>
      <c r="AN143" s="74">
        <v>40523.668287037035</v>
      </c>
      <c r="AO143" s="71"/>
      <c r="AP143" s="71"/>
    </row>
    <row r="144" spans="1:42" ht="34.049999999999997" customHeight="1">
      <c r="A144" s="17" t="s">
        <v>844</v>
      </c>
      <c r="B144" s="77"/>
      <c r="C144" s="78">
        <v>13</v>
      </c>
      <c r="D144" s="78">
        <v>18</v>
      </c>
      <c r="E144" s="79">
        <v>417.47925300000003</v>
      </c>
      <c r="F144" s="79">
        <v>5.0100000000000003E-4</v>
      </c>
      <c r="G144" s="79">
        <v>3.3310000000000002E-3</v>
      </c>
      <c r="H144" s="79">
        <v>2.0148069999999998</v>
      </c>
      <c r="I144" s="79">
        <v>0.29473684210526313</v>
      </c>
      <c r="J144" s="18"/>
      <c r="K144" s="18" t="s">
        <v>72</v>
      </c>
      <c r="L144" s="19">
        <v>6.5088309459407645</v>
      </c>
      <c r="M144" s="20">
        <v>99.836631289843325</v>
      </c>
      <c r="N144" s="88" t="s">
        <v>2389</v>
      </c>
      <c r="O144" s="18"/>
      <c r="P144" s="25" t="s">
        <v>844</v>
      </c>
      <c r="Q144" s="26"/>
      <c r="R144" s="26"/>
      <c r="S144" s="25" t="s">
        <v>3432</v>
      </c>
      <c r="T144" s="21">
        <v>46.371121226291315</v>
      </c>
      <c r="U144" s="22">
        <v>2418.75390625</v>
      </c>
      <c r="V144" s="22">
        <v>3912.865966796875</v>
      </c>
      <c r="W144" s="23"/>
      <c r="X144" s="24"/>
      <c r="Y144" s="24"/>
      <c r="Z144" s="15">
        <v>716</v>
      </c>
      <c r="AA1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4" s="16"/>
      <c r="AC144" s="71">
        <v>1706</v>
      </c>
      <c r="AD144" s="71">
        <v>2300</v>
      </c>
      <c r="AE144" s="71">
        <v>16226</v>
      </c>
      <c r="AF144" s="71">
        <v>1100</v>
      </c>
      <c r="AG144" s="71" t="s">
        <v>1547</v>
      </c>
      <c r="AH144" s="71" t="s">
        <v>1610</v>
      </c>
      <c r="AI144" s="71">
        <v>0</v>
      </c>
      <c r="AJ144" s="74">
        <v>39429.524548611109</v>
      </c>
      <c r="AK144" s="71" t="s">
        <v>2452</v>
      </c>
      <c r="AL144" s="71" t="s">
        <v>3166</v>
      </c>
      <c r="AM144" s="71" t="s">
        <v>3432</v>
      </c>
      <c r="AN144" s="74">
        <v>40523.667719907404</v>
      </c>
      <c r="AO144" s="71"/>
      <c r="AP144" s="71"/>
    </row>
    <row r="145" spans="1:42" ht="34.049999999999997" customHeight="1">
      <c r="A145" s="17" t="s">
        <v>308</v>
      </c>
      <c r="B145" s="77"/>
      <c r="C145" s="78">
        <v>0</v>
      </c>
      <c r="D145" s="78">
        <v>5</v>
      </c>
      <c r="E145" s="79">
        <v>399.31075800000002</v>
      </c>
      <c r="F145" s="79">
        <v>6.11E-4</v>
      </c>
      <c r="G145" s="79">
        <v>1.6119999999999999E-3</v>
      </c>
      <c r="H145" s="79">
        <v>0.73300500000000002</v>
      </c>
      <c r="I145" s="79">
        <v>0.25</v>
      </c>
      <c r="J145" s="18"/>
      <c r="K145" s="18" t="s">
        <v>72</v>
      </c>
      <c r="L145" s="19">
        <v>6.327535825794679</v>
      </c>
      <c r="M145" s="20">
        <v>99.876550079020731</v>
      </c>
      <c r="N145" s="88" t="s">
        <v>1885</v>
      </c>
      <c r="O145" s="18"/>
      <c r="P145" s="25" t="s">
        <v>308</v>
      </c>
      <c r="Q145" s="26"/>
      <c r="R145" s="26"/>
      <c r="S145" s="25" t="s">
        <v>3235</v>
      </c>
      <c r="T145" s="21">
        <v>35.284786387519262</v>
      </c>
      <c r="U145" s="22">
        <v>4903.82763671875</v>
      </c>
      <c r="V145" s="22">
        <v>5602.7880859375</v>
      </c>
      <c r="W145" s="23"/>
      <c r="X145" s="24"/>
      <c r="Y145" s="24"/>
      <c r="Z145" s="15">
        <v>209</v>
      </c>
      <c r="AA1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5" s="16"/>
      <c r="AC145" s="71">
        <v>1962</v>
      </c>
      <c r="AD145" s="71">
        <v>1738</v>
      </c>
      <c r="AE145" s="71">
        <v>8049</v>
      </c>
      <c r="AF145" s="71">
        <v>7</v>
      </c>
      <c r="AG145" s="71" t="s">
        <v>1139</v>
      </c>
      <c r="AH145" s="71" t="s">
        <v>1610</v>
      </c>
      <c r="AI145" s="71">
        <v>0</v>
      </c>
      <c r="AJ145" s="74">
        <v>39716.937974537039</v>
      </c>
      <c r="AK145" s="71" t="s">
        <v>2452</v>
      </c>
      <c r="AL145" s="71" t="s">
        <v>2659</v>
      </c>
      <c r="AM145" s="71" t="s">
        <v>3235</v>
      </c>
      <c r="AN145" s="74">
        <v>40523.665335648147</v>
      </c>
      <c r="AO145" s="71"/>
      <c r="AP145" s="71"/>
    </row>
    <row r="146" spans="1:42" ht="34.049999999999997" customHeight="1">
      <c r="A146" s="17" t="s">
        <v>472</v>
      </c>
      <c r="B146" s="77"/>
      <c r="C146" s="78">
        <v>5</v>
      </c>
      <c r="D146" s="78">
        <v>17</v>
      </c>
      <c r="E146" s="79">
        <v>392.73270100000002</v>
      </c>
      <c r="F146" s="79">
        <v>4.9899999999999999E-4</v>
      </c>
      <c r="G146" s="79">
        <v>3.0850000000000001E-3</v>
      </c>
      <c r="H146" s="79">
        <v>2.136962</v>
      </c>
      <c r="I146" s="79">
        <v>0.18684210526315789</v>
      </c>
      <c r="J146" s="18"/>
      <c r="K146" s="18" t="s">
        <v>72</v>
      </c>
      <c r="L146" s="19">
        <v>5.5148466996364824</v>
      </c>
      <c r="M146" s="20">
        <v>99.964840212379329</v>
      </c>
      <c r="N146" s="88" t="s">
        <v>1867</v>
      </c>
      <c r="O146" s="18"/>
      <c r="P146" s="25" t="s">
        <v>472</v>
      </c>
      <c r="Q146" s="26"/>
      <c r="R146" s="26"/>
      <c r="S146" s="25" t="s">
        <v>3342</v>
      </c>
      <c r="T146" s="21">
        <v>10.764654350875739</v>
      </c>
      <c r="U146" s="22">
        <v>2108.611572265625</v>
      </c>
      <c r="V146" s="22">
        <v>4558.416015625</v>
      </c>
      <c r="W146" s="23"/>
      <c r="X146" s="24"/>
      <c r="Y146" s="24"/>
      <c r="Z146" s="15">
        <v>191</v>
      </c>
      <c r="AA1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6" s="16"/>
      <c r="AC146" s="71">
        <v>1676</v>
      </c>
      <c r="AD146" s="71">
        <v>495</v>
      </c>
      <c r="AE146" s="71">
        <v>82</v>
      </c>
      <c r="AF146" s="71">
        <v>0</v>
      </c>
      <c r="AG146" s="71" t="s">
        <v>1125</v>
      </c>
      <c r="AH146" s="71" t="s">
        <v>1603</v>
      </c>
      <c r="AI146" s="71">
        <v>-18000</v>
      </c>
      <c r="AJ146" s="74">
        <v>39847.702152777776</v>
      </c>
      <c r="AK146" s="71" t="s">
        <v>2452</v>
      </c>
      <c r="AL146" s="71" t="s">
        <v>2641</v>
      </c>
      <c r="AM146" s="71" t="s">
        <v>3342</v>
      </c>
      <c r="AN146" s="74">
        <v>40523.660555555558</v>
      </c>
      <c r="AO146" s="71"/>
      <c r="AP146" s="71"/>
    </row>
    <row r="147" spans="1:42" ht="34.049999999999997" customHeight="1">
      <c r="A147" s="17" t="s">
        <v>593</v>
      </c>
      <c r="B147" s="77"/>
      <c r="C147" s="78">
        <v>1</v>
      </c>
      <c r="D147" s="78">
        <v>7</v>
      </c>
      <c r="E147" s="79">
        <v>384.61191300000002</v>
      </c>
      <c r="F147" s="79">
        <v>6.11E-4</v>
      </c>
      <c r="G147" s="79">
        <v>1.7210000000000001E-3</v>
      </c>
      <c r="H147" s="79">
        <v>1.036794</v>
      </c>
      <c r="I147" s="79">
        <v>0.23809523809523808</v>
      </c>
      <c r="J147" s="18"/>
      <c r="K147" s="18" t="s">
        <v>72</v>
      </c>
      <c r="L147" s="19">
        <v>5.2524782418993965</v>
      </c>
      <c r="M147" s="20">
        <v>99.976560141586219</v>
      </c>
      <c r="N147" s="88" t="s">
        <v>2189</v>
      </c>
      <c r="O147" s="18"/>
      <c r="P147" s="25" t="s">
        <v>593</v>
      </c>
      <c r="Q147" s="26"/>
      <c r="R147" s="26"/>
      <c r="S147" s="25" t="s">
        <v>3511</v>
      </c>
      <c r="T147" s="21">
        <v>7.5097695672504932</v>
      </c>
      <c r="U147" s="22">
        <v>5164.38623046875</v>
      </c>
      <c r="V147" s="22">
        <v>4782.197265625</v>
      </c>
      <c r="W147" s="23"/>
      <c r="X147" s="24"/>
      <c r="Y147" s="24"/>
      <c r="Z147" s="15">
        <v>514</v>
      </c>
      <c r="AA1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7" s="16"/>
      <c r="AC147" s="71">
        <v>918</v>
      </c>
      <c r="AD147" s="71">
        <v>330</v>
      </c>
      <c r="AE147" s="71">
        <v>319</v>
      </c>
      <c r="AF147" s="71">
        <v>0</v>
      </c>
      <c r="AG147" s="71" t="s">
        <v>1377</v>
      </c>
      <c r="AH147" s="71" t="s">
        <v>1616</v>
      </c>
      <c r="AI147" s="71">
        <v>-21600</v>
      </c>
      <c r="AJ147" s="74">
        <v>40441.677384259259</v>
      </c>
      <c r="AK147" s="71" t="s">
        <v>2452</v>
      </c>
      <c r="AL147" s="71" t="s">
        <v>2964</v>
      </c>
      <c r="AM147" s="71" t="s">
        <v>3511</v>
      </c>
      <c r="AN147" s="74">
        <v>40523.673263888886</v>
      </c>
      <c r="AO147" s="71"/>
      <c r="AP147" s="71"/>
    </row>
    <row r="148" spans="1:42" ht="34.049999999999997" customHeight="1">
      <c r="A148" s="17" t="s">
        <v>393</v>
      </c>
      <c r="B148" s="77"/>
      <c r="C148" s="78">
        <v>0</v>
      </c>
      <c r="D148" s="78">
        <v>8</v>
      </c>
      <c r="E148" s="79">
        <v>381.71417600000001</v>
      </c>
      <c r="F148" s="79">
        <v>6.1899999999999998E-4</v>
      </c>
      <c r="G148" s="79">
        <v>2.63E-3</v>
      </c>
      <c r="H148" s="79">
        <v>0.94475500000000001</v>
      </c>
      <c r="I148" s="79">
        <v>0.5357142857142857</v>
      </c>
      <c r="J148" s="18"/>
      <c r="K148" s="18" t="s">
        <v>72</v>
      </c>
      <c r="L148" s="19">
        <v>4.3823200985067947</v>
      </c>
      <c r="M148" s="20">
        <v>99.993891430837621</v>
      </c>
      <c r="N148" s="88" t="s">
        <v>1985</v>
      </c>
      <c r="O148" s="18"/>
      <c r="P148" s="25" t="s">
        <v>393</v>
      </c>
      <c r="Q148" s="26"/>
      <c r="R148" s="26"/>
      <c r="S148" s="25" t="s">
        <v>3402</v>
      </c>
      <c r="T148" s="21">
        <v>2.6964854023743707</v>
      </c>
      <c r="U148" s="22">
        <v>4416.24169921875</v>
      </c>
      <c r="V148" s="22">
        <v>6228.88232421875</v>
      </c>
      <c r="W148" s="23"/>
      <c r="X148" s="24"/>
      <c r="Y148" s="24"/>
      <c r="Z148" s="15">
        <v>310</v>
      </c>
      <c r="AA1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8" s="16"/>
      <c r="AC148" s="71">
        <v>284</v>
      </c>
      <c r="AD148" s="71">
        <v>86</v>
      </c>
      <c r="AE148" s="71">
        <v>342</v>
      </c>
      <c r="AF148" s="71">
        <v>93</v>
      </c>
      <c r="AG148" s="71" t="s">
        <v>1220</v>
      </c>
      <c r="AH148" s="71" t="s">
        <v>1627</v>
      </c>
      <c r="AI148" s="71">
        <v>-36000</v>
      </c>
      <c r="AJ148" s="74">
        <v>40313.161516203705</v>
      </c>
      <c r="AK148" s="71" t="s">
        <v>2452</v>
      </c>
      <c r="AL148" s="71" t="s">
        <v>2760</v>
      </c>
      <c r="AM148" s="71" t="s">
        <v>3402</v>
      </c>
      <c r="AN148" s="74">
        <v>40523.668576388889</v>
      </c>
      <c r="AO148" s="71"/>
      <c r="AP148" s="71"/>
    </row>
    <row r="149" spans="1:42" ht="34.049999999999997" customHeight="1">
      <c r="A149" s="17" t="s">
        <v>637</v>
      </c>
      <c r="B149" s="77"/>
      <c r="C149" s="78">
        <v>3</v>
      </c>
      <c r="D149" s="78">
        <v>10</v>
      </c>
      <c r="E149" s="79">
        <v>374.12362400000001</v>
      </c>
      <c r="F149" s="79">
        <v>6.2299999999999996E-4</v>
      </c>
      <c r="G149" s="79">
        <v>2.7950000000000002E-3</v>
      </c>
      <c r="H149" s="79">
        <v>1.2380279999999999</v>
      </c>
      <c r="I149" s="79">
        <v>0.42727272727272725</v>
      </c>
      <c r="J149" s="18"/>
      <c r="K149" s="18" t="s">
        <v>72</v>
      </c>
      <c r="L149" s="19">
        <v>6.1116701846822696</v>
      </c>
      <c r="M149" s="20">
        <v>99.911567806893444</v>
      </c>
      <c r="N149" s="88" t="s">
        <v>2233</v>
      </c>
      <c r="O149" s="18"/>
      <c r="P149" s="25" t="s">
        <v>637</v>
      </c>
      <c r="Q149" s="26"/>
      <c r="R149" s="26"/>
      <c r="S149" s="25" t="s">
        <v>3302</v>
      </c>
      <c r="T149" s="21">
        <v>25.559585185535951</v>
      </c>
      <c r="U149" s="22">
        <v>4670.666015625</v>
      </c>
      <c r="V149" s="22">
        <v>5515.61181640625</v>
      </c>
      <c r="W149" s="23"/>
      <c r="X149" s="24"/>
      <c r="Y149" s="24"/>
      <c r="Z149" s="15">
        <v>558</v>
      </c>
      <c r="AA1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49" s="16"/>
      <c r="AC149" s="71">
        <v>643</v>
      </c>
      <c r="AD149" s="71">
        <v>1245</v>
      </c>
      <c r="AE149" s="71">
        <v>1953</v>
      </c>
      <c r="AF149" s="71">
        <v>3</v>
      </c>
      <c r="AG149" s="71" t="s">
        <v>1409</v>
      </c>
      <c r="AH149" s="71" t="s">
        <v>1604</v>
      </c>
      <c r="AI149" s="71">
        <v>-28800</v>
      </c>
      <c r="AJ149" s="74">
        <v>39135.025601851848</v>
      </c>
      <c r="AK149" s="71" t="s">
        <v>2452</v>
      </c>
      <c r="AL149" s="71" t="s">
        <v>3008</v>
      </c>
      <c r="AM149" s="71" t="s">
        <v>3302</v>
      </c>
      <c r="AN149" s="74">
        <v>40523.660891203705</v>
      </c>
      <c r="AO149" s="71"/>
      <c r="AP149" s="71"/>
    </row>
    <row r="150" spans="1:42" ht="34.049999999999997" customHeight="1">
      <c r="A150" s="17" t="s">
        <v>626</v>
      </c>
      <c r="B150" s="77"/>
      <c r="C150" s="78">
        <v>1</v>
      </c>
      <c r="D150" s="78">
        <v>3</v>
      </c>
      <c r="E150" s="79">
        <v>367.08602400000001</v>
      </c>
      <c r="F150" s="79">
        <v>5.8399999999999999E-4</v>
      </c>
      <c r="G150" s="79">
        <v>1.0150000000000001E-3</v>
      </c>
      <c r="H150" s="79">
        <v>0.69394599999999995</v>
      </c>
      <c r="I150" s="79">
        <v>8.3333333333333329E-2</v>
      </c>
      <c r="J150" s="18"/>
      <c r="K150" s="18" t="s">
        <v>72</v>
      </c>
      <c r="L150" s="19">
        <v>5.8124073599250687</v>
      </c>
      <c r="M150" s="20">
        <v>99.944312578798773</v>
      </c>
      <c r="N150" s="88" t="s">
        <v>1866</v>
      </c>
      <c r="O150" s="18"/>
      <c r="P150" s="25" t="s">
        <v>626</v>
      </c>
      <c r="Q150" s="26"/>
      <c r="R150" s="26"/>
      <c r="S150" s="25" t="s">
        <v>3260</v>
      </c>
      <c r="T150" s="21">
        <v>16.465634365831473</v>
      </c>
      <c r="U150" s="22">
        <v>4912.86376953125</v>
      </c>
      <c r="V150" s="22">
        <v>7292.45849609375</v>
      </c>
      <c r="W150" s="23"/>
      <c r="X150" s="24"/>
      <c r="Y150" s="24"/>
      <c r="Z150" s="15">
        <v>190</v>
      </c>
      <c r="AA1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0" s="16"/>
      <c r="AC150" s="71">
        <v>589</v>
      </c>
      <c r="AD150" s="71">
        <v>784</v>
      </c>
      <c r="AE150" s="71">
        <v>9104</v>
      </c>
      <c r="AF150" s="71">
        <v>1087</v>
      </c>
      <c r="AG150" s="71" t="s">
        <v>1124</v>
      </c>
      <c r="AH150" s="71" t="s">
        <v>1646</v>
      </c>
      <c r="AI150" s="71">
        <v>14400</v>
      </c>
      <c r="AJ150" s="74">
        <v>39898.649340277778</v>
      </c>
      <c r="AK150" s="71" t="s">
        <v>2452</v>
      </c>
      <c r="AL150" s="71" t="s">
        <v>2640</v>
      </c>
      <c r="AM150" s="71" t="s">
        <v>3260</v>
      </c>
      <c r="AN150" s="74">
        <v>40523.676018518519</v>
      </c>
      <c r="AO150" s="71"/>
      <c r="AP150" s="71"/>
    </row>
    <row r="151" spans="1:42" ht="34.049999999999997" customHeight="1">
      <c r="A151" s="17" t="s">
        <v>191</v>
      </c>
      <c r="B151" s="77"/>
      <c r="C151" s="78">
        <v>0</v>
      </c>
      <c r="D151" s="78">
        <v>4</v>
      </c>
      <c r="E151" s="79">
        <v>364.19773400000003</v>
      </c>
      <c r="F151" s="79">
        <v>6.0700000000000001E-4</v>
      </c>
      <c r="G151" s="79">
        <v>1.586E-3</v>
      </c>
      <c r="H151" s="79">
        <v>0.63264900000000002</v>
      </c>
      <c r="I151" s="79">
        <v>0.33333333333333331</v>
      </c>
      <c r="J151" s="18"/>
      <c r="K151" s="18" t="s">
        <v>72</v>
      </c>
      <c r="L151" s="19">
        <v>4.0442066572935094</v>
      </c>
      <c r="M151" s="20">
        <v>99.996377476426957</v>
      </c>
      <c r="N151" s="88" t="s">
        <v>1735</v>
      </c>
      <c r="O151" s="18"/>
      <c r="P151" s="25" t="s">
        <v>191</v>
      </c>
      <c r="Q151" s="26"/>
      <c r="R151" s="26"/>
      <c r="S151" s="25" t="s">
        <v>3284</v>
      </c>
      <c r="T151" s="21">
        <v>2.0060552967568945</v>
      </c>
      <c r="U151" s="22">
        <v>5066.125</v>
      </c>
      <c r="V151" s="22">
        <v>6019.39453125</v>
      </c>
      <c r="W151" s="23"/>
      <c r="X151" s="24"/>
      <c r="Y151" s="24"/>
      <c r="Z151" s="15">
        <v>59</v>
      </c>
      <c r="AA1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1" s="16"/>
      <c r="AC151" s="71">
        <v>110</v>
      </c>
      <c r="AD151" s="71">
        <v>51</v>
      </c>
      <c r="AE151" s="71">
        <v>1107</v>
      </c>
      <c r="AF151" s="71">
        <v>26</v>
      </c>
      <c r="AG151" s="71" t="s">
        <v>1009</v>
      </c>
      <c r="AH151" s="71" t="s">
        <v>1616</v>
      </c>
      <c r="AI151" s="71">
        <v>-21600</v>
      </c>
      <c r="AJ151" s="74">
        <v>40499.778796296298</v>
      </c>
      <c r="AK151" s="71" t="s">
        <v>2452</v>
      </c>
      <c r="AL151" s="71" t="s">
        <v>2509</v>
      </c>
      <c r="AM151" s="71" t="s">
        <v>3284</v>
      </c>
      <c r="AN151" s="74">
        <v>40523.659236111111</v>
      </c>
      <c r="AO151" s="71"/>
      <c r="AP151" s="71"/>
    </row>
    <row r="152" spans="1:42" ht="34.049999999999997" customHeight="1">
      <c r="A152" s="17" t="s">
        <v>848</v>
      </c>
      <c r="B152" s="77"/>
      <c r="C152" s="78">
        <v>5</v>
      </c>
      <c r="D152" s="78">
        <v>1</v>
      </c>
      <c r="E152" s="79">
        <v>334.60678799999999</v>
      </c>
      <c r="F152" s="79">
        <v>5.9599999999999996E-4</v>
      </c>
      <c r="G152" s="79">
        <v>1.441E-3</v>
      </c>
      <c r="H152" s="79">
        <v>0.83337000000000006</v>
      </c>
      <c r="I152" s="79">
        <v>0.13333333333333333</v>
      </c>
      <c r="J152" s="18"/>
      <c r="K152" s="18" t="s">
        <v>72</v>
      </c>
      <c r="L152" s="19">
        <v>6.3679463826893059</v>
      </c>
      <c r="M152" s="20">
        <v>99.868594733134842</v>
      </c>
      <c r="N152" s="88" t="s">
        <v>2090</v>
      </c>
      <c r="O152" s="18"/>
      <c r="P152" s="25" t="s">
        <v>848</v>
      </c>
      <c r="Q152" s="26"/>
      <c r="R152" s="26"/>
      <c r="S152" s="25" t="s">
        <v>3454</v>
      </c>
      <c r="T152" s="21">
        <v>37.494162725495187</v>
      </c>
      <c r="U152" s="22">
        <v>4359.71826171875</v>
      </c>
      <c r="V152" s="22">
        <v>6988.248046875</v>
      </c>
      <c r="W152" s="23"/>
      <c r="X152" s="24"/>
      <c r="Y152" s="24"/>
      <c r="Z152" s="15">
        <v>415</v>
      </c>
      <c r="AA1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2" s="16"/>
      <c r="AC152" s="71">
        <v>315</v>
      </c>
      <c r="AD152" s="71">
        <v>1850</v>
      </c>
      <c r="AE152" s="71">
        <v>10541</v>
      </c>
      <c r="AF152" s="71">
        <v>2689</v>
      </c>
      <c r="AG152" s="71" t="s">
        <v>1296</v>
      </c>
      <c r="AH152" s="71" t="s">
        <v>1604</v>
      </c>
      <c r="AI152" s="71">
        <v>-28800</v>
      </c>
      <c r="AJ152" s="74">
        <v>39061.903252314813</v>
      </c>
      <c r="AK152" s="71" t="s">
        <v>2452</v>
      </c>
      <c r="AL152" s="71" t="s">
        <v>2865</v>
      </c>
      <c r="AM152" s="71" t="s">
        <v>3454</v>
      </c>
      <c r="AN152" s="74">
        <v>40523.657500000001</v>
      </c>
      <c r="AO152" s="71"/>
      <c r="AP152" s="71"/>
    </row>
    <row r="153" spans="1:42" ht="34.049999999999997" customHeight="1">
      <c r="A153" s="17" t="s">
        <v>867</v>
      </c>
      <c r="B153" s="77"/>
      <c r="C153" s="78">
        <v>4</v>
      </c>
      <c r="D153" s="78">
        <v>4</v>
      </c>
      <c r="E153" s="79">
        <v>332.17427700000002</v>
      </c>
      <c r="F153" s="79">
        <v>5.8799999999999998E-4</v>
      </c>
      <c r="G153" s="79">
        <v>1.3129999999999999E-3</v>
      </c>
      <c r="H153" s="79">
        <v>0.74113300000000004</v>
      </c>
      <c r="I153" s="79">
        <v>0.3</v>
      </c>
      <c r="J153" s="18"/>
      <c r="K153" s="18" t="s">
        <v>72</v>
      </c>
      <c r="L153" s="19">
        <v>5.9600921780088569</v>
      </c>
      <c r="M153" s="20">
        <v>99.930035574128553</v>
      </c>
      <c r="N153" s="88" t="s">
        <v>2403</v>
      </c>
      <c r="O153" s="18"/>
      <c r="P153" s="25" t="s">
        <v>867</v>
      </c>
      <c r="Q153" s="26"/>
      <c r="R153" s="26"/>
      <c r="S153" s="25" t="s">
        <v>3640</v>
      </c>
      <c r="T153" s="21">
        <v>20.430675829520411</v>
      </c>
      <c r="U153" s="22">
        <v>4195.89990234375</v>
      </c>
      <c r="V153" s="22">
        <v>7626.6171875</v>
      </c>
      <c r="W153" s="23"/>
      <c r="X153" s="24"/>
      <c r="Y153" s="24"/>
      <c r="Z153" s="15">
        <v>730</v>
      </c>
      <c r="AA1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3" s="16"/>
      <c r="AC153" s="71">
        <v>551</v>
      </c>
      <c r="AD153" s="71">
        <v>985</v>
      </c>
      <c r="AE153" s="71">
        <v>10399</v>
      </c>
      <c r="AF153" s="71">
        <v>137</v>
      </c>
      <c r="AG153" s="71" t="s">
        <v>1561</v>
      </c>
      <c r="AH153" s="71" t="s">
        <v>1676</v>
      </c>
      <c r="AI153" s="71">
        <v>43200</v>
      </c>
      <c r="AJ153" s="74">
        <v>39934.956666666665</v>
      </c>
      <c r="AK153" s="71" t="s">
        <v>2452</v>
      </c>
      <c r="AL153" s="71" t="s">
        <v>3180</v>
      </c>
      <c r="AM153" s="71" t="s">
        <v>3640</v>
      </c>
      <c r="AN153" s="74">
        <v>40523.659016203703</v>
      </c>
      <c r="AO153" s="71"/>
      <c r="AP153" s="71"/>
    </row>
    <row r="154" spans="1:42" ht="34.049999999999997" customHeight="1">
      <c r="A154" s="17" t="s">
        <v>686</v>
      </c>
      <c r="B154" s="77"/>
      <c r="C154" s="78">
        <v>18</v>
      </c>
      <c r="D154" s="78">
        <v>12</v>
      </c>
      <c r="E154" s="79">
        <v>310.13844999999998</v>
      </c>
      <c r="F154" s="79">
        <v>5.0900000000000001E-4</v>
      </c>
      <c r="G154" s="79">
        <v>4.0489999999999996E-3</v>
      </c>
      <c r="H154" s="79">
        <v>2.1078950000000001</v>
      </c>
      <c r="I154" s="79">
        <v>0.29761904761904762</v>
      </c>
      <c r="J154" s="18"/>
      <c r="K154" s="18" t="s">
        <v>72</v>
      </c>
      <c r="L154" s="19">
        <v>6.2287800417004542</v>
      </c>
      <c r="M154" s="20">
        <v>99.894023428020105</v>
      </c>
      <c r="N154" s="88" t="s">
        <v>1987</v>
      </c>
      <c r="O154" s="18"/>
      <c r="P154" s="25" t="s">
        <v>686</v>
      </c>
      <c r="Q154" s="26"/>
      <c r="R154" s="26"/>
      <c r="S154" s="25" t="s">
        <v>3404</v>
      </c>
      <c r="T154" s="21">
        <v>30.432049073750711</v>
      </c>
      <c r="U154" s="22">
        <v>2261.381103515625</v>
      </c>
      <c r="V154" s="22">
        <v>4290.341796875</v>
      </c>
      <c r="W154" s="23"/>
      <c r="X154" s="24"/>
      <c r="Y154" s="24"/>
      <c r="Z154" s="15">
        <v>312</v>
      </c>
      <c r="AA1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4" s="16"/>
      <c r="AC154" s="71">
        <v>659</v>
      </c>
      <c r="AD154" s="71">
        <v>1492</v>
      </c>
      <c r="AE154" s="71">
        <v>5514</v>
      </c>
      <c r="AF154" s="71">
        <v>213</v>
      </c>
      <c r="AG154" s="71" t="s">
        <v>1222</v>
      </c>
      <c r="AH154" s="71" t="s">
        <v>1616</v>
      </c>
      <c r="AI154" s="71">
        <v>-21600</v>
      </c>
      <c r="AJ154" s="74">
        <v>39147.623506944445</v>
      </c>
      <c r="AK154" s="71" t="s">
        <v>2452</v>
      </c>
      <c r="AL154" s="71" t="s">
        <v>2762</v>
      </c>
      <c r="AM154" s="71" t="s">
        <v>3404</v>
      </c>
      <c r="AN154" s="74">
        <v>40523.672685185185</v>
      </c>
      <c r="AO154" s="71"/>
      <c r="AP154" s="71"/>
    </row>
    <row r="155" spans="1:42" ht="34.049999999999997" customHeight="1">
      <c r="A155" s="17" t="s">
        <v>355</v>
      </c>
      <c r="B155" s="77"/>
      <c r="C155" s="78">
        <v>1</v>
      </c>
      <c r="D155" s="78">
        <v>1</v>
      </c>
      <c r="E155" s="79">
        <v>308.20171299999998</v>
      </c>
      <c r="F155" s="79">
        <v>5.7399999999999997E-4</v>
      </c>
      <c r="G155" s="79">
        <v>8.52E-4</v>
      </c>
      <c r="H155" s="79">
        <v>0.45192700000000002</v>
      </c>
      <c r="I155" s="79">
        <v>0</v>
      </c>
      <c r="J155" s="18"/>
      <c r="K155" s="18" t="s">
        <v>72</v>
      </c>
      <c r="L155" s="19">
        <v>5.1733151885832482</v>
      </c>
      <c r="M155" s="20">
        <v>99.979259276797507</v>
      </c>
      <c r="N155" s="88" t="s">
        <v>1936</v>
      </c>
      <c r="O155" s="18"/>
      <c r="P155" s="25" t="s">
        <v>355</v>
      </c>
      <c r="Q155" s="26"/>
      <c r="R155" s="26"/>
      <c r="S155" s="25" t="s">
        <v>3235</v>
      </c>
      <c r="T155" s="21">
        <v>6.7601597382943757</v>
      </c>
      <c r="U155" s="22">
        <v>6399.99609375</v>
      </c>
      <c r="V155" s="22">
        <v>4882.095703125</v>
      </c>
      <c r="W155" s="23"/>
      <c r="X155" s="24"/>
      <c r="Y155" s="24"/>
      <c r="Z155" s="15">
        <v>260</v>
      </c>
      <c r="AA1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5" s="16"/>
      <c r="AC155" s="71">
        <v>344</v>
      </c>
      <c r="AD155" s="71">
        <v>292</v>
      </c>
      <c r="AE155" s="71">
        <v>203</v>
      </c>
      <c r="AF155" s="71">
        <v>2</v>
      </c>
      <c r="AG155" s="71" t="s">
        <v>1180</v>
      </c>
      <c r="AH155" s="71" t="s">
        <v>1618</v>
      </c>
      <c r="AI155" s="71">
        <v>-10800</v>
      </c>
      <c r="AJ155" s="74">
        <v>39893.846342592595</v>
      </c>
      <c r="AK155" s="71" t="s">
        <v>2452</v>
      </c>
      <c r="AL155" s="71" t="s">
        <v>2710</v>
      </c>
      <c r="AM155" s="71" t="s">
        <v>3235</v>
      </c>
      <c r="AN155" s="74">
        <v>40523.662974537037</v>
      </c>
      <c r="AO155" s="71"/>
      <c r="AP155" s="71"/>
    </row>
    <row r="156" spans="1:42" ht="34.049999999999997" customHeight="1">
      <c r="A156" s="17" t="s">
        <v>826</v>
      </c>
      <c r="B156" s="77"/>
      <c r="C156" s="78">
        <v>10</v>
      </c>
      <c r="D156" s="78">
        <v>13</v>
      </c>
      <c r="E156" s="79">
        <v>302.76803100000001</v>
      </c>
      <c r="F156" s="79">
        <v>4.9700000000000005E-4</v>
      </c>
      <c r="G156" s="79">
        <v>3.0469999999999998E-3</v>
      </c>
      <c r="H156" s="79">
        <v>1.7551129999999999</v>
      </c>
      <c r="I156" s="79">
        <v>0.27124183006535946</v>
      </c>
      <c r="J156" s="18"/>
      <c r="K156" s="18" t="s">
        <v>72</v>
      </c>
      <c r="L156" s="19">
        <v>6.6594942363567835</v>
      </c>
      <c r="M156" s="20">
        <v>99.79380027583268</v>
      </c>
      <c r="N156" s="88" t="s">
        <v>2353</v>
      </c>
      <c r="O156" s="18"/>
      <c r="P156" s="25" t="s">
        <v>826</v>
      </c>
      <c r="Q156" s="26"/>
      <c r="R156" s="26"/>
      <c r="S156" s="25" t="s">
        <v>3609</v>
      </c>
      <c r="T156" s="21">
        <v>58.266245617358123</v>
      </c>
      <c r="U156" s="22">
        <v>2051.46826171875</v>
      </c>
      <c r="V156" s="22">
        <v>4279.84375</v>
      </c>
      <c r="W156" s="23"/>
      <c r="X156" s="24"/>
      <c r="Y156" s="24"/>
      <c r="Z156" s="15">
        <v>680</v>
      </c>
      <c r="AA1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6" s="16"/>
      <c r="AC156" s="71">
        <v>784</v>
      </c>
      <c r="AD156" s="71">
        <v>2903</v>
      </c>
      <c r="AE156" s="71">
        <v>5205</v>
      </c>
      <c r="AF156" s="71">
        <v>37</v>
      </c>
      <c r="AG156" s="71" t="s">
        <v>1517</v>
      </c>
      <c r="AH156" s="71" t="s">
        <v>1603</v>
      </c>
      <c r="AI156" s="71">
        <v>-18000</v>
      </c>
      <c r="AJ156" s="74">
        <v>39820.811249999999</v>
      </c>
      <c r="AK156" s="71" t="s">
        <v>2452</v>
      </c>
      <c r="AL156" s="71" t="s">
        <v>3130</v>
      </c>
      <c r="AM156" s="71" t="s">
        <v>3609</v>
      </c>
      <c r="AN156" s="74">
        <v>40523.670428240737</v>
      </c>
      <c r="AO156" s="71"/>
      <c r="AP156" s="71"/>
    </row>
    <row r="157" spans="1:42" ht="34.049999999999997" customHeight="1">
      <c r="A157" s="17" t="s">
        <v>850</v>
      </c>
      <c r="B157" s="77"/>
      <c r="C157" s="78">
        <v>23</v>
      </c>
      <c r="D157" s="78">
        <v>14</v>
      </c>
      <c r="E157" s="79">
        <v>300.95738</v>
      </c>
      <c r="F157" s="79">
        <v>4.8899999999999996E-4</v>
      </c>
      <c r="G157" s="79">
        <v>3.8779999999999999E-3</v>
      </c>
      <c r="H157" s="79">
        <v>2.3281339999999999</v>
      </c>
      <c r="I157" s="79">
        <v>0.28260869565217389</v>
      </c>
      <c r="J157" s="18"/>
      <c r="K157" s="18" t="s">
        <v>72</v>
      </c>
      <c r="L157" s="19">
        <v>6.1346458610191483</v>
      </c>
      <c r="M157" s="20">
        <v>99.90837146256429</v>
      </c>
      <c r="N157" s="88" t="s">
        <v>2038</v>
      </c>
      <c r="O157" s="18"/>
      <c r="P157" s="25" t="s">
        <v>850</v>
      </c>
      <c r="Q157" s="26"/>
      <c r="R157" s="26"/>
      <c r="S157" s="25" t="s">
        <v>3423</v>
      </c>
      <c r="T157" s="21">
        <v>26.447281035615564</v>
      </c>
      <c r="U157" s="22">
        <v>1828.1497802734375</v>
      </c>
      <c r="V157" s="22">
        <v>5126.18310546875</v>
      </c>
      <c r="W157" s="23"/>
      <c r="X157" s="24"/>
      <c r="Y157" s="24"/>
      <c r="Z157" s="15">
        <v>363</v>
      </c>
      <c r="AA1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7" s="16"/>
      <c r="AC157" s="71">
        <v>899</v>
      </c>
      <c r="AD157" s="71">
        <v>1290</v>
      </c>
      <c r="AE157" s="71">
        <v>3126</v>
      </c>
      <c r="AF157" s="71">
        <v>4</v>
      </c>
      <c r="AG157" s="71" t="s">
        <v>1257</v>
      </c>
      <c r="AH157" s="71" t="s">
        <v>1603</v>
      </c>
      <c r="AI157" s="71">
        <v>-18000</v>
      </c>
      <c r="AJ157" s="74">
        <v>39206.718842592592</v>
      </c>
      <c r="AK157" s="71" t="s">
        <v>2452</v>
      </c>
      <c r="AL157" s="71" t="s">
        <v>2813</v>
      </c>
      <c r="AM157" s="71" t="s">
        <v>3423</v>
      </c>
      <c r="AN157" s="74">
        <v>40523.675347222219</v>
      </c>
      <c r="AO157" s="71"/>
      <c r="AP157" s="71"/>
    </row>
    <row r="158" spans="1:42" ht="34.049999999999997" customHeight="1">
      <c r="A158" s="17" t="s">
        <v>587</v>
      </c>
      <c r="B158" s="77"/>
      <c r="C158" s="78">
        <v>5</v>
      </c>
      <c r="D158" s="78">
        <v>14</v>
      </c>
      <c r="E158" s="79">
        <v>300.42458299999998</v>
      </c>
      <c r="F158" s="79">
        <v>6.2399999999999999E-4</v>
      </c>
      <c r="G158" s="79">
        <v>3.6819999999999999E-3</v>
      </c>
      <c r="H158" s="79">
        <v>1.458609</v>
      </c>
      <c r="I158" s="79">
        <v>0.40109890109890112</v>
      </c>
      <c r="J158" s="18"/>
      <c r="K158" s="18" t="s">
        <v>72</v>
      </c>
      <c r="L158" s="19">
        <v>5.5454834385136715</v>
      </c>
      <c r="M158" s="20">
        <v>99.963135495403776</v>
      </c>
      <c r="N158" s="88" t="s">
        <v>2183</v>
      </c>
      <c r="O158" s="18"/>
      <c r="P158" s="25" t="s">
        <v>587</v>
      </c>
      <c r="Q158" s="26"/>
      <c r="R158" s="26"/>
      <c r="S158" s="25" t="s">
        <v>3505</v>
      </c>
      <c r="T158" s="21">
        <v>11.238092137584866</v>
      </c>
      <c r="U158" s="22">
        <v>4496.7880859375</v>
      </c>
      <c r="V158" s="22">
        <v>6011.2158203125</v>
      </c>
      <c r="W158" s="23"/>
      <c r="X158" s="24"/>
      <c r="Y158" s="24"/>
      <c r="Z158" s="15">
        <v>508</v>
      </c>
      <c r="AA1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8" s="16"/>
      <c r="AC158" s="71">
        <v>306</v>
      </c>
      <c r="AD158" s="71">
        <v>519</v>
      </c>
      <c r="AE158" s="71">
        <v>7993</v>
      </c>
      <c r="AF158" s="71">
        <v>3303</v>
      </c>
      <c r="AG158" s="71" t="s">
        <v>1372</v>
      </c>
      <c r="AH158" s="71" t="s">
        <v>1666</v>
      </c>
      <c r="AI158" s="71">
        <v>-14400</v>
      </c>
      <c r="AJ158" s="74">
        <v>39216.143564814818</v>
      </c>
      <c r="AK158" s="71" t="s">
        <v>2452</v>
      </c>
      <c r="AL158" s="71" t="s">
        <v>2958</v>
      </c>
      <c r="AM158" s="71" t="s">
        <v>3505</v>
      </c>
      <c r="AN158" s="74">
        <v>40523.674895833334</v>
      </c>
      <c r="AO158" s="71"/>
      <c r="AP158" s="71"/>
    </row>
    <row r="159" spans="1:42" ht="34.049999999999997" customHeight="1">
      <c r="A159" s="17" t="s">
        <v>799</v>
      </c>
      <c r="B159" s="77"/>
      <c r="C159" s="78">
        <v>12</v>
      </c>
      <c r="D159" s="78">
        <v>15</v>
      </c>
      <c r="E159" s="79">
        <v>296.78588000000002</v>
      </c>
      <c r="F159" s="79">
        <v>4.6500000000000003E-4</v>
      </c>
      <c r="G159" s="79">
        <v>1.371E-3</v>
      </c>
      <c r="H159" s="79">
        <v>2.274403</v>
      </c>
      <c r="I159" s="79">
        <v>4.4117647058823532E-2</v>
      </c>
      <c r="J159" s="18"/>
      <c r="K159" s="18" t="s">
        <v>72</v>
      </c>
      <c r="L159" s="19">
        <v>6.2572043923489487</v>
      </c>
      <c r="M159" s="20">
        <v>99.88926442646337</v>
      </c>
      <c r="N159" s="88" t="s">
        <v>2213</v>
      </c>
      <c r="O159" s="18"/>
      <c r="P159" s="25" t="s">
        <v>799</v>
      </c>
      <c r="Q159" s="26"/>
      <c r="R159" s="26"/>
      <c r="S159" s="25" t="s">
        <v>3526</v>
      </c>
      <c r="T159" s="21">
        <v>31.753729561647024</v>
      </c>
      <c r="U159" s="22">
        <v>1836.297607421875</v>
      </c>
      <c r="V159" s="22">
        <v>6856.90283203125</v>
      </c>
      <c r="W159" s="23"/>
      <c r="X159" s="24"/>
      <c r="Y159" s="24"/>
      <c r="Z159" s="15">
        <v>538</v>
      </c>
      <c r="AA1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59" s="16"/>
      <c r="AC159" s="71">
        <v>1710</v>
      </c>
      <c r="AD159" s="71">
        <v>1559</v>
      </c>
      <c r="AE159" s="71">
        <v>1352</v>
      </c>
      <c r="AF159" s="71">
        <v>510</v>
      </c>
      <c r="AG159" s="71" t="s">
        <v>1395</v>
      </c>
      <c r="AH159" s="71"/>
      <c r="AI159" s="71"/>
      <c r="AJ159" s="74">
        <v>40514.487002314818</v>
      </c>
      <c r="AK159" s="71" t="s">
        <v>2452</v>
      </c>
      <c r="AL159" s="71" t="s">
        <v>2988</v>
      </c>
      <c r="AM159" s="71" t="s">
        <v>3526</v>
      </c>
      <c r="AN159" s="74">
        <v>40523.679270833331</v>
      </c>
      <c r="AO159" s="71"/>
      <c r="AP159" s="71"/>
    </row>
    <row r="160" spans="1:42" ht="34.049999999999997" customHeight="1">
      <c r="A160" s="17" t="s">
        <v>660</v>
      </c>
      <c r="B160" s="77"/>
      <c r="C160" s="78">
        <v>9</v>
      </c>
      <c r="D160" s="78">
        <v>12</v>
      </c>
      <c r="E160" s="79">
        <v>294.30548800000003</v>
      </c>
      <c r="F160" s="79">
        <v>4.86E-4</v>
      </c>
      <c r="G160" s="79">
        <v>1.8760000000000001E-3</v>
      </c>
      <c r="H160" s="79">
        <v>1.4125049999999999</v>
      </c>
      <c r="I160" s="79">
        <v>0.25274725274725274</v>
      </c>
      <c r="J160" s="18"/>
      <c r="K160" s="18" t="s">
        <v>72</v>
      </c>
      <c r="L160" s="19">
        <v>6.5355610750239093</v>
      </c>
      <c r="M160" s="20">
        <v>99.829741392067149</v>
      </c>
      <c r="N160" s="88" t="s">
        <v>2253</v>
      </c>
      <c r="O160" s="18"/>
      <c r="P160" s="25" t="s">
        <v>660</v>
      </c>
      <c r="Q160" s="26"/>
      <c r="R160" s="26"/>
      <c r="S160" s="25" t="s">
        <v>3337</v>
      </c>
      <c r="T160" s="21">
        <v>48.284598947574032</v>
      </c>
      <c r="U160" s="22">
        <v>2010.867919921875</v>
      </c>
      <c r="V160" s="22">
        <v>3985.876953125</v>
      </c>
      <c r="W160" s="23"/>
      <c r="X160" s="24"/>
      <c r="Y160" s="24"/>
      <c r="Z160" s="15">
        <v>579</v>
      </c>
      <c r="AA16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0" s="16"/>
      <c r="AC160" s="71">
        <v>990</v>
      </c>
      <c r="AD160" s="71">
        <v>2397</v>
      </c>
      <c r="AE160" s="71">
        <v>6972</v>
      </c>
      <c r="AF160" s="71">
        <v>37</v>
      </c>
      <c r="AG160" s="71" t="s">
        <v>1428</v>
      </c>
      <c r="AH160" s="71" t="s">
        <v>1603</v>
      </c>
      <c r="AI160" s="71">
        <v>-18000</v>
      </c>
      <c r="AJ160" s="74">
        <v>39588.508553240739</v>
      </c>
      <c r="AK160" s="71" t="s">
        <v>2452</v>
      </c>
      <c r="AL160" s="71" t="s">
        <v>3029</v>
      </c>
      <c r="AM160" s="71" t="s">
        <v>3337</v>
      </c>
      <c r="AN160" s="74">
        <v>40523.67728009259</v>
      </c>
      <c r="AO160" s="71"/>
      <c r="AP160" s="71"/>
    </row>
    <row r="161" spans="1:42" ht="34.049999999999997" customHeight="1">
      <c r="A161" s="17" t="s">
        <v>523</v>
      </c>
      <c r="B161" s="77"/>
      <c r="C161" s="78">
        <v>0</v>
      </c>
      <c r="D161" s="78">
        <v>6</v>
      </c>
      <c r="E161" s="79">
        <v>293.10168099999999</v>
      </c>
      <c r="F161" s="79">
        <v>6.1700000000000004E-4</v>
      </c>
      <c r="G161" s="79">
        <v>1.8680000000000001E-3</v>
      </c>
      <c r="H161" s="79">
        <v>0.84463100000000002</v>
      </c>
      <c r="I161" s="79">
        <v>0.26666666666666666</v>
      </c>
      <c r="J161" s="18"/>
      <c r="K161" s="18" t="s">
        <v>72</v>
      </c>
      <c r="L161" s="19">
        <v>2.759159997970503</v>
      </c>
      <c r="M161" s="20">
        <v>99.999502790882133</v>
      </c>
      <c r="N161" s="88" t="s">
        <v>2133</v>
      </c>
      <c r="O161" s="18"/>
      <c r="P161" s="25" t="s">
        <v>523</v>
      </c>
      <c r="Q161" s="26"/>
      <c r="R161" s="26"/>
      <c r="S161" s="25" t="s">
        <v>3479</v>
      </c>
      <c r="T161" s="21">
        <v>1.1380860211234953</v>
      </c>
      <c r="U161" s="22">
        <v>4776.3828125</v>
      </c>
      <c r="V161" s="22">
        <v>6280.98095703125</v>
      </c>
      <c r="W161" s="23"/>
      <c r="X161" s="24"/>
      <c r="Y161" s="24"/>
      <c r="Z161" s="15">
        <v>458</v>
      </c>
      <c r="AA1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1" s="16"/>
      <c r="AC161" s="71">
        <v>69</v>
      </c>
      <c r="AD161" s="71">
        <v>7</v>
      </c>
      <c r="AE161" s="71">
        <v>60</v>
      </c>
      <c r="AF161" s="71">
        <v>0</v>
      </c>
      <c r="AG161" s="71"/>
      <c r="AH161" s="71" t="s">
        <v>1616</v>
      </c>
      <c r="AI161" s="71">
        <v>-21600</v>
      </c>
      <c r="AJ161" s="74">
        <v>39947.560057870367</v>
      </c>
      <c r="AK161" s="71" t="s">
        <v>2452</v>
      </c>
      <c r="AL161" s="71" t="s">
        <v>2908</v>
      </c>
      <c r="AM161" s="71" t="s">
        <v>3479</v>
      </c>
      <c r="AN161" s="74">
        <v>40523.67328703704</v>
      </c>
      <c r="AO161" s="71"/>
      <c r="AP161" s="71"/>
    </row>
    <row r="162" spans="1:42" ht="34.049999999999997" customHeight="1">
      <c r="A162" s="17" t="s">
        <v>504</v>
      </c>
      <c r="B162" s="77"/>
      <c r="C162" s="78">
        <v>1</v>
      </c>
      <c r="D162" s="78">
        <v>7</v>
      </c>
      <c r="E162" s="79">
        <v>292.51763399999999</v>
      </c>
      <c r="F162" s="79">
        <v>5.9500000000000004E-4</v>
      </c>
      <c r="G162" s="79">
        <v>1.506E-3</v>
      </c>
      <c r="H162" s="79">
        <v>1.051085</v>
      </c>
      <c r="I162" s="79">
        <v>0.19047619047619047</v>
      </c>
      <c r="J162" s="18"/>
      <c r="K162" s="18" t="s">
        <v>72</v>
      </c>
      <c r="L162" s="19">
        <v>6.5831677020151638</v>
      </c>
      <c r="M162" s="20">
        <v>99.816742925128594</v>
      </c>
      <c r="N162" s="88" t="s">
        <v>2114</v>
      </c>
      <c r="O162" s="18"/>
      <c r="P162" s="25" t="s">
        <v>504</v>
      </c>
      <c r="Q162" s="26"/>
      <c r="R162" s="26"/>
      <c r="S162" s="25" t="s">
        <v>3468</v>
      </c>
      <c r="T162" s="21">
        <v>51.894562071231128</v>
      </c>
      <c r="U162" s="22">
        <v>4397.1943359375</v>
      </c>
      <c r="V162" s="22">
        <v>7619.85498046875</v>
      </c>
      <c r="W162" s="23"/>
      <c r="X162" s="24"/>
      <c r="Y162" s="24"/>
      <c r="Z162" s="15">
        <v>439</v>
      </c>
      <c r="AA1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2" s="16"/>
      <c r="AC162" s="71">
        <v>2039</v>
      </c>
      <c r="AD162" s="71">
        <v>2580</v>
      </c>
      <c r="AE162" s="71">
        <v>46337</v>
      </c>
      <c r="AF162" s="71">
        <v>2</v>
      </c>
      <c r="AG162" s="71" t="s">
        <v>1317</v>
      </c>
      <c r="AH162" s="71"/>
      <c r="AI162" s="71"/>
      <c r="AJ162" s="74">
        <v>40211.133819444447</v>
      </c>
      <c r="AK162" s="71" t="s">
        <v>2452</v>
      </c>
      <c r="AL162" s="71" t="s">
        <v>2889</v>
      </c>
      <c r="AM162" s="71" t="s">
        <v>3468</v>
      </c>
      <c r="AN162" s="74">
        <v>40523.672418981485</v>
      </c>
      <c r="AO162" s="71"/>
      <c r="AP162" s="71"/>
    </row>
    <row r="163" spans="1:42" ht="34.049999999999997" customHeight="1">
      <c r="A163" s="17" t="s">
        <v>316</v>
      </c>
      <c r="B163" s="77"/>
      <c r="C163" s="78">
        <v>2</v>
      </c>
      <c r="D163" s="78">
        <v>1</v>
      </c>
      <c r="E163" s="79">
        <v>292.38408600000002</v>
      </c>
      <c r="F163" s="79">
        <v>4.0200000000000001E-4</v>
      </c>
      <c r="G163" s="79">
        <v>3.4E-5</v>
      </c>
      <c r="H163" s="79">
        <v>0.54607099999999997</v>
      </c>
      <c r="I163" s="79">
        <v>0</v>
      </c>
      <c r="J163" s="18"/>
      <c r="K163" s="18" t="s">
        <v>72</v>
      </c>
      <c r="L163" s="19">
        <v>5.2698895228778584</v>
      </c>
      <c r="M163" s="20">
        <v>99.97592087272038</v>
      </c>
      <c r="N163" s="88" t="s">
        <v>1874</v>
      </c>
      <c r="O163" s="18"/>
      <c r="P163" s="25" t="s">
        <v>316</v>
      </c>
      <c r="Q163" s="26"/>
      <c r="R163" s="26"/>
      <c r="S163" s="25" t="s">
        <v>3345</v>
      </c>
      <c r="T163" s="21">
        <v>7.6873087372664157</v>
      </c>
      <c r="U163" s="22">
        <v>7281.52392578125</v>
      </c>
      <c r="V163" s="22">
        <v>3570.29736328125</v>
      </c>
      <c r="W163" s="23"/>
      <c r="X163" s="24"/>
      <c r="Y163" s="24"/>
      <c r="Z163" s="15">
        <v>198</v>
      </c>
      <c r="AA1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3" s="16"/>
      <c r="AC163" s="71">
        <v>310</v>
      </c>
      <c r="AD163" s="71">
        <v>339</v>
      </c>
      <c r="AE163" s="71">
        <v>4162</v>
      </c>
      <c r="AF163" s="71">
        <v>13</v>
      </c>
      <c r="AG163" s="71"/>
      <c r="AH163" s="71" t="s">
        <v>1611</v>
      </c>
      <c r="AI163" s="71">
        <v>12600</v>
      </c>
      <c r="AJ163" s="74">
        <v>39665.785775462966</v>
      </c>
      <c r="AK163" s="71" t="s">
        <v>2452</v>
      </c>
      <c r="AL163" s="71" t="s">
        <v>2648</v>
      </c>
      <c r="AM163" s="71" t="s">
        <v>3345</v>
      </c>
      <c r="AN163" s="74">
        <v>40523.665567129632</v>
      </c>
      <c r="AO163" s="71"/>
      <c r="AP163" s="71"/>
    </row>
    <row r="164" spans="1:42" ht="34.049999999999997" customHeight="1">
      <c r="A164" s="17" t="s">
        <v>241</v>
      </c>
      <c r="B164" s="77"/>
      <c r="C164" s="78">
        <v>0</v>
      </c>
      <c r="D164" s="78">
        <v>3</v>
      </c>
      <c r="E164" s="79">
        <v>280.46605599999998</v>
      </c>
      <c r="F164" s="79">
        <v>4.3800000000000002E-4</v>
      </c>
      <c r="G164" s="79">
        <v>1.9599999999999999E-4</v>
      </c>
      <c r="H164" s="79">
        <v>0.61262499999999998</v>
      </c>
      <c r="I164" s="79">
        <v>0</v>
      </c>
      <c r="J164" s="18"/>
      <c r="K164" s="18" t="s">
        <v>72</v>
      </c>
      <c r="L164" s="19">
        <v>4.7550969560266116</v>
      </c>
      <c r="M164" s="20">
        <v>99.989132429280886</v>
      </c>
      <c r="N164" s="88" t="s">
        <v>1798</v>
      </c>
      <c r="O164" s="18"/>
      <c r="P164" s="25" t="s">
        <v>241</v>
      </c>
      <c r="Q164" s="26"/>
      <c r="R164" s="26"/>
      <c r="S164" s="25" t="s">
        <v>3322</v>
      </c>
      <c r="T164" s="21">
        <v>4.0181658902706827</v>
      </c>
      <c r="U164" s="22">
        <v>5963.22216796875</v>
      </c>
      <c r="V164" s="22">
        <v>3080.3544921875</v>
      </c>
      <c r="W164" s="23"/>
      <c r="X164" s="24"/>
      <c r="Y164" s="24"/>
      <c r="Z164" s="15">
        <v>122</v>
      </c>
      <c r="AA1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4" s="16"/>
      <c r="AC164" s="71">
        <v>199</v>
      </c>
      <c r="AD164" s="71">
        <v>153</v>
      </c>
      <c r="AE164" s="71">
        <v>2376</v>
      </c>
      <c r="AF164" s="71">
        <v>32</v>
      </c>
      <c r="AG164" s="71" t="s">
        <v>1061</v>
      </c>
      <c r="AH164" s="71" t="s">
        <v>1628</v>
      </c>
      <c r="AI164" s="71">
        <v>-10800</v>
      </c>
      <c r="AJ164" s="74">
        <v>39350.539456018516</v>
      </c>
      <c r="AK164" s="71" t="s">
        <v>2452</v>
      </c>
      <c r="AL164" s="71" t="s">
        <v>2572</v>
      </c>
      <c r="AM164" s="71" t="s">
        <v>3322</v>
      </c>
      <c r="AN164" s="74">
        <v>40523.663402777776</v>
      </c>
      <c r="AO164" s="71"/>
      <c r="AP164" s="71"/>
    </row>
    <row r="165" spans="1:42" ht="34.049999999999997" customHeight="1">
      <c r="A165" s="17" t="s">
        <v>768</v>
      </c>
      <c r="B165" s="77"/>
      <c r="C165" s="78">
        <v>9</v>
      </c>
      <c r="D165" s="78">
        <v>13</v>
      </c>
      <c r="E165" s="79">
        <v>270.39530000000002</v>
      </c>
      <c r="F165" s="79">
        <v>4.9799999999999996E-4</v>
      </c>
      <c r="G165" s="79">
        <v>2.7209999999999999E-3</v>
      </c>
      <c r="H165" s="79">
        <v>1.5777220000000001</v>
      </c>
      <c r="I165" s="79">
        <v>0.31428571428571428</v>
      </c>
      <c r="J165" s="18"/>
      <c r="K165" s="18" t="s">
        <v>72</v>
      </c>
      <c r="L165" s="19">
        <v>5.6162731067717369</v>
      </c>
      <c r="M165" s="20">
        <v>99.958873702964908</v>
      </c>
      <c r="N165" s="88" t="s">
        <v>2098</v>
      </c>
      <c r="O165" s="18"/>
      <c r="P165" s="25" t="s">
        <v>768</v>
      </c>
      <c r="Q165" s="26"/>
      <c r="R165" s="26"/>
      <c r="S165" s="25" t="s">
        <v>3460</v>
      </c>
      <c r="T165" s="21">
        <v>12.421686604357683</v>
      </c>
      <c r="U165" s="22">
        <v>2027.9080810546875</v>
      </c>
      <c r="V165" s="22">
        <v>4455.85302734375</v>
      </c>
      <c r="W165" s="23"/>
      <c r="X165" s="24"/>
      <c r="Y165" s="24"/>
      <c r="Z165" s="15">
        <v>423</v>
      </c>
      <c r="AA1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5" s="16"/>
      <c r="AC165" s="71">
        <v>566</v>
      </c>
      <c r="AD165" s="71">
        <v>579</v>
      </c>
      <c r="AE165" s="71">
        <v>3687</v>
      </c>
      <c r="AF165" s="71">
        <v>268</v>
      </c>
      <c r="AG165" s="71" t="s">
        <v>1303</v>
      </c>
      <c r="AH165" s="71" t="s">
        <v>1603</v>
      </c>
      <c r="AI165" s="71">
        <v>-18000</v>
      </c>
      <c r="AJ165" s="74">
        <v>39087.769456018519</v>
      </c>
      <c r="AK165" s="71" t="s">
        <v>2452</v>
      </c>
      <c r="AL165" s="71" t="s">
        <v>2873</v>
      </c>
      <c r="AM165" s="71" t="s">
        <v>3460</v>
      </c>
      <c r="AN165" s="74">
        <v>40523.676689814813</v>
      </c>
      <c r="AO165" s="71"/>
      <c r="AP165" s="71"/>
    </row>
    <row r="166" spans="1:42" ht="34.049999999999997" customHeight="1">
      <c r="A166" s="17" t="s">
        <v>853</v>
      </c>
      <c r="B166" s="77"/>
      <c r="C166" s="78">
        <v>1</v>
      </c>
      <c r="D166" s="78">
        <v>5</v>
      </c>
      <c r="E166" s="79">
        <v>268.57194900000002</v>
      </c>
      <c r="F166" s="79">
        <v>6.11E-4</v>
      </c>
      <c r="G166" s="79">
        <v>1.7210000000000001E-3</v>
      </c>
      <c r="H166" s="79">
        <v>0.77599499999999999</v>
      </c>
      <c r="I166" s="79">
        <v>0.2</v>
      </c>
      <c r="J166" s="18"/>
      <c r="K166" s="18" t="s">
        <v>72</v>
      </c>
      <c r="L166" s="19">
        <v>5.2203185686566238</v>
      </c>
      <c r="M166" s="20">
        <v>99.977696619569912</v>
      </c>
      <c r="N166" s="88" t="s">
        <v>2392</v>
      </c>
      <c r="O166" s="18"/>
      <c r="P166" s="25" t="s">
        <v>853</v>
      </c>
      <c r="Q166" s="26"/>
      <c r="R166" s="26"/>
      <c r="S166" s="25" t="s">
        <v>3263</v>
      </c>
      <c r="T166" s="21">
        <v>7.1941443761110753</v>
      </c>
      <c r="U166" s="22">
        <v>5153.8671875</v>
      </c>
      <c r="V166" s="22">
        <v>4835.21044921875</v>
      </c>
      <c r="W166" s="23"/>
      <c r="X166" s="24"/>
      <c r="Y166" s="24"/>
      <c r="Z166" s="15">
        <v>719</v>
      </c>
      <c r="AA1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6" s="16"/>
      <c r="AC166" s="71">
        <v>204</v>
      </c>
      <c r="AD166" s="71">
        <v>314</v>
      </c>
      <c r="AE166" s="71">
        <v>1543</v>
      </c>
      <c r="AF166" s="71">
        <v>1</v>
      </c>
      <c r="AG166" s="71" t="s">
        <v>1550</v>
      </c>
      <c r="AH166" s="71" t="s">
        <v>1615</v>
      </c>
      <c r="AI166" s="71">
        <v>3600</v>
      </c>
      <c r="AJ166" s="74">
        <v>39831.058159722219</v>
      </c>
      <c r="AK166" s="71" t="s">
        <v>2452</v>
      </c>
      <c r="AL166" s="71" t="s">
        <v>3169</v>
      </c>
      <c r="AM166" s="71" t="s">
        <v>3263</v>
      </c>
      <c r="AN166" s="74">
        <v>40523.679918981485</v>
      </c>
      <c r="AO166" s="71"/>
      <c r="AP166" s="71"/>
    </row>
    <row r="167" spans="1:42" ht="34.049999999999997" customHeight="1">
      <c r="A167" s="17" t="s">
        <v>674</v>
      </c>
      <c r="B167" s="77"/>
      <c r="C167" s="78">
        <v>10</v>
      </c>
      <c r="D167" s="78">
        <v>7</v>
      </c>
      <c r="E167" s="79">
        <v>268.18520799999999</v>
      </c>
      <c r="F167" s="79">
        <v>4.73E-4</v>
      </c>
      <c r="G167" s="79">
        <v>1.732E-3</v>
      </c>
      <c r="H167" s="79">
        <v>1.366106</v>
      </c>
      <c r="I167" s="79">
        <v>0.32575757575757575</v>
      </c>
      <c r="J167" s="18"/>
      <c r="K167" s="18" t="s">
        <v>72</v>
      </c>
      <c r="L167" s="19">
        <v>6.5575880775537048</v>
      </c>
      <c r="M167" s="20">
        <v>99.823845912526707</v>
      </c>
      <c r="N167" s="88" t="s">
        <v>1783</v>
      </c>
      <c r="O167" s="18"/>
      <c r="P167" s="25" t="s">
        <v>674</v>
      </c>
      <c r="Q167" s="26"/>
      <c r="R167" s="26"/>
      <c r="S167" s="25" t="s">
        <v>3317</v>
      </c>
      <c r="T167" s="21">
        <v>49.921904626609766</v>
      </c>
      <c r="U167" s="22">
        <v>1753.0892333984375</v>
      </c>
      <c r="V167" s="22">
        <v>4552.74560546875</v>
      </c>
      <c r="W167" s="23"/>
      <c r="X167" s="24"/>
      <c r="Y167" s="24"/>
      <c r="Z167" s="15">
        <v>107</v>
      </c>
      <c r="AA1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7" s="16"/>
      <c r="AC167" s="71">
        <v>182</v>
      </c>
      <c r="AD167" s="71">
        <v>2480</v>
      </c>
      <c r="AE167" s="71">
        <v>26938</v>
      </c>
      <c r="AF167" s="71">
        <v>6</v>
      </c>
      <c r="AG167" s="71" t="s">
        <v>1049</v>
      </c>
      <c r="AH167" s="71" t="s">
        <v>1603</v>
      </c>
      <c r="AI167" s="71">
        <v>-18000</v>
      </c>
      <c r="AJ167" s="74">
        <v>39333.445798611108</v>
      </c>
      <c r="AK167" s="71" t="s">
        <v>2452</v>
      </c>
      <c r="AL167" s="71" t="s">
        <v>2557</v>
      </c>
      <c r="AM167" s="71" t="s">
        <v>3317</v>
      </c>
      <c r="AN167" s="74">
        <v>40523.674074074072</v>
      </c>
      <c r="AO167" s="71"/>
      <c r="AP167" s="71"/>
    </row>
    <row r="168" spans="1:42" ht="34.049999999999997" customHeight="1">
      <c r="A168" s="17" t="s">
        <v>591</v>
      </c>
      <c r="B168" s="77"/>
      <c r="C168" s="78">
        <v>0</v>
      </c>
      <c r="D168" s="78">
        <v>4</v>
      </c>
      <c r="E168" s="79">
        <v>252.67359500000001</v>
      </c>
      <c r="F168" s="79">
        <v>6.0800000000000003E-4</v>
      </c>
      <c r="G168" s="79">
        <v>1.542E-3</v>
      </c>
      <c r="H168" s="79">
        <v>0.64078500000000005</v>
      </c>
      <c r="I168" s="79">
        <v>0.25</v>
      </c>
      <c r="J168" s="18"/>
      <c r="K168" s="18" t="s">
        <v>72</v>
      </c>
      <c r="L168" s="19">
        <v>4.2673461204542509</v>
      </c>
      <c r="M168" s="20">
        <v>99.994885849073356</v>
      </c>
      <c r="N168" s="88" t="s">
        <v>2186</v>
      </c>
      <c r="O168" s="18"/>
      <c r="P168" s="25" t="s">
        <v>591</v>
      </c>
      <c r="Q168" s="26"/>
      <c r="R168" s="26"/>
      <c r="S168" s="25" t="s">
        <v>3508</v>
      </c>
      <c r="T168" s="21">
        <v>2.4203133601273801</v>
      </c>
      <c r="U168" s="22">
        <v>5243.548828125</v>
      </c>
      <c r="V168" s="22">
        <v>4874.0615234375</v>
      </c>
      <c r="W168" s="23"/>
      <c r="X168" s="24"/>
      <c r="Y168" s="24"/>
      <c r="Z168" s="15">
        <v>511</v>
      </c>
      <c r="AA1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8" s="16"/>
      <c r="AC168" s="71">
        <v>138</v>
      </c>
      <c r="AD168" s="71">
        <v>72</v>
      </c>
      <c r="AE168" s="71">
        <v>303</v>
      </c>
      <c r="AF168" s="71">
        <v>0</v>
      </c>
      <c r="AG168" s="71" t="s">
        <v>1375</v>
      </c>
      <c r="AH168" s="71" t="s">
        <v>1618</v>
      </c>
      <c r="AI168" s="71">
        <v>-10800</v>
      </c>
      <c r="AJ168" s="74">
        <v>40222.545335648145</v>
      </c>
      <c r="AK168" s="71" t="s">
        <v>2452</v>
      </c>
      <c r="AL168" s="71" t="s">
        <v>2961</v>
      </c>
      <c r="AM168" s="71" t="s">
        <v>3508</v>
      </c>
      <c r="AN168" s="74">
        <v>40523.675185185188</v>
      </c>
      <c r="AO168" s="71"/>
      <c r="AP168" s="71"/>
    </row>
    <row r="169" spans="1:42" ht="34.049999999999997" customHeight="1">
      <c r="A169" s="17" t="s">
        <v>690</v>
      </c>
      <c r="B169" s="77"/>
      <c r="C169" s="78">
        <v>14</v>
      </c>
      <c r="D169" s="78">
        <v>10</v>
      </c>
      <c r="E169" s="79">
        <v>246.409843</v>
      </c>
      <c r="F169" s="79">
        <v>4.5800000000000002E-4</v>
      </c>
      <c r="G169" s="79">
        <v>1.155E-3</v>
      </c>
      <c r="H169" s="79">
        <v>1.6584319999999999</v>
      </c>
      <c r="I169" s="79">
        <v>0.16190476190476191</v>
      </c>
      <c r="J169" s="18"/>
      <c r="K169" s="18" t="s">
        <v>72</v>
      </c>
      <c r="L169" s="19">
        <v>6.5312273276520152</v>
      </c>
      <c r="M169" s="20">
        <v>99.830877870050841</v>
      </c>
      <c r="N169" s="88" t="s">
        <v>1845</v>
      </c>
      <c r="O169" s="18"/>
      <c r="P169" s="25" t="s">
        <v>690</v>
      </c>
      <c r="Q169" s="26"/>
      <c r="R169" s="26"/>
      <c r="S169" s="25" t="s">
        <v>3339</v>
      </c>
      <c r="T169" s="21">
        <v>47.968973756434615</v>
      </c>
      <c r="U169" s="22">
        <v>1496.7484130859375</v>
      </c>
      <c r="V169" s="22">
        <v>6477.01171875</v>
      </c>
      <c r="W169" s="23"/>
      <c r="X169" s="24"/>
      <c r="Y169" s="24"/>
      <c r="Z169" s="15">
        <v>169</v>
      </c>
      <c r="AA1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69" s="16"/>
      <c r="AC169" s="71">
        <v>1602</v>
      </c>
      <c r="AD169" s="71">
        <v>2381</v>
      </c>
      <c r="AE169" s="71">
        <v>9417</v>
      </c>
      <c r="AF169" s="71">
        <v>50</v>
      </c>
      <c r="AG169" s="71" t="s">
        <v>1105</v>
      </c>
      <c r="AH169" s="71" t="s">
        <v>1614</v>
      </c>
      <c r="AI169" s="71">
        <v>-32400</v>
      </c>
      <c r="AJ169" s="74">
        <v>39718.147939814815</v>
      </c>
      <c r="AK169" s="71" t="s">
        <v>2452</v>
      </c>
      <c r="AL169" s="71" t="s">
        <v>2619</v>
      </c>
      <c r="AM169" s="71" t="s">
        <v>3339</v>
      </c>
      <c r="AN169" s="74">
        <v>40523.677685185183</v>
      </c>
      <c r="AO169" s="71"/>
      <c r="AP169" s="71"/>
    </row>
    <row r="170" spans="1:42" ht="34.049999999999997" customHeight="1">
      <c r="A170" s="17" t="s">
        <v>566</v>
      </c>
      <c r="B170" s="77"/>
      <c r="C170" s="78">
        <v>12</v>
      </c>
      <c r="D170" s="78">
        <v>13</v>
      </c>
      <c r="E170" s="79">
        <v>246.36705000000001</v>
      </c>
      <c r="F170" s="79">
        <v>4.8200000000000001E-4</v>
      </c>
      <c r="G170" s="79">
        <v>2.4069999999999999E-3</v>
      </c>
      <c r="H170" s="79">
        <v>1.676045</v>
      </c>
      <c r="I170" s="79">
        <v>0.20220588235294118</v>
      </c>
      <c r="J170" s="18"/>
      <c r="K170" s="18" t="s">
        <v>72</v>
      </c>
      <c r="L170" s="19">
        <v>6.4654919236460442</v>
      </c>
      <c r="M170" s="20">
        <v>99.847214741066509</v>
      </c>
      <c r="N170" s="88" t="s">
        <v>2167</v>
      </c>
      <c r="O170" s="18"/>
      <c r="P170" s="25" t="s">
        <v>566</v>
      </c>
      <c r="Q170" s="26"/>
      <c r="R170" s="26"/>
      <c r="S170" s="25" t="s">
        <v>3499</v>
      </c>
      <c r="T170" s="21">
        <v>43.431861633805482</v>
      </c>
      <c r="U170" s="22">
        <v>1680.74609375</v>
      </c>
      <c r="V170" s="22">
        <v>5097.57275390625</v>
      </c>
      <c r="W170" s="23"/>
      <c r="X170" s="24"/>
      <c r="Y170" s="24"/>
      <c r="Z170" s="15">
        <v>492</v>
      </c>
      <c r="AA1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0" s="16"/>
      <c r="AC170" s="71">
        <v>1066</v>
      </c>
      <c r="AD170" s="71">
        <v>2151</v>
      </c>
      <c r="AE170" s="71">
        <v>5603</v>
      </c>
      <c r="AF170" s="71">
        <v>0</v>
      </c>
      <c r="AG170" s="71" t="s">
        <v>1358</v>
      </c>
      <c r="AH170" s="71" t="s">
        <v>1603</v>
      </c>
      <c r="AI170" s="71">
        <v>-18000</v>
      </c>
      <c r="AJ170" s="74">
        <v>39779.108229166668</v>
      </c>
      <c r="AK170" s="71" t="s">
        <v>2452</v>
      </c>
      <c r="AL170" s="71" t="s">
        <v>2942</v>
      </c>
      <c r="AM170" s="71" t="s">
        <v>3499</v>
      </c>
      <c r="AN170" s="74">
        <v>40523.674467592595</v>
      </c>
      <c r="AO170" s="71"/>
      <c r="AP170" s="71"/>
    </row>
    <row r="171" spans="1:42" ht="34.049999999999997" customHeight="1">
      <c r="A171" s="17" t="s">
        <v>610</v>
      </c>
      <c r="B171" s="77"/>
      <c r="C171" s="78">
        <v>0</v>
      </c>
      <c r="D171" s="78">
        <v>5</v>
      </c>
      <c r="E171" s="79">
        <v>243.657128</v>
      </c>
      <c r="F171" s="79">
        <v>4.4299999999999998E-4</v>
      </c>
      <c r="G171" s="79">
        <v>2.32E-4</v>
      </c>
      <c r="H171" s="79">
        <v>0.889907</v>
      </c>
      <c r="I171" s="79">
        <v>0.05</v>
      </c>
      <c r="J171" s="18"/>
      <c r="K171" s="18" t="s">
        <v>72</v>
      </c>
      <c r="L171" s="19"/>
      <c r="M171" s="20">
        <v>100</v>
      </c>
      <c r="N171" s="88" t="s">
        <v>2206</v>
      </c>
      <c r="O171" s="18"/>
      <c r="P171" s="25" t="s">
        <v>610</v>
      </c>
      <c r="Q171" s="26"/>
      <c r="R171" s="26"/>
      <c r="S171" s="94" t="s">
        <v>3697</v>
      </c>
      <c r="T171" s="21">
        <v>1</v>
      </c>
      <c r="U171" s="22">
        <v>4861.96630859375</v>
      </c>
      <c r="V171" s="22">
        <v>5779.43017578125</v>
      </c>
      <c r="W171" s="23"/>
      <c r="X171" s="24"/>
      <c r="Y171" s="24"/>
      <c r="Z171" s="15">
        <v>531</v>
      </c>
      <c r="AA1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0</v>
      </c>
      <c r="AB171" s="16"/>
      <c r="AC171" s="71">
        <v>17</v>
      </c>
      <c r="AD171" s="71">
        <v>0</v>
      </c>
      <c r="AE171" s="71">
        <v>17</v>
      </c>
      <c r="AF171" s="71">
        <v>0</v>
      </c>
      <c r="AG171" s="71" t="s">
        <v>1390</v>
      </c>
      <c r="AH171" s="71"/>
      <c r="AI171" s="71"/>
      <c r="AJ171" s="74">
        <v>40522.947002314817</v>
      </c>
      <c r="AK171" s="71" t="s">
        <v>2452</v>
      </c>
      <c r="AL171" s="71" t="s">
        <v>2981</v>
      </c>
      <c r="AM171" s="71" t="s">
        <v>3522</v>
      </c>
      <c r="AN171" s="74">
        <v>40523.675706018519</v>
      </c>
      <c r="AO171" s="71"/>
      <c r="AP171" s="71"/>
    </row>
    <row r="172" spans="1:42" ht="34.049999999999997" customHeight="1">
      <c r="A172" s="17" t="s">
        <v>521</v>
      </c>
      <c r="B172" s="77"/>
      <c r="C172" s="78">
        <v>2</v>
      </c>
      <c r="D172" s="78">
        <v>8</v>
      </c>
      <c r="E172" s="79">
        <v>240.164005</v>
      </c>
      <c r="F172" s="79">
        <v>6.2100000000000002E-4</v>
      </c>
      <c r="G172" s="79">
        <v>2.5089999999999999E-3</v>
      </c>
      <c r="H172" s="79">
        <v>1.073062</v>
      </c>
      <c r="I172" s="79">
        <v>0.27777777777777779</v>
      </c>
      <c r="J172" s="18"/>
      <c r="K172" s="18" t="s">
        <v>72</v>
      </c>
      <c r="L172" s="19">
        <v>5.315931714837955</v>
      </c>
      <c r="M172" s="20">
        <v>99.974145125870862</v>
      </c>
      <c r="N172" s="88" t="s">
        <v>2092</v>
      </c>
      <c r="O172" s="18"/>
      <c r="P172" s="25" t="s">
        <v>521</v>
      </c>
      <c r="Q172" s="26"/>
      <c r="R172" s="26"/>
      <c r="S172" s="25" t="s">
        <v>3235</v>
      </c>
      <c r="T172" s="21">
        <v>8.1804730984217553</v>
      </c>
      <c r="U172" s="22">
        <v>4644.59765625</v>
      </c>
      <c r="V172" s="22">
        <v>5676.88818359375</v>
      </c>
      <c r="W172" s="23"/>
      <c r="X172" s="24"/>
      <c r="Y172" s="24"/>
      <c r="Z172" s="15">
        <v>417</v>
      </c>
      <c r="AA1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2" s="16"/>
      <c r="AC172" s="71">
        <v>971</v>
      </c>
      <c r="AD172" s="71">
        <v>364</v>
      </c>
      <c r="AE172" s="71">
        <v>2654</v>
      </c>
      <c r="AF172" s="71">
        <v>119</v>
      </c>
      <c r="AG172" s="71" t="s">
        <v>1298</v>
      </c>
      <c r="AH172" s="71" t="s">
        <v>1603</v>
      </c>
      <c r="AI172" s="71">
        <v>-18000</v>
      </c>
      <c r="AJ172" s="74">
        <v>39789.134039351855</v>
      </c>
      <c r="AK172" s="71" t="s">
        <v>2452</v>
      </c>
      <c r="AL172" s="71" t="s">
        <v>2867</v>
      </c>
      <c r="AM172" s="71" t="s">
        <v>3235</v>
      </c>
      <c r="AN172" s="74">
        <v>40523.673252314817</v>
      </c>
      <c r="AO172" s="71"/>
      <c r="AP172" s="71"/>
    </row>
    <row r="173" spans="1:42" ht="34.049999999999997" customHeight="1">
      <c r="A173" s="17" t="s">
        <v>856</v>
      </c>
      <c r="B173" s="77"/>
      <c r="C173" s="78">
        <v>2</v>
      </c>
      <c r="D173" s="78">
        <v>6</v>
      </c>
      <c r="E173" s="79">
        <v>232.887203</v>
      </c>
      <c r="F173" s="79">
        <v>6.11E-4</v>
      </c>
      <c r="G173" s="79">
        <v>1.846E-3</v>
      </c>
      <c r="H173" s="79">
        <v>0.807697</v>
      </c>
      <c r="I173" s="79">
        <v>0.36666666666666664</v>
      </c>
      <c r="J173" s="18"/>
      <c r="K173" s="18" t="s">
        <v>72</v>
      </c>
      <c r="L173" s="19">
        <v>4.5703518001694814</v>
      </c>
      <c r="M173" s="20">
        <v>99.991831564492159</v>
      </c>
      <c r="N173" s="88" t="s">
        <v>2395</v>
      </c>
      <c r="O173" s="18"/>
      <c r="P173" s="25" t="s">
        <v>856</v>
      </c>
      <c r="Q173" s="26"/>
      <c r="R173" s="26"/>
      <c r="S173" s="25" t="s">
        <v>3633</v>
      </c>
      <c r="T173" s="21">
        <v>3.2685560613145657</v>
      </c>
      <c r="U173" s="22">
        <v>5020.361328125</v>
      </c>
      <c r="V173" s="22">
        <v>5811.6494140625</v>
      </c>
      <c r="W173" s="23"/>
      <c r="X173" s="24"/>
      <c r="Y173" s="24"/>
      <c r="Z173" s="15">
        <v>722</v>
      </c>
      <c r="AA1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3" s="16"/>
      <c r="AC173" s="71">
        <v>233</v>
      </c>
      <c r="AD173" s="71">
        <v>115</v>
      </c>
      <c r="AE173" s="71">
        <v>1088</v>
      </c>
      <c r="AF173" s="71">
        <v>31</v>
      </c>
      <c r="AG173" s="71" t="s">
        <v>1553</v>
      </c>
      <c r="AH173" s="71" t="s">
        <v>1606</v>
      </c>
      <c r="AI173" s="71">
        <v>-18000</v>
      </c>
      <c r="AJ173" s="74">
        <v>40347.621990740743</v>
      </c>
      <c r="AK173" s="71" t="s">
        <v>2452</v>
      </c>
      <c r="AL173" s="71" t="s">
        <v>3172</v>
      </c>
      <c r="AM173" s="71" t="s">
        <v>3633</v>
      </c>
      <c r="AN173" s="74">
        <v>40523.677754629629</v>
      </c>
      <c r="AO173" s="71"/>
      <c r="AP173" s="71"/>
    </row>
    <row r="174" spans="1:42" ht="34.049999999999997" customHeight="1">
      <c r="A174" s="17" t="s">
        <v>513</v>
      </c>
      <c r="B174" s="77"/>
      <c r="C174" s="78">
        <v>3</v>
      </c>
      <c r="D174" s="78">
        <v>6</v>
      </c>
      <c r="E174" s="79">
        <v>227.23115200000001</v>
      </c>
      <c r="F174" s="79">
        <v>6.1700000000000004E-4</v>
      </c>
      <c r="G174" s="79">
        <v>2.1220000000000002E-3</v>
      </c>
      <c r="H174" s="79">
        <v>1.1781809999999999</v>
      </c>
      <c r="I174" s="79">
        <v>0.23214285714285715</v>
      </c>
      <c r="J174" s="18"/>
      <c r="K174" s="18" t="s">
        <v>72</v>
      </c>
      <c r="L174" s="19">
        <v>5.1688678842335429</v>
      </c>
      <c r="M174" s="20">
        <v>99.979401336545465</v>
      </c>
      <c r="N174" s="88" t="s">
        <v>2125</v>
      </c>
      <c r="O174" s="18"/>
      <c r="P174" s="25" t="s">
        <v>513</v>
      </c>
      <c r="Q174" s="26"/>
      <c r="R174" s="26"/>
      <c r="S174" s="25" t="s">
        <v>3474</v>
      </c>
      <c r="T174" s="21">
        <v>6.7207065894019484</v>
      </c>
      <c r="U174" s="22">
        <v>4926.36279296875</v>
      </c>
      <c r="V174" s="22">
        <v>5391.64306640625</v>
      </c>
      <c r="W174" s="23"/>
      <c r="X174" s="24"/>
      <c r="Y174" s="24"/>
      <c r="Z174" s="15">
        <v>450</v>
      </c>
      <c r="AA1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4" s="16"/>
      <c r="AC174" s="71">
        <v>309</v>
      </c>
      <c r="AD174" s="71">
        <v>290</v>
      </c>
      <c r="AE174" s="71">
        <v>4017</v>
      </c>
      <c r="AF174" s="71">
        <v>0</v>
      </c>
      <c r="AG174" s="71"/>
      <c r="AH174" s="71" t="s">
        <v>1603</v>
      </c>
      <c r="AI174" s="71">
        <v>-18000</v>
      </c>
      <c r="AJ174" s="74">
        <v>39706.381238425929</v>
      </c>
      <c r="AK174" s="71" t="s">
        <v>2452</v>
      </c>
      <c r="AL174" s="71" t="s">
        <v>2900</v>
      </c>
      <c r="AM174" s="71" t="s">
        <v>3474</v>
      </c>
      <c r="AN174" s="74">
        <v>40523.67292824074</v>
      </c>
      <c r="AO174" s="71"/>
      <c r="AP174" s="71"/>
    </row>
    <row r="175" spans="1:42" ht="34.049999999999997" customHeight="1">
      <c r="A175" s="17" t="s">
        <v>516</v>
      </c>
      <c r="B175" s="77"/>
      <c r="C175" s="78">
        <v>1</v>
      </c>
      <c r="D175" s="78">
        <v>4</v>
      </c>
      <c r="E175" s="79">
        <v>225.929631</v>
      </c>
      <c r="F175" s="79">
        <v>4.64E-4</v>
      </c>
      <c r="G175" s="79">
        <v>5.2099999999999998E-4</v>
      </c>
      <c r="H175" s="79">
        <v>0.65295300000000001</v>
      </c>
      <c r="I175" s="79">
        <v>8.3333333333333329E-2</v>
      </c>
      <c r="J175" s="18"/>
      <c r="K175" s="18" t="s">
        <v>72</v>
      </c>
      <c r="L175" s="19">
        <v>3.9185721376996208</v>
      </c>
      <c r="M175" s="20">
        <v>99.997016745292797</v>
      </c>
      <c r="N175" s="88" t="s">
        <v>2127</v>
      </c>
      <c r="O175" s="18"/>
      <c r="P175" s="25" t="s">
        <v>516</v>
      </c>
      <c r="Q175" s="26"/>
      <c r="R175" s="26"/>
      <c r="S175" s="25" t="s">
        <v>3283</v>
      </c>
      <c r="T175" s="21">
        <v>1.8285161267409717</v>
      </c>
      <c r="U175" s="22">
        <v>2116.179443359375</v>
      </c>
      <c r="V175" s="22">
        <v>8045.8798828125</v>
      </c>
      <c r="W175" s="23"/>
      <c r="X175" s="24"/>
      <c r="Y175" s="24"/>
      <c r="Z175" s="15">
        <v>452</v>
      </c>
      <c r="AA1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5" s="16"/>
      <c r="AC175" s="71">
        <v>56</v>
      </c>
      <c r="AD175" s="71">
        <v>42</v>
      </c>
      <c r="AE175" s="71">
        <v>178</v>
      </c>
      <c r="AF175" s="71">
        <v>4</v>
      </c>
      <c r="AG175" s="71" t="s">
        <v>1328</v>
      </c>
      <c r="AH175" s="71" t="s">
        <v>1616</v>
      </c>
      <c r="AI175" s="71">
        <v>-21600</v>
      </c>
      <c r="AJ175" s="74">
        <v>39783.246076388888</v>
      </c>
      <c r="AK175" s="71" t="s">
        <v>2452</v>
      </c>
      <c r="AL175" s="71" t="s">
        <v>2902</v>
      </c>
      <c r="AM175" s="71" t="s">
        <v>3283</v>
      </c>
      <c r="AN175" s="74">
        <v>40523.673020833332</v>
      </c>
      <c r="AO175" s="71"/>
      <c r="AP175" s="71"/>
    </row>
    <row r="176" spans="1:42" ht="34.049999999999997" customHeight="1">
      <c r="A176" s="17" t="s">
        <v>470</v>
      </c>
      <c r="B176" s="77"/>
      <c r="C176" s="78">
        <v>2</v>
      </c>
      <c r="D176" s="78">
        <v>7</v>
      </c>
      <c r="E176" s="79">
        <v>223.43694500000001</v>
      </c>
      <c r="F176" s="79">
        <v>6.0599999999999998E-4</v>
      </c>
      <c r="G176" s="79">
        <v>1.511E-3</v>
      </c>
      <c r="H176" s="79">
        <v>1.1641619999999999</v>
      </c>
      <c r="I176" s="79">
        <v>0.2857142857142857</v>
      </c>
      <c r="J176" s="18"/>
      <c r="K176" s="18" t="s">
        <v>72</v>
      </c>
      <c r="L176" s="19">
        <v>5.865469950525017</v>
      </c>
      <c r="M176" s="20">
        <v>99.939553577242023</v>
      </c>
      <c r="N176" s="88" t="s">
        <v>2067</v>
      </c>
      <c r="O176" s="18"/>
      <c r="P176" s="25" t="s">
        <v>470</v>
      </c>
      <c r="Q176" s="26"/>
      <c r="R176" s="26"/>
      <c r="S176" s="25" t="s">
        <v>3235</v>
      </c>
      <c r="T176" s="21">
        <v>17.787314853727786</v>
      </c>
      <c r="U176" s="22">
        <v>5783.6865234375</v>
      </c>
      <c r="V176" s="22">
        <v>4646.837890625</v>
      </c>
      <c r="W176" s="23"/>
      <c r="X176" s="24"/>
      <c r="Y176" s="24"/>
      <c r="Z176" s="15">
        <v>392</v>
      </c>
      <c r="AA1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6" s="16"/>
      <c r="AC176" s="71">
        <v>743</v>
      </c>
      <c r="AD176" s="71">
        <v>851</v>
      </c>
      <c r="AE176" s="71">
        <v>1057</v>
      </c>
      <c r="AF176" s="71">
        <v>170</v>
      </c>
      <c r="AG176" s="71" t="s">
        <v>1277</v>
      </c>
      <c r="AH176" s="71" t="s">
        <v>1647</v>
      </c>
      <c r="AI176" s="71">
        <v>3600</v>
      </c>
      <c r="AJ176" s="74">
        <v>40184.614317129628</v>
      </c>
      <c r="AK176" s="71" t="s">
        <v>2452</v>
      </c>
      <c r="AL176" s="71" t="s">
        <v>2842</v>
      </c>
      <c r="AM176" s="71" t="s">
        <v>3235</v>
      </c>
      <c r="AN176" s="74">
        <v>40523.671736111108</v>
      </c>
      <c r="AO176" s="71"/>
      <c r="AP176" s="71"/>
    </row>
    <row r="177" spans="1:42" ht="34.049999999999997" customHeight="1">
      <c r="A177" s="17" t="s">
        <v>400</v>
      </c>
      <c r="B177" s="77"/>
      <c r="C177" s="78">
        <v>0</v>
      </c>
      <c r="D177" s="78">
        <v>3</v>
      </c>
      <c r="E177" s="79">
        <v>223.35145600000001</v>
      </c>
      <c r="F177" s="79">
        <v>5.7499999999999999E-4</v>
      </c>
      <c r="G177" s="79">
        <v>9.3099999999999997E-4</v>
      </c>
      <c r="H177" s="79">
        <v>0.53280499999999997</v>
      </c>
      <c r="I177" s="79">
        <v>0.16666666666666666</v>
      </c>
      <c r="J177" s="18"/>
      <c r="K177" s="18" t="s">
        <v>72</v>
      </c>
      <c r="L177" s="19">
        <v>4.908726899387033</v>
      </c>
      <c r="M177" s="20">
        <v>99.986220204447648</v>
      </c>
      <c r="N177" s="88" t="s">
        <v>1994</v>
      </c>
      <c r="O177" s="18"/>
      <c r="P177" s="25" t="s">
        <v>400</v>
      </c>
      <c r="Q177" s="26"/>
      <c r="R177" s="26"/>
      <c r="S177" s="25" t="s">
        <v>3405</v>
      </c>
      <c r="T177" s="21">
        <v>4.8269554425654411</v>
      </c>
      <c r="U177" s="22">
        <v>5472.0732421875</v>
      </c>
      <c r="V177" s="22">
        <v>7469.634765625</v>
      </c>
      <c r="W177" s="23"/>
      <c r="X177" s="24"/>
      <c r="Y177" s="24"/>
      <c r="Z177" s="15">
        <v>319</v>
      </c>
      <c r="AA1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7" s="16"/>
      <c r="AC177" s="71">
        <v>342</v>
      </c>
      <c r="AD177" s="71">
        <v>194</v>
      </c>
      <c r="AE177" s="71">
        <v>4556</v>
      </c>
      <c r="AF177" s="71">
        <v>156</v>
      </c>
      <c r="AG177" s="71" t="s">
        <v>1225</v>
      </c>
      <c r="AH177" s="71" t="s">
        <v>1604</v>
      </c>
      <c r="AI177" s="71">
        <v>-28800</v>
      </c>
      <c r="AJ177" s="74">
        <v>40284.787870370368</v>
      </c>
      <c r="AK177" s="71" t="s">
        <v>2452</v>
      </c>
      <c r="AL177" s="71" t="s">
        <v>2769</v>
      </c>
      <c r="AM177" s="71" t="s">
        <v>3405</v>
      </c>
      <c r="AN177" s="74">
        <v>40523.669004629628</v>
      </c>
      <c r="AO177" s="71"/>
      <c r="AP177" s="71"/>
    </row>
    <row r="178" spans="1:42" ht="34.049999999999997" customHeight="1">
      <c r="A178" s="17" t="s">
        <v>810</v>
      </c>
      <c r="B178" s="77"/>
      <c r="C178" s="78">
        <v>9</v>
      </c>
      <c r="D178" s="78">
        <v>5</v>
      </c>
      <c r="E178" s="79">
        <v>220.089316</v>
      </c>
      <c r="F178" s="79">
        <v>6.2200000000000005E-4</v>
      </c>
      <c r="G178" s="79">
        <v>3.042E-3</v>
      </c>
      <c r="H178" s="79">
        <v>1.2657659999999999</v>
      </c>
      <c r="I178" s="79">
        <v>0.35454545454545455</v>
      </c>
      <c r="J178" s="18"/>
      <c r="K178" s="18" t="s">
        <v>72</v>
      </c>
      <c r="L178" s="19">
        <v>5.1006911769244798</v>
      </c>
      <c r="M178" s="20">
        <v>99.981461202890912</v>
      </c>
      <c r="N178" s="88" t="s">
        <v>2291</v>
      </c>
      <c r="O178" s="18"/>
      <c r="P178" s="25" t="s">
        <v>810</v>
      </c>
      <c r="Q178" s="26"/>
      <c r="R178" s="26"/>
      <c r="S178" s="25" t="s">
        <v>3571</v>
      </c>
      <c r="T178" s="21">
        <v>6.1486359304617535</v>
      </c>
      <c r="U178" s="22">
        <v>4705.60302734375</v>
      </c>
      <c r="V178" s="22">
        <v>5336.95654296875</v>
      </c>
      <c r="W178" s="23"/>
      <c r="X178" s="24"/>
      <c r="Y178" s="24"/>
      <c r="Z178" s="15">
        <v>617</v>
      </c>
      <c r="AA1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8" s="16"/>
      <c r="AC178" s="71">
        <v>123</v>
      </c>
      <c r="AD178" s="71">
        <v>261</v>
      </c>
      <c r="AE178" s="71">
        <v>36</v>
      </c>
      <c r="AF178" s="71">
        <v>0</v>
      </c>
      <c r="AG178" s="71" t="s">
        <v>1461</v>
      </c>
      <c r="AH178" s="71"/>
      <c r="AI178" s="71"/>
      <c r="AJ178" s="74">
        <v>40013.765474537038</v>
      </c>
      <c r="AK178" s="71" t="s">
        <v>2452</v>
      </c>
      <c r="AL178" s="71" t="s">
        <v>3067</v>
      </c>
      <c r="AM178" s="71" t="s">
        <v>3571</v>
      </c>
      <c r="AN178" s="74">
        <v>40523.679398148146</v>
      </c>
      <c r="AO178" s="71"/>
      <c r="AP178" s="71"/>
    </row>
    <row r="179" spans="1:42" ht="34.049999999999997" customHeight="1">
      <c r="A179" s="17" t="s">
        <v>544</v>
      </c>
      <c r="B179" s="77"/>
      <c r="C179" s="78">
        <v>0</v>
      </c>
      <c r="D179" s="78">
        <v>3</v>
      </c>
      <c r="E179" s="79">
        <v>216.04640000000001</v>
      </c>
      <c r="F179" s="79">
        <v>5.8200000000000005E-4</v>
      </c>
      <c r="G179" s="79">
        <v>1.0039999999999999E-3</v>
      </c>
      <c r="H179" s="79">
        <v>0.56981899999999996</v>
      </c>
      <c r="I179" s="79">
        <v>0.16666666666666666</v>
      </c>
      <c r="J179" s="18"/>
      <c r="K179" s="18" t="s">
        <v>72</v>
      </c>
      <c r="L179" s="19">
        <v>5.4935854774605941</v>
      </c>
      <c r="M179" s="20">
        <v>99.965976690363021</v>
      </c>
      <c r="N179" s="88" t="s">
        <v>2149</v>
      </c>
      <c r="O179" s="18"/>
      <c r="P179" s="25" t="s">
        <v>544</v>
      </c>
      <c r="Q179" s="26"/>
      <c r="R179" s="26"/>
      <c r="S179" s="25" t="s">
        <v>3488</v>
      </c>
      <c r="T179" s="21">
        <v>10.449029159736321</v>
      </c>
      <c r="U179" s="22">
        <v>4464.095703125</v>
      </c>
      <c r="V179" s="22">
        <v>8379.814453125</v>
      </c>
      <c r="W179" s="23"/>
      <c r="X179" s="24"/>
      <c r="Y179" s="24"/>
      <c r="Z179" s="15">
        <v>474</v>
      </c>
      <c r="AA1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79" s="16"/>
      <c r="AC179" s="71">
        <v>233</v>
      </c>
      <c r="AD179" s="71">
        <v>479</v>
      </c>
      <c r="AE179" s="71">
        <v>15468</v>
      </c>
      <c r="AF179" s="71">
        <v>1753</v>
      </c>
      <c r="AG179" s="71" t="s">
        <v>1344</v>
      </c>
      <c r="AH179" s="71" t="s">
        <v>1612</v>
      </c>
      <c r="AI179" s="71">
        <v>32400</v>
      </c>
      <c r="AJ179" s="74">
        <v>40016.808206018519</v>
      </c>
      <c r="AK179" s="71" t="s">
        <v>2452</v>
      </c>
      <c r="AL179" s="71" t="s">
        <v>2924</v>
      </c>
      <c r="AM179" s="71" t="s">
        <v>3488</v>
      </c>
      <c r="AN179" s="74">
        <v>40523.673935185187</v>
      </c>
      <c r="AO179" s="71"/>
      <c r="AP179" s="71"/>
    </row>
    <row r="180" spans="1:42" ht="34.049999999999997" customHeight="1">
      <c r="A180" s="17" t="s">
        <v>711</v>
      </c>
      <c r="B180" s="77"/>
      <c r="C180" s="78">
        <v>2</v>
      </c>
      <c r="D180" s="78">
        <v>14</v>
      </c>
      <c r="E180" s="79">
        <v>212.25599500000001</v>
      </c>
      <c r="F180" s="79">
        <v>4.9600000000000002E-4</v>
      </c>
      <c r="G180" s="79">
        <v>2.235E-3</v>
      </c>
      <c r="H180" s="79">
        <v>1.6019730000000001</v>
      </c>
      <c r="I180" s="79">
        <v>0.19047619047619047</v>
      </c>
      <c r="J180" s="18"/>
      <c r="K180" s="18" t="s">
        <v>72</v>
      </c>
      <c r="L180" s="19">
        <v>5.5818458265737183</v>
      </c>
      <c r="M180" s="20">
        <v>99.961004599184335</v>
      </c>
      <c r="N180" s="88" t="s">
        <v>2288</v>
      </c>
      <c r="O180" s="18"/>
      <c r="P180" s="25" t="s">
        <v>711</v>
      </c>
      <c r="Q180" s="26"/>
      <c r="R180" s="26"/>
      <c r="S180" s="25" t="s">
        <v>3569</v>
      </c>
      <c r="T180" s="21">
        <v>11.829889370971275</v>
      </c>
      <c r="U180" s="22">
        <v>2019.7623291015625</v>
      </c>
      <c r="V180" s="22">
        <v>4332.59228515625</v>
      </c>
      <c r="W180" s="23"/>
      <c r="X180" s="24"/>
      <c r="Y180" s="24"/>
      <c r="Z180" s="15">
        <v>614</v>
      </c>
      <c r="AA1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0" s="16"/>
      <c r="AC180" s="71">
        <v>1414</v>
      </c>
      <c r="AD180" s="71">
        <v>549</v>
      </c>
      <c r="AE180" s="71">
        <v>1661</v>
      </c>
      <c r="AF180" s="71">
        <v>767</v>
      </c>
      <c r="AG180" s="71" t="s">
        <v>1458</v>
      </c>
      <c r="AH180" s="71" t="s">
        <v>1627</v>
      </c>
      <c r="AI180" s="71">
        <v>-36000</v>
      </c>
      <c r="AJ180" s="74">
        <v>39830.079259259262</v>
      </c>
      <c r="AK180" s="71" t="s">
        <v>2452</v>
      </c>
      <c r="AL180" s="71" t="s">
        <v>3064</v>
      </c>
      <c r="AM180" s="71" t="s">
        <v>3569</v>
      </c>
      <c r="AN180" s="74">
        <v>40523.663101851853</v>
      </c>
      <c r="AO180" s="71"/>
      <c r="AP180" s="71"/>
    </row>
    <row r="181" spans="1:42" ht="34.049999999999997" customHeight="1">
      <c r="A181" s="17" t="s">
        <v>753</v>
      </c>
      <c r="B181" s="77"/>
      <c r="C181" s="78">
        <v>2</v>
      </c>
      <c r="D181" s="78">
        <v>3</v>
      </c>
      <c r="E181" s="79">
        <v>211.62603300000001</v>
      </c>
      <c r="F181" s="79">
        <v>5.7700000000000004E-4</v>
      </c>
      <c r="G181" s="79">
        <v>1.0349999999999999E-3</v>
      </c>
      <c r="H181" s="79">
        <v>0.65476800000000002</v>
      </c>
      <c r="I181" s="79">
        <v>0.33333333333333331</v>
      </c>
      <c r="J181" s="18"/>
      <c r="K181" s="18" t="s">
        <v>72</v>
      </c>
      <c r="L181" s="19">
        <v>4.8952455735226117</v>
      </c>
      <c r="M181" s="20">
        <v>99.986504323943578</v>
      </c>
      <c r="N181" s="88" t="s">
        <v>2323</v>
      </c>
      <c r="O181" s="18"/>
      <c r="P181" s="25" t="s">
        <v>753</v>
      </c>
      <c r="Q181" s="26"/>
      <c r="R181" s="26"/>
      <c r="S181" s="25" t="s">
        <v>3589</v>
      </c>
      <c r="T181" s="21">
        <v>4.7480491447805866</v>
      </c>
      <c r="U181" s="22">
        <v>5861.591796875</v>
      </c>
      <c r="V181" s="22">
        <v>6862.4833984375</v>
      </c>
      <c r="W181" s="23"/>
      <c r="X181" s="24"/>
      <c r="Y181" s="24"/>
      <c r="Z181" s="15">
        <v>650</v>
      </c>
      <c r="AA1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1" s="16"/>
      <c r="AC181" s="71">
        <v>243</v>
      </c>
      <c r="AD181" s="71">
        <v>190</v>
      </c>
      <c r="AE181" s="71">
        <v>1267</v>
      </c>
      <c r="AF181" s="71">
        <v>6</v>
      </c>
      <c r="AG181" s="71" t="s">
        <v>1489</v>
      </c>
      <c r="AH181" s="71" t="s">
        <v>1636</v>
      </c>
      <c r="AI181" s="71">
        <v>3600</v>
      </c>
      <c r="AJ181" s="74">
        <v>39678.785694444443</v>
      </c>
      <c r="AK181" s="71" t="s">
        <v>2452</v>
      </c>
      <c r="AL181" s="71" t="s">
        <v>3100</v>
      </c>
      <c r="AM181" s="71" t="s">
        <v>3589</v>
      </c>
      <c r="AN181" s="74">
        <v>40523.659409722219</v>
      </c>
      <c r="AO181" s="71"/>
      <c r="AP181" s="71"/>
    </row>
    <row r="182" spans="1:42" ht="34.049999999999997" customHeight="1">
      <c r="A182" s="17" t="s">
        <v>869</v>
      </c>
      <c r="B182" s="77"/>
      <c r="C182" s="78">
        <v>17</v>
      </c>
      <c r="D182" s="78">
        <v>15</v>
      </c>
      <c r="E182" s="79">
        <v>208.13741999999999</v>
      </c>
      <c r="F182" s="79">
        <v>5.0500000000000002E-4</v>
      </c>
      <c r="G182" s="79">
        <v>3.8760000000000001E-3</v>
      </c>
      <c r="H182" s="79">
        <v>2.0100220000000002</v>
      </c>
      <c r="I182" s="79">
        <v>0.32380952380952382</v>
      </c>
      <c r="J182" s="18"/>
      <c r="K182" s="18" t="s">
        <v>72</v>
      </c>
      <c r="L182" s="19">
        <v>5.7644535558339705</v>
      </c>
      <c r="M182" s="20">
        <v>99.94829025174171</v>
      </c>
      <c r="N182" s="88" t="s">
        <v>2396</v>
      </c>
      <c r="O182" s="18"/>
      <c r="P182" s="25" t="s">
        <v>869</v>
      </c>
      <c r="Q182" s="26"/>
      <c r="R182" s="26"/>
      <c r="S182" s="25" t="s">
        <v>3634</v>
      </c>
      <c r="T182" s="21">
        <v>15.360946196843511</v>
      </c>
      <c r="U182" s="22">
        <v>2009.288330078125</v>
      </c>
      <c r="V182" s="22">
        <v>4896.80712890625</v>
      </c>
      <c r="W182" s="23"/>
      <c r="X182" s="24"/>
      <c r="Y182" s="24"/>
      <c r="Z182" s="15">
        <v>723</v>
      </c>
      <c r="AA18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2" s="16"/>
      <c r="AC182" s="71">
        <v>465</v>
      </c>
      <c r="AD182" s="71">
        <v>728</v>
      </c>
      <c r="AE182" s="71">
        <v>2739</v>
      </c>
      <c r="AF182" s="71">
        <v>5</v>
      </c>
      <c r="AG182" s="71" t="s">
        <v>1554</v>
      </c>
      <c r="AH182" s="71" t="s">
        <v>1603</v>
      </c>
      <c r="AI182" s="71">
        <v>-18000</v>
      </c>
      <c r="AJ182" s="74">
        <v>39202.733553240738</v>
      </c>
      <c r="AK182" s="71" t="s">
        <v>2452</v>
      </c>
      <c r="AL182" s="71" t="s">
        <v>3173</v>
      </c>
      <c r="AM182" s="71" t="s">
        <v>3634</v>
      </c>
      <c r="AN182" s="74">
        <v>40523.675740740742</v>
      </c>
      <c r="AO182" s="71"/>
      <c r="AP182" s="71"/>
    </row>
    <row r="183" spans="1:42" ht="34.049999999999997" customHeight="1">
      <c r="A183" s="17" t="s">
        <v>283</v>
      </c>
      <c r="B183" s="77"/>
      <c r="C183" s="78">
        <v>0</v>
      </c>
      <c r="D183" s="78">
        <v>6</v>
      </c>
      <c r="E183" s="79">
        <v>206.121544</v>
      </c>
      <c r="F183" s="79">
        <v>6.0800000000000003E-4</v>
      </c>
      <c r="G183" s="79">
        <v>1.7979999999999999E-3</v>
      </c>
      <c r="H183" s="79">
        <v>0.82827499999999998</v>
      </c>
      <c r="I183" s="79">
        <v>0.36666666666666664</v>
      </c>
      <c r="J183" s="18"/>
      <c r="K183" s="18" t="s">
        <v>72</v>
      </c>
      <c r="L183" s="19">
        <v>5.0728282323337694</v>
      </c>
      <c r="M183" s="20">
        <v>99.98224253150471</v>
      </c>
      <c r="N183" s="88" t="s">
        <v>1850</v>
      </c>
      <c r="O183" s="18"/>
      <c r="P183" s="25" t="s">
        <v>283</v>
      </c>
      <c r="Q183" s="26"/>
      <c r="R183" s="26"/>
      <c r="S183" s="25" t="s">
        <v>3299</v>
      </c>
      <c r="T183" s="21">
        <v>5.9316436115534037</v>
      </c>
      <c r="U183" s="22">
        <v>5466.7822265625</v>
      </c>
      <c r="V183" s="22">
        <v>5267.251953125</v>
      </c>
      <c r="W183" s="23"/>
      <c r="X183" s="24"/>
      <c r="Y183" s="24"/>
      <c r="Z183" s="15">
        <v>174</v>
      </c>
      <c r="AA18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3" s="16"/>
      <c r="AC183" s="71">
        <v>588</v>
      </c>
      <c r="AD183" s="71">
        <v>250</v>
      </c>
      <c r="AE183" s="71">
        <v>356</v>
      </c>
      <c r="AF183" s="71">
        <v>2</v>
      </c>
      <c r="AG183" s="71"/>
      <c r="AH183" s="71" t="s">
        <v>1604</v>
      </c>
      <c r="AI183" s="71">
        <v>-28800</v>
      </c>
      <c r="AJ183" s="74">
        <v>40217.076956018522</v>
      </c>
      <c r="AK183" s="71" t="s">
        <v>2452</v>
      </c>
      <c r="AL183" s="71" t="s">
        <v>2624</v>
      </c>
      <c r="AM183" s="71" t="s">
        <v>3299</v>
      </c>
      <c r="AN183" s="74">
        <v>40523.664652777778</v>
      </c>
      <c r="AO183" s="71"/>
      <c r="AP183" s="71"/>
    </row>
    <row r="184" spans="1:42" ht="34.049999999999997" customHeight="1">
      <c r="A184" s="17" t="s">
        <v>379</v>
      </c>
      <c r="B184" s="77"/>
      <c r="C184" s="78">
        <v>0</v>
      </c>
      <c r="D184" s="78">
        <v>4</v>
      </c>
      <c r="E184" s="79">
        <v>204.05397400000001</v>
      </c>
      <c r="F184" s="79">
        <v>5.7399999999999997E-4</v>
      </c>
      <c r="G184" s="79">
        <v>8.9300000000000002E-4</v>
      </c>
      <c r="H184" s="79">
        <v>0.75950799999999996</v>
      </c>
      <c r="I184" s="79">
        <v>0.33333333333333331</v>
      </c>
      <c r="J184" s="18"/>
      <c r="K184" s="18" t="s">
        <v>72</v>
      </c>
      <c r="L184" s="19">
        <v>3.742609204980079</v>
      </c>
      <c r="M184" s="20">
        <v>99.997727044032601</v>
      </c>
      <c r="N184" s="88" t="s">
        <v>1964</v>
      </c>
      <c r="O184" s="18"/>
      <c r="P184" s="25" t="s">
        <v>379</v>
      </c>
      <c r="Q184" s="26"/>
      <c r="R184" s="26"/>
      <c r="S184" s="25" t="s">
        <v>3387</v>
      </c>
      <c r="T184" s="21">
        <v>1.6312503822788356</v>
      </c>
      <c r="U184" s="22">
        <v>6439.73046875</v>
      </c>
      <c r="V184" s="22">
        <v>6025.7314453125</v>
      </c>
      <c r="W184" s="23"/>
      <c r="X184" s="24"/>
      <c r="Y184" s="24"/>
      <c r="Z184" s="15">
        <v>289</v>
      </c>
      <c r="AA18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4" s="16"/>
      <c r="AC184" s="71">
        <v>261</v>
      </c>
      <c r="AD184" s="71">
        <v>32</v>
      </c>
      <c r="AE184" s="71">
        <v>475</v>
      </c>
      <c r="AF184" s="71">
        <v>13</v>
      </c>
      <c r="AG184" s="71" t="s">
        <v>1205</v>
      </c>
      <c r="AH184" s="71" t="s">
        <v>1616</v>
      </c>
      <c r="AI184" s="71">
        <v>-21600</v>
      </c>
      <c r="AJ184" s="74">
        <v>40043.654305555552</v>
      </c>
      <c r="AK184" s="71" t="s">
        <v>2452</v>
      </c>
      <c r="AL184" s="71" t="s">
        <v>2739</v>
      </c>
      <c r="AM184" s="71" t="s">
        <v>3387</v>
      </c>
      <c r="AN184" s="74">
        <v>40523.668229166666</v>
      </c>
      <c r="AO184" s="71"/>
      <c r="AP184" s="71"/>
    </row>
    <row r="185" spans="1:42" ht="34.049999999999997" customHeight="1">
      <c r="A185" s="17" t="s">
        <v>584</v>
      </c>
      <c r="B185" s="77"/>
      <c r="C185" s="78">
        <v>2</v>
      </c>
      <c r="D185" s="78">
        <v>4</v>
      </c>
      <c r="E185" s="79">
        <v>202.62540200000001</v>
      </c>
      <c r="F185" s="79">
        <v>5.7499999999999999E-4</v>
      </c>
      <c r="G185" s="79">
        <v>9.1100000000000003E-4</v>
      </c>
      <c r="H185" s="79">
        <v>0.76310500000000003</v>
      </c>
      <c r="I185" s="79">
        <v>0.41666666666666669</v>
      </c>
      <c r="J185" s="18"/>
      <c r="K185" s="18" t="s">
        <v>72</v>
      </c>
      <c r="L185" s="19">
        <v>5.4603234966251746</v>
      </c>
      <c r="M185" s="20">
        <v>99.967681407338574</v>
      </c>
      <c r="N185" s="88" t="s">
        <v>2182</v>
      </c>
      <c r="O185" s="18"/>
      <c r="P185" s="25" t="s">
        <v>584</v>
      </c>
      <c r="Q185" s="26"/>
      <c r="R185" s="26"/>
      <c r="S185" s="25" t="s">
        <v>3235</v>
      </c>
      <c r="T185" s="21">
        <v>9.9755913730271946</v>
      </c>
      <c r="U185" s="22">
        <v>6423.98486328125</v>
      </c>
      <c r="V185" s="22">
        <v>4982.8251953125</v>
      </c>
      <c r="W185" s="23"/>
      <c r="X185" s="24"/>
      <c r="Y185" s="24"/>
      <c r="Z185" s="15">
        <v>507</v>
      </c>
      <c r="AA18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5" s="16"/>
      <c r="AC185" s="71">
        <v>331</v>
      </c>
      <c r="AD185" s="71">
        <v>455</v>
      </c>
      <c r="AE185" s="71">
        <v>790</v>
      </c>
      <c r="AF185" s="71">
        <v>9</v>
      </c>
      <c r="AG185" s="71" t="s">
        <v>1371</v>
      </c>
      <c r="AH185" s="71" t="s">
        <v>1654</v>
      </c>
      <c r="AI185" s="71">
        <v>-18000</v>
      </c>
      <c r="AJ185" s="74">
        <v>40072.61645833333</v>
      </c>
      <c r="AK185" s="71" t="s">
        <v>2452</v>
      </c>
      <c r="AL185" s="71" t="s">
        <v>2957</v>
      </c>
      <c r="AM185" s="71" t="s">
        <v>3235</v>
      </c>
      <c r="AN185" s="74">
        <v>40523.665081018517</v>
      </c>
      <c r="AO185" s="71"/>
      <c r="AP185" s="71"/>
    </row>
    <row r="186" spans="1:42" ht="34.049999999999997" customHeight="1">
      <c r="A186" s="17" t="s">
        <v>486</v>
      </c>
      <c r="B186" s="77"/>
      <c r="C186" s="78">
        <v>2</v>
      </c>
      <c r="D186" s="78">
        <v>3</v>
      </c>
      <c r="E186" s="79">
        <v>200.57374300000001</v>
      </c>
      <c r="F186" s="79">
        <v>5.8399999999999999E-4</v>
      </c>
      <c r="G186" s="79">
        <v>1.273E-3</v>
      </c>
      <c r="H186" s="79">
        <v>0.72619400000000001</v>
      </c>
      <c r="I186" s="79">
        <v>0.15</v>
      </c>
      <c r="J186" s="18"/>
      <c r="K186" s="18" t="s">
        <v>72</v>
      </c>
      <c r="L186" s="19">
        <v>6.4762320911317142</v>
      </c>
      <c r="M186" s="20">
        <v>99.844657665603194</v>
      </c>
      <c r="N186" s="88" t="s">
        <v>1945</v>
      </c>
      <c r="O186" s="18"/>
      <c r="P186" s="25" t="s">
        <v>486</v>
      </c>
      <c r="Q186" s="26"/>
      <c r="R186" s="26"/>
      <c r="S186" s="25" t="s">
        <v>3378</v>
      </c>
      <c r="T186" s="21">
        <v>44.142018313869173</v>
      </c>
      <c r="U186" s="22">
        <v>4831.95556640625</v>
      </c>
      <c r="V186" s="22">
        <v>7094.3759765625</v>
      </c>
      <c r="W186" s="23"/>
      <c r="X186" s="24"/>
      <c r="Y186" s="24"/>
      <c r="Z186" s="15">
        <v>269</v>
      </c>
      <c r="AA18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6" s="16"/>
      <c r="AC186" s="71">
        <v>1124</v>
      </c>
      <c r="AD186" s="71">
        <v>2187</v>
      </c>
      <c r="AE186" s="71">
        <v>11437</v>
      </c>
      <c r="AF186" s="71">
        <v>2279</v>
      </c>
      <c r="AG186" s="71" t="s">
        <v>1189</v>
      </c>
      <c r="AH186" s="71" t="s">
        <v>1604</v>
      </c>
      <c r="AI186" s="71">
        <v>-28800</v>
      </c>
      <c r="AJ186" s="74">
        <v>39708.800057870372</v>
      </c>
      <c r="AK186" s="71" t="s">
        <v>2452</v>
      </c>
      <c r="AL186" s="71" t="s">
        <v>2719</v>
      </c>
      <c r="AM186" s="71" t="s">
        <v>3378</v>
      </c>
      <c r="AN186" s="74">
        <v>40523.667962962965</v>
      </c>
      <c r="AO186" s="71"/>
      <c r="AP186" s="71"/>
    </row>
    <row r="187" spans="1:42" ht="34.049999999999997" customHeight="1">
      <c r="A187" s="17" t="s">
        <v>890</v>
      </c>
      <c r="B187" s="77"/>
      <c r="C187" s="78">
        <v>3</v>
      </c>
      <c r="D187" s="78">
        <v>4</v>
      </c>
      <c r="E187" s="79">
        <v>197.05192500000001</v>
      </c>
      <c r="F187" s="79">
        <v>5.8900000000000001E-4</v>
      </c>
      <c r="G187" s="79">
        <v>1.2800000000000001E-3</v>
      </c>
      <c r="H187" s="79">
        <v>0.59587699999999999</v>
      </c>
      <c r="I187" s="79">
        <v>0.41666666666666669</v>
      </c>
      <c r="J187" s="18"/>
      <c r="K187" s="18" t="s">
        <v>72</v>
      </c>
      <c r="L187" s="19">
        <v>6.097482717157896</v>
      </c>
      <c r="M187" s="20">
        <v>99.913485613490934</v>
      </c>
      <c r="N187" s="88" t="s">
        <v>2418</v>
      </c>
      <c r="O187" s="18"/>
      <c r="P187" s="25" t="s">
        <v>890</v>
      </c>
      <c r="Q187" s="26"/>
      <c r="R187" s="26"/>
      <c r="S187" s="25" t="s">
        <v>3235</v>
      </c>
      <c r="T187" s="21">
        <v>25.026967675488184</v>
      </c>
      <c r="U187" s="22">
        <v>5904.8701171875</v>
      </c>
      <c r="V187" s="22">
        <v>5089.08447265625</v>
      </c>
      <c r="W187" s="23"/>
      <c r="X187" s="24"/>
      <c r="Y187" s="24"/>
      <c r="Z187" s="15">
        <v>745</v>
      </c>
      <c r="AA18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7" s="16"/>
      <c r="AC187" s="71">
        <v>429</v>
      </c>
      <c r="AD187" s="71">
        <v>1218</v>
      </c>
      <c r="AE187" s="71">
        <v>13160</v>
      </c>
      <c r="AF187" s="71">
        <v>4</v>
      </c>
      <c r="AG187" s="71" t="s">
        <v>1573</v>
      </c>
      <c r="AH187" s="71" t="s">
        <v>1626</v>
      </c>
      <c r="AI187" s="71">
        <v>3600</v>
      </c>
      <c r="AJ187" s="74">
        <v>39159.09883101852</v>
      </c>
      <c r="AK187" s="71" t="s">
        <v>2452</v>
      </c>
      <c r="AL187" s="71" t="s">
        <v>3195</v>
      </c>
      <c r="AM187" s="71" t="s">
        <v>3235</v>
      </c>
      <c r="AN187" s="74">
        <v>40523.66333333333</v>
      </c>
      <c r="AO187" s="71">
        <v>51.292299999999997</v>
      </c>
      <c r="AP187" s="71">
        <v>4.4942000000000002</v>
      </c>
    </row>
    <row r="188" spans="1:42" ht="34.049999999999997" customHeight="1">
      <c r="A188" s="17" t="s">
        <v>435</v>
      </c>
      <c r="B188" s="77"/>
      <c r="C188" s="78">
        <v>0</v>
      </c>
      <c r="D188" s="78">
        <v>3</v>
      </c>
      <c r="E188" s="79">
        <v>194.07247899999999</v>
      </c>
      <c r="F188" s="79">
        <v>5.8E-4</v>
      </c>
      <c r="G188" s="79">
        <v>9.3199999999999999E-4</v>
      </c>
      <c r="H188" s="79">
        <v>0.534694</v>
      </c>
      <c r="I188" s="79">
        <v>0</v>
      </c>
      <c r="J188" s="18"/>
      <c r="K188" s="18" t="s">
        <v>72</v>
      </c>
      <c r="L188" s="19">
        <v>4.7717967276606075</v>
      </c>
      <c r="M188" s="20">
        <v>99.988848309784956</v>
      </c>
      <c r="N188" s="88" t="s">
        <v>2030</v>
      </c>
      <c r="O188" s="18"/>
      <c r="P188" s="25" t="s">
        <v>435</v>
      </c>
      <c r="Q188" s="26"/>
      <c r="R188" s="26"/>
      <c r="S188" s="25" t="s">
        <v>3235</v>
      </c>
      <c r="T188" s="21">
        <v>4.0970721880555372</v>
      </c>
      <c r="U188" s="22">
        <v>5987.41064453125</v>
      </c>
      <c r="V188" s="22">
        <v>5427.357421875</v>
      </c>
      <c r="W188" s="23"/>
      <c r="X188" s="24"/>
      <c r="Y188" s="24"/>
      <c r="Z188" s="15">
        <v>355</v>
      </c>
      <c r="AA18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8" s="16"/>
      <c r="AC188" s="71">
        <v>408</v>
      </c>
      <c r="AD188" s="71">
        <v>157</v>
      </c>
      <c r="AE188" s="71">
        <v>1404</v>
      </c>
      <c r="AF188" s="71">
        <v>20</v>
      </c>
      <c r="AG188" s="71" t="s">
        <v>1250</v>
      </c>
      <c r="AH188" s="71" t="s">
        <v>1631</v>
      </c>
      <c r="AI188" s="71">
        <v>3600</v>
      </c>
      <c r="AJ188" s="74">
        <v>39779.834988425922</v>
      </c>
      <c r="AK188" s="71" t="s">
        <v>2452</v>
      </c>
      <c r="AL188" s="71" t="s">
        <v>2805</v>
      </c>
      <c r="AM188" s="71" t="s">
        <v>3235</v>
      </c>
      <c r="AN188" s="74">
        <v>40523.670636574076</v>
      </c>
      <c r="AO188" s="71"/>
      <c r="AP188" s="71"/>
    </row>
    <row r="189" spans="1:42" ht="34.049999999999997" customHeight="1">
      <c r="A189" s="17" t="s">
        <v>820</v>
      </c>
      <c r="B189" s="77"/>
      <c r="C189" s="78">
        <v>1</v>
      </c>
      <c r="D189" s="78">
        <v>2</v>
      </c>
      <c r="E189" s="79">
        <v>193.768922</v>
      </c>
      <c r="F189" s="79">
        <v>5.7700000000000004E-4</v>
      </c>
      <c r="G189" s="79">
        <v>8.7200000000000005E-4</v>
      </c>
      <c r="H189" s="79">
        <v>0.41649599999999998</v>
      </c>
      <c r="I189" s="79">
        <v>0</v>
      </c>
      <c r="J189" s="18"/>
      <c r="K189" s="18" t="s">
        <v>72</v>
      </c>
      <c r="L189" s="19">
        <v>4.5176192683554373</v>
      </c>
      <c r="M189" s="20">
        <v>99.992470833357999</v>
      </c>
      <c r="N189" s="88" t="s">
        <v>2373</v>
      </c>
      <c r="O189" s="18"/>
      <c r="P189" s="25" t="s">
        <v>820</v>
      </c>
      <c r="Q189" s="26"/>
      <c r="R189" s="26"/>
      <c r="S189" s="25" t="s">
        <v>3622</v>
      </c>
      <c r="T189" s="21">
        <v>3.0910168912986431</v>
      </c>
      <c r="U189" s="22">
        <v>6041.3564453125</v>
      </c>
      <c r="V189" s="22">
        <v>5567.4609375</v>
      </c>
      <c r="W189" s="23"/>
      <c r="X189" s="24"/>
      <c r="Y189" s="24"/>
      <c r="Z189" s="15">
        <v>700</v>
      </c>
      <c r="AA18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89" s="16"/>
      <c r="AC189" s="71">
        <v>159</v>
      </c>
      <c r="AD189" s="71">
        <v>106</v>
      </c>
      <c r="AE189" s="71">
        <v>1162</v>
      </c>
      <c r="AF189" s="71">
        <v>1</v>
      </c>
      <c r="AG189" s="71" t="s">
        <v>1536</v>
      </c>
      <c r="AH189" s="71" t="s">
        <v>1616</v>
      </c>
      <c r="AI189" s="71">
        <v>-21600</v>
      </c>
      <c r="AJ189" s="74">
        <v>40255.102500000001</v>
      </c>
      <c r="AK189" s="71" t="s">
        <v>2452</v>
      </c>
      <c r="AL189" s="71" t="s">
        <v>3150</v>
      </c>
      <c r="AM189" s="71" t="s">
        <v>3622</v>
      </c>
      <c r="AN189" s="74">
        <v>40523.679502314815</v>
      </c>
      <c r="AO189" s="71"/>
      <c r="AP189" s="71"/>
    </row>
    <row r="190" spans="1:42" ht="34.049999999999997" customHeight="1">
      <c r="A190" s="17" t="s">
        <v>496</v>
      </c>
      <c r="B190" s="77"/>
      <c r="C190" s="78">
        <v>0</v>
      </c>
      <c r="D190" s="78">
        <v>2</v>
      </c>
      <c r="E190" s="79">
        <v>190.87642099999999</v>
      </c>
      <c r="F190" s="79">
        <v>5.7499999999999999E-4</v>
      </c>
      <c r="G190" s="79">
        <v>8.3900000000000001E-4</v>
      </c>
      <c r="H190" s="79">
        <v>0.44479800000000003</v>
      </c>
      <c r="I190" s="79">
        <v>0</v>
      </c>
      <c r="J190" s="18"/>
      <c r="K190" s="18" t="s">
        <v>72</v>
      </c>
      <c r="L190" s="19">
        <v>4.7422830672876204</v>
      </c>
      <c r="M190" s="20">
        <v>99.989345518902823</v>
      </c>
      <c r="N190" s="88" t="s">
        <v>2106</v>
      </c>
      <c r="O190" s="18"/>
      <c r="P190" s="25" t="s">
        <v>496</v>
      </c>
      <c r="Q190" s="26"/>
      <c r="R190" s="26"/>
      <c r="S190" s="25" t="s">
        <v>3235</v>
      </c>
      <c r="T190" s="21">
        <v>3.9589861669320423</v>
      </c>
      <c r="U190" s="22">
        <v>6387.2509765625</v>
      </c>
      <c r="V190" s="22">
        <v>4664.201171875</v>
      </c>
      <c r="W190" s="23"/>
      <c r="X190" s="24"/>
      <c r="Y190" s="24"/>
      <c r="Z190" s="15">
        <v>431</v>
      </c>
      <c r="AA19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0" s="16"/>
      <c r="AC190" s="71">
        <v>184</v>
      </c>
      <c r="AD190" s="71">
        <v>150</v>
      </c>
      <c r="AE190" s="71">
        <v>2631</v>
      </c>
      <c r="AF190" s="71">
        <v>0</v>
      </c>
      <c r="AG190" s="71" t="s">
        <v>1310</v>
      </c>
      <c r="AH190" s="71" t="s">
        <v>1618</v>
      </c>
      <c r="AI190" s="71">
        <v>-10800</v>
      </c>
      <c r="AJ190" s="74">
        <v>40007.845775462964</v>
      </c>
      <c r="AK190" s="71" t="s">
        <v>2452</v>
      </c>
      <c r="AL190" s="71" t="s">
        <v>2881</v>
      </c>
      <c r="AM190" s="71" t="s">
        <v>3235</v>
      </c>
      <c r="AN190" s="74">
        <v>40523.672615740739</v>
      </c>
      <c r="AO190" s="71"/>
      <c r="AP190" s="71"/>
    </row>
    <row r="191" spans="1:42" ht="34.049999999999997" customHeight="1">
      <c r="A191" s="17" t="s">
        <v>559</v>
      </c>
      <c r="B191" s="77"/>
      <c r="C191" s="78">
        <v>0</v>
      </c>
      <c r="D191" s="78">
        <v>2</v>
      </c>
      <c r="E191" s="79">
        <v>190.87642099999999</v>
      </c>
      <c r="F191" s="79">
        <v>5.7499999999999999E-4</v>
      </c>
      <c r="G191" s="79">
        <v>8.3900000000000001E-4</v>
      </c>
      <c r="H191" s="79">
        <v>0.44479800000000003</v>
      </c>
      <c r="I191" s="79">
        <v>0</v>
      </c>
      <c r="J191" s="18"/>
      <c r="K191" s="18" t="s">
        <v>72</v>
      </c>
      <c r="L191" s="19">
        <v>3.6562036799625344</v>
      </c>
      <c r="M191" s="20">
        <v>99.998011163528531</v>
      </c>
      <c r="N191" s="88" t="s">
        <v>2162</v>
      </c>
      <c r="O191" s="18"/>
      <c r="P191" s="25" t="s">
        <v>559</v>
      </c>
      <c r="Q191" s="26"/>
      <c r="R191" s="26"/>
      <c r="S191" s="25" t="s">
        <v>3497</v>
      </c>
      <c r="T191" s="21">
        <v>1.5523440844939813</v>
      </c>
      <c r="U191" s="22">
        <v>6241.2548828125</v>
      </c>
      <c r="V191" s="22">
        <v>4988.96484375</v>
      </c>
      <c r="W191" s="23"/>
      <c r="X191" s="24"/>
      <c r="Y191" s="24"/>
      <c r="Z191" s="15">
        <v>487</v>
      </c>
      <c r="AA19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1" s="16"/>
      <c r="AC191" s="71">
        <v>127</v>
      </c>
      <c r="AD191" s="71">
        <v>28</v>
      </c>
      <c r="AE191" s="71">
        <v>264</v>
      </c>
      <c r="AF191" s="71">
        <v>0</v>
      </c>
      <c r="AG191" s="71"/>
      <c r="AH191" s="71" t="s">
        <v>1615</v>
      </c>
      <c r="AI191" s="71">
        <v>3600</v>
      </c>
      <c r="AJ191" s="74">
        <v>40408.756655092591</v>
      </c>
      <c r="AK191" s="71" t="s">
        <v>2452</v>
      </c>
      <c r="AL191" s="71" t="s">
        <v>2937</v>
      </c>
      <c r="AM191" s="71" t="s">
        <v>3497</v>
      </c>
      <c r="AN191" s="74">
        <v>40523.674317129633</v>
      </c>
      <c r="AO191" s="71"/>
      <c r="AP191" s="71"/>
    </row>
    <row r="192" spans="1:42" ht="34.049999999999997" customHeight="1">
      <c r="A192" s="17" t="s">
        <v>646</v>
      </c>
      <c r="B192" s="77"/>
      <c r="C192" s="78">
        <v>1</v>
      </c>
      <c r="D192" s="78">
        <v>4</v>
      </c>
      <c r="E192" s="79">
        <v>190.87642099999999</v>
      </c>
      <c r="F192" s="79">
        <v>5.7799999999999995E-4</v>
      </c>
      <c r="G192" s="79">
        <v>9.6699999999999998E-4</v>
      </c>
      <c r="H192" s="79">
        <v>0.69127799999999995</v>
      </c>
      <c r="I192" s="79">
        <v>0.58333333333333337</v>
      </c>
      <c r="J192" s="18"/>
      <c r="K192" s="18" t="s">
        <v>72</v>
      </c>
      <c r="L192" s="19">
        <v>5.2244270283996679</v>
      </c>
      <c r="M192" s="20">
        <v>99.977554559821954</v>
      </c>
      <c r="N192" s="88" t="s">
        <v>2240</v>
      </c>
      <c r="O192" s="18"/>
      <c r="P192" s="25" t="s">
        <v>646</v>
      </c>
      <c r="Q192" s="26"/>
      <c r="R192" s="26"/>
      <c r="S192" s="25" t="s">
        <v>3539</v>
      </c>
      <c r="T192" s="21">
        <v>7.2335975250035025</v>
      </c>
      <c r="U192" s="22">
        <v>6181.3994140625</v>
      </c>
      <c r="V192" s="22">
        <v>4694.45166015625</v>
      </c>
      <c r="W192" s="23"/>
      <c r="X192" s="24"/>
      <c r="Y192" s="24"/>
      <c r="Z192" s="15">
        <v>565</v>
      </c>
      <c r="AA19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2" s="16"/>
      <c r="AC192" s="71">
        <v>404</v>
      </c>
      <c r="AD192" s="71">
        <v>316</v>
      </c>
      <c r="AE192" s="71">
        <v>2627</v>
      </c>
      <c r="AF192" s="71">
        <v>357</v>
      </c>
      <c r="AG192" s="71" t="s">
        <v>1416</v>
      </c>
      <c r="AH192" s="71" t="s">
        <v>1618</v>
      </c>
      <c r="AI192" s="71">
        <v>-10800</v>
      </c>
      <c r="AJ192" s="74">
        <v>39986.378993055558</v>
      </c>
      <c r="AK192" s="71" t="s">
        <v>2452</v>
      </c>
      <c r="AL192" s="71" t="s">
        <v>3015</v>
      </c>
      <c r="AM192" s="71" t="s">
        <v>3539</v>
      </c>
      <c r="AN192" s="74">
        <v>40523.676747685182</v>
      </c>
      <c r="AO192" s="71"/>
      <c r="AP192" s="71"/>
    </row>
    <row r="193" spans="1:42" ht="34.049999999999997" customHeight="1">
      <c r="A193" s="17" t="s">
        <v>883</v>
      </c>
      <c r="B193" s="77"/>
      <c r="C193" s="78">
        <v>1</v>
      </c>
      <c r="D193" s="78">
        <v>7</v>
      </c>
      <c r="E193" s="79">
        <v>189.99367100000001</v>
      </c>
      <c r="F193" s="79">
        <v>5.9500000000000004E-4</v>
      </c>
      <c r="G193" s="79">
        <v>1.6299999999999999E-3</v>
      </c>
      <c r="H193" s="79">
        <v>0.94728000000000001</v>
      </c>
      <c r="I193" s="79">
        <v>0.26190476190476192</v>
      </c>
      <c r="J193" s="18"/>
      <c r="K193" s="18" t="s">
        <v>72</v>
      </c>
      <c r="L193" s="19">
        <v>6.3469735312679418</v>
      </c>
      <c r="M193" s="20">
        <v>99.872785495699731</v>
      </c>
      <c r="N193" s="88" t="s">
        <v>2413</v>
      </c>
      <c r="O193" s="18"/>
      <c r="P193" s="25" t="s">
        <v>883</v>
      </c>
      <c r="Q193" s="26"/>
      <c r="R193" s="26"/>
      <c r="S193" s="25" t="s">
        <v>3646</v>
      </c>
      <c r="T193" s="21">
        <v>36.330294833168587</v>
      </c>
      <c r="U193" s="22">
        <v>4841.35009765625</v>
      </c>
      <c r="V193" s="22">
        <v>6730.0595703125</v>
      </c>
      <c r="W193" s="23"/>
      <c r="X193" s="24"/>
      <c r="Y193" s="24"/>
      <c r="Z193" s="15">
        <v>740</v>
      </c>
      <c r="AA19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3" s="16"/>
      <c r="AC193" s="71">
        <v>1910</v>
      </c>
      <c r="AD193" s="71">
        <v>1791</v>
      </c>
      <c r="AE193" s="71">
        <v>25149</v>
      </c>
      <c r="AF193" s="71">
        <v>17</v>
      </c>
      <c r="AG193" s="71" t="s">
        <v>1569</v>
      </c>
      <c r="AH193" s="71" t="s">
        <v>1603</v>
      </c>
      <c r="AI193" s="71">
        <v>-18000</v>
      </c>
      <c r="AJ193" s="74">
        <v>39897.05505787037</v>
      </c>
      <c r="AK193" s="71" t="s">
        <v>2452</v>
      </c>
      <c r="AL193" s="71" t="s">
        <v>3190</v>
      </c>
      <c r="AM193" s="71" t="s">
        <v>3646</v>
      </c>
      <c r="AN193" s="74">
        <v>40523.680358796293</v>
      </c>
      <c r="AO193" s="71"/>
      <c r="AP193" s="71"/>
    </row>
    <row r="194" spans="1:42" ht="34.049999999999997" customHeight="1">
      <c r="A194" s="17" t="s">
        <v>692</v>
      </c>
      <c r="B194" s="77"/>
      <c r="C194" s="78">
        <v>1</v>
      </c>
      <c r="D194" s="78">
        <v>2</v>
      </c>
      <c r="E194" s="79">
        <v>183.33673200000001</v>
      </c>
      <c r="F194" s="79">
        <v>6.0700000000000001E-4</v>
      </c>
      <c r="G194" s="79">
        <v>1.372E-3</v>
      </c>
      <c r="H194" s="79">
        <v>0.51315699999999997</v>
      </c>
      <c r="I194" s="79">
        <v>0.16666666666666666</v>
      </c>
      <c r="J194" s="18"/>
      <c r="K194" s="18" t="s">
        <v>72</v>
      </c>
      <c r="L194" s="19">
        <v>4.3670939786956362</v>
      </c>
      <c r="M194" s="20">
        <v>99.994033490585579</v>
      </c>
      <c r="N194" s="88" t="s">
        <v>2274</v>
      </c>
      <c r="O194" s="18"/>
      <c r="P194" s="25" t="s">
        <v>692</v>
      </c>
      <c r="Q194" s="26"/>
      <c r="R194" s="26"/>
      <c r="S194" s="25" t="s">
        <v>3558</v>
      </c>
      <c r="T194" s="21">
        <v>2.6570322534819435</v>
      </c>
      <c r="U194" s="22">
        <v>5404.6552734375</v>
      </c>
      <c r="V194" s="22">
        <v>5519.2939453125</v>
      </c>
      <c r="W194" s="23"/>
      <c r="X194" s="24"/>
      <c r="Y194" s="24"/>
      <c r="Z194" s="15">
        <v>600</v>
      </c>
      <c r="AA19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4" s="16"/>
      <c r="AC194" s="71">
        <v>217</v>
      </c>
      <c r="AD194" s="71">
        <v>84</v>
      </c>
      <c r="AE194" s="71">
        <v>1295</v>
      </c>
      <c r="AF194" s="71">
        <v>2</v>
      </c>
      <c r="AG194" s="71" t="s">
        <v>1448</v>
      </c>
      <c r="AH194" s="71" t="s">
        <v>1604</v>
      </c>
      <c r="AI194" s="71">
        <v>-28800</v>
      </c>
      <c r="AJ194" s="74">
        <v>39907.549097222225</v>
      </c>
      <c r="AK194" s="71" t="s">
        <v>2452</v>
      </c>
      <c r="AL194" s="71" t="s">
        <v>3050</v>
      </c>
      <c r="AM194" s="71" t="s">
        <v>3558</v>
      </c>
      <c r="AN194" s="74">
        <v>40523.67015046296</v>
      </c>
      <c r="AO194" s="71"/>
      <c r="AP194" s="71"/>
    </row>
    <row r="195" spans="1:42" ht="34.049999999999997" customHeight="1">
      <c r="A195" s="17" t="s">
        <v>793</v>
      </c>
      <c r="B195" s="77"/>
      <c r="C195" s="78">
        <v>9</v>
      </c>
      <c r="D195" s="78">
        <v>14</v>
      </c>
      <c r="E195" s="79">
        <v>179.135448</v>
      </c>
      <c r="F195" s="79">
        <v>5.0000000000000001E-4</v>
      </c>
      <c r="G195" s="79">
        <v>2.8869999999999998E-3</v>
      </c>
      <c r="H195" s="79">
        <v>1.486931</v>
      </c>
      <c r="I195" s="79">
        <v>0.34285714285714286</v>
      </c>
      <c r="J195" s="18"/>
      <c r="K195" s="18" t="s">
        <v>72</v>
      </c>
      <c r="L195" s="19">
        <v>5.8995346699987516</v>
      </c>
      <c r="M195" s="20">
        <v>99.93628620303889</v>
      </c>
      <c r="N195" s="88" t="s">
        <v>2352</v>
      </c>
      <c r="O195" s="18"/>
      <c r="P195" s="25" t="s">
        <v>793</v>
      </c>
      <c r="Q195" s="26"/>
      <c r="R195" s="26"/>
      <c r="S195" s="25" t="s">
        <v>3608</v>
      </c>
      <c r="T195" s="21">
        <v>18.694737278253612</v>
      </c>
      <c r="U195" s="22">
        <v>2352.80224609375</v>
      </c>
      <c r="V195" s="22">
        <v>3874.2236328125</v>
      </c>
      <c r="W195" s="23"/>
      <c r="X195" s="24"/>
      <c r="Y195" s="24"/>
      <c r="Z195" s="15">
        <v>679</v>
      </c>
      <c r="AA19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5" s="16"/>
      <c r="AC195" s="71">
        <v>679</v>
      </c>
      <c r="AD195" s="71">
        <v>897</v>
      </c>
      <c r="AE195" s="71">
        <v>2846</v>
      </c>
      <c r="AF195" s="71">
        <v>5</v>
      </c>
      <c r="AG195" s="71" t="s">
        <v>1516</v>
      </c>
      <c r="AH195" s="71" t="s">
        <v>1606</v>
      </c>
      <c r="AI195" s="71">
        <v>-18000</v>
      </c>
      <c r="AJ195" s="74">
        <v>40205.106805555559</v>
      </c>
      <c r="AK195" s="71" t="s">
        <v>2452</v>
      </c>
      <c r="AL195" s="71" t="s">
        <v>3129</v>
      </c>
      <c r="AM195" s="71" t="s">
        <v>3608</v>
      </c>
      <c r="AN195" s="74">
        <v>40523.671805555554</v>
      </c>
      <c r="AO195" s="71"/>
      <c r="AP195" s="71"/>
    </row>
    <row r="196" spans="1:42" ht="34.049999999999997" customHeight="1">
      <c r="A196" s="17" t="s">
        <v>178</v>
      </c>
      <c r="B196" s="77"/>
      <c r="C196" s="78">
        <v>0</v>
      </c>
      <c r="D196" s="78">
        <v>2</v>
      </c>
      <c r="E196" s="79">
        <v>178.825288</v>
      </c>
      <c r="F196" s="79">
        <v>5.7799999999999995E-4</v>
      </c>
      <c r="G196" s="79">
        <v>8.9099999999999997E-4</v>
      </c>
      <c r="H196" s="79">
        <v>0.42314800000000002</v>
      </c>
      <c r="I196" s="79">
        <v>0</v>
      </c>
      <c r="J196" s="18"/>
      <c r="K196" s="18" t="s">
        <v>72</v>
      </c>
      <c r="L196" s="19">
        <v>3.6326708961993059</v>
      </c>
      <c r="M196" s="20">
        <v>99.99808219340251</v>
      </c>
      <c r="N196" s="88" t="s">
        <v>1704</v>
      </c>
      <c r="O196" s="18"/>
      <c r="P196" s="25" t="s">
        <v>178</v>
      </c>
      <c r="Q196" s="26"/>
      <c r="R196" s="26"/>
      <c r="S196" s="25" t="s">
        <v>3254</v>
      </c>
      <c r="T196" s="21">
        <v>1.5326175100477677</v>
      </c>
      <c r="U196" s="22">
        <v>4385.93701171875</v>
      </c>
      <c r="V196" s="22">
        <v>8065.67724609375</v>
      </c>
      <c r="W196" s="23"/>
      <c r="X196" s="24"/>
      <c r="Y196" s="24"/>
      <c r="Z196" s="15">
        <v>28</v>
      </c>
      <c r="AA19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6" s="16"/>
      <c r="AC196" s="71">
        <v>58</v>
      </c>
      <c r="AD196" s="71">
        <v>27</v>
      </c>
      <c r="AE196" s="71">
        <v>36</v>
      </c>
      <c r="AF196" s="71">
        <v>1</v>
      </c>
      <c r="AG196" s="71"/>
      <c r="AH196" s="71"/>
      <c r="AI196" s="71"/>
      <c r="AJ196" s="74">
        <v>39834.230914351851</v>
      </c>
      <c r="AK196" s="71" t="s">
        <v>2452</v>
      </c>
      <c r="AL196" s="71" t="s">
        <v>2478</v>
      </c>
      <c r="AM196" s="71" t="s">
        <v>3254</v>
      </c>
      <c r="AN196" s="74">
        <v>40523.654270833336</v>
      </c>
      <c r="AO196" s="71"/>
      <c r="AP196" s="71"/>
    </row>
    <row r="197" spans="1:42" ht="34.049999999999997" customHeight="1">
      <c r="A197" s="17" t="s">
        <v>277</v>
      </c>
      <c r="B197" s="77"/>
      <c r="C197" s="78">
        <v>0</v>
      </c>
      <c r="D197" s="78">
        <v>3</v>
      </c>
      <c r="E197" s="79">
        <v>178.825288</v>
      </c>
      <c r="F197" s="79">
        <v>6.0599999999999998E-4</v>
      </c>
      <c r="G197" s="79">
        <v>1.4139999999999999E-3</v>
      </c>
      <c r="H197" s="79">
        <v>0.52482899999999999</v>
      </c>
      <c r="I197" s="79">
        <v>0.5</v>
      </c>
      <c r="J197" s="18"/>
      <c r="K197" s="18" t="s">
        <v>72</v>
      </c>
      <c r="L197" s="19">
        <v>6.029778072781121</v>
      </c>
      <c r="M197" s="20">
        <v>99.922080228242663</v>
      </c>
      <c r="N197" s="88" t="s">
        <v>1841</v>
      </c>
      <c r="O197" s="18"/>
      <c r="P197" s="25" t="s">
        <v>277</v>
      </c>
      <c r="Q197" s="26"/>
      <c r="R197" s="26"/>
      <c r="S197" s="25" t="s">
        <v>3336</v>
      </c>
      <c r="T197" s="21">
        <v>22.640052167496336</v>
      </c>
      <c r="U197" s="22">
        <v>5545.4111328125</v>
      </c>
      <c r="V197" s="22">
        <v>4612.4765625</v>
      </c>
      <c r="W197" s="23"/>
      <c r="X197" s="24"/>
      <c r="Y197" s="24"/>
      <c r="Z197" s="15">
        <v>165</v>
      </c>
      <c r="AA19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7" s="16"/>
      <c r="AC197" s="71">
        <v>1874</v>
      </c>
      <c r="AD197" s="71">
        <v>1097</v>
      </c>
      <c r="AE197" s="71">
        <v>5486</v>
      </c>
      <c r="AF197" s="71">
        <v>149</v>
      </c>
      <c r="AG197" s="71" t="s">
        <v>1102</v>
      </c>
      <c r="AH197" s="71" t="s">
        <v>1616</v>
      </c>
      <c r="AI197" s="71">
        <v>-21600</v>
      </c>
      <c r="AJ197" s="74">
        <v>39708.618819444448</v>
      </c>
      <c r="AK197" s="71" t="s">
        <v>2452</v>
      </c>
      <c r="AL197" s="71" t="s">
        <v>2615</v>
      </c>
      <c r="AM197" s="71" t="s">
        <v>3336</v>
      </c>
      <c r="AN197" s="74">
        <v>40523.66443287037</v>
      </c>
      <c r="AO197" s="71"/>
      <c r="AP197" s="71"/>
    </row>
    <row r="198" spans="1:42" ht="34.049999999999997" customHeight="1">
      <c r="A198" s="17" t="s">
        <v>537</v>
      </c>
      <c r="B198" s="77"/>
      <c r="C198" s="78">
        <v>0</v>
      </c>
      <c r="D198" s="78">
        <v>2</v>
      </c>
      <c r="E198" s="79">
        <v>178.825288</v>
      </c>
      <c r="F198" s="79">
        <v>5.7799999999999995E-4</v>
      </c>
      <c r="G198" s="79">
        <v>8.9099999999999997E-4</v>
      </c>
      <c r="H198" s="79">
        <v>0.42314800000000002</v>
      </c>
      <c r="I198" s="79">
        <v>0</v>
      </c>
      <c r="J198" s="18"/>
      <c r="K198" s="18" t="s">
        <v>72</v>
      </c>
      <c r="L198" s="19">
        <v>5.923608264688351</v>
      </c>
      <c r="M198" s="20">
        <v>99.933871187323533</v>
      </c>
      <c r="N198" s="88" t="s">
        <v>2143</v>
      </c>
      <c r="O198" s="18"/>
      <c r="P198" s="25" t="s">
        <v>537</v>
      </c>
      <c r="Q198" s="26"/>
      <c r="R198" s="26"/>
      <c r="S198" s="25" t="s">
        <v>3484</v>
      </c>
      <c r="T198" s="21">
        <v>19.365440809424875</v>
      </c>
      <c r="U198" s="22">
        <v>5071.28564453125</v>
      </c>
      <c r="V198" s="22">
        <v>7523.03125</v>
      </c>
      <c r="W198" s="23"/>
      <c r="X198" s="24"/>
      <c r="Y198" s="24"/>
      <c r="Z198" s="15">
        <v>468</v>
      </c>
      <c r="AA19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8" s="16"/>
      <c r="AC198" s="71">
        <v>842</v>
      </c>
      <c r="AD198" s="71">
        <v>931</v>
      </c>
      <c r="AE198" s="71">
        <v>1445</v>
      </c>
      <c r="AF198" s="71">
        <v>552</v>
      </c>
      <c r="AG198" s="71" t="s">
        <v>1339</v>
      </c>
      <c r="AH198" s="71" t="s">
        <v>1604</v>
      </c>
      <c r="AI198" s="71">
        <v>-28800</v>
      </c>
      <c r="AJ198" s="74">
        <v>39885.142800925925</v>
      </c>
      <c r="AK198" s="71" t="s">
        <v>2452</v>
      </c>
      <c r="AL198" s="71" t="s">
        <v>2918</v>
      </c>
      <c r="AM198" s="71" t="s">
        <v>3484</v>
      </c>
      <c r="AN198" s="74">
        <v>40523.673738425925</v>
      </c>
      <c r="AO198" s="71"/>
      <c r="AP198" s="71"/>
    </row>
    <row r="199" spans="1:42" ht="34.049999999999997" customHeight="1">
      <c r="A199" s="17" t="s">
        <v>602</v>
      </c>
      <c r="B199" s="77"/>
      <c r="C199" s="78">
        <v>0</v>
      </c>
      <c r="D199" s="78">
        <v>2</v>
      </c>
      <c r="E199" s="79">
        <v>178.825288</v>
      </c>
      <c r="F199" s="79">
        <v>5.7799999999999995E-4</v>
      </c>
      <c r="G199" s="79">
        <v>8.9099999999999997E-4</v>
      </c>
      <c r="H199" s="79">
        <v>0.42314800000000002</v>
      </c>
      <c r="I199" s="79">
        <v>0</v>
      </c>
      <c r="J199" s="18"/>
      <c r="K199" s="18" t="s">
        <v>72</v>
      </c>
      <c r="L199" s="19">
        <v>4.5114857604828558</v>
      </c>
      <c r="M199" s="20">
        <v>99.992541863231978</v>
      </c>
      <c r="N199" s="88" t="s">
        <v>2198</v>
      </c>
      <c r="O199" s="18"/>
      <c r="P199" s="25" t="s">
        <v>602</v>
      </c>
      <c r="Q199" s="26"/>
      <c r="R199" s="26"/>
      <c r="S199" s="25" t="s">
        <v>3254</v>
      </c>
      <c r="T199" s="21">
        <v>3.0712903168524295</v>
      </c>
      <c r="U199" s="22">
        <v>4403.7060546875</v>
      </c>
      <c r="V199" s="22">
        <v>7942.384765625</v>
      </c>
      <c r="W199" s="23"/>
      <c r="X199" s="24"/>
      <c r="Y199" s="24"/>
      <c r="Z199" s="15">
        <v>523</v>
      </c>
      <c r="AA19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199" s="16"/>
      <c r="AC199" s="71">
        <v>72</v>
      </c>
      <c r="AD199" s="71">
        <v>105</v>
      </c>
      <c r="AE199" s="71">
        <v>1942</v>
      </c>
      <c r="AF199" s="71">
        <v>1</v>
      </c>
      <c r="AG199" s="71" t="s">
        <v>1383</v>
      </c>
      <c r="AH199" s="71" t="s">
        <v>1612</v>
      </c>
      <c r="AI199" s="71">
        <v>32400</v>
      </c>
      <c r="AJ199" s="74">
        <v>39913.046805555554</v>
      </c>
      <c r="AK199" s="71" t="s">
        <v>2452</v>
      </c>
      <c r="AL199" s="71" t="s">
        <v>2973</v>
      </c>
      <c r="AM199" s="71" t="s">
        <v>3254</v>
      </c>
      <c r="AN199" s="74">
        <v>40523.675474537034</v>
      </c>
      <c r="AO199" s="71"/>
      <c r="AP199" s="71"/>
    </row>
    <row r="200" spans="1:42" ht="34.049999999999997" customHeight="1">
      <c r="A200" s="17" t="s">
        <v>670</v>
      </c>
      <c r="B200" s="77"/>
      <c r="C200" s="78">
        <v>8</v>
      </c>
      <c r="D200" s="78">
        <v>15</v>
      </c>
      <c r="E200" s="79">
        <v>175.73530500000001</v>
      </c>
      <c r="F200" s="79">
        <v>4.9700000000000005E-4</v>
      </c>
      <c r="G200" s="79">
        <v>3.1900000000000001E-3</v>
      </c>
      <c r="H200" s="79">
        <v>1.74044</v>
      </c>
      <c r="I200" s="79">
        <v>0.38235294117647056</v>
      </c>
      <c r="J200" s="18"/>
      <c r="K200" s="18" t="s">
        <v>72</v>
      </c>
      <c r="L200" s="19">
        <v>5.8303151256618264</v>
      </c>
      <c r="M200" s="20">
        <v>99.942749921571178</v>
      </c>
      <c r="N200" s="88" t="s">
        <v>2261</v>
      </c>
      <c r="O200" s="18"/>
      <c r="P200" s="25" t="s">
        <v>670</v>
      </c>
      <c r="Q200" s="26"/>
      <c r="R200" s="26"/>
      <c r="S200" s="25" t="s">
        <v>3552</v>
      </c>
      <c r="T200" s="21">
        <v>16.899619003648173</v>
      </c>
      <c r="U200" s="22">
        <v>2246.032958984375</v>
      </c>
      <c r="V200" s="22">
        <v>3901.3134765625</v>
      </c>
      <c r="W200" s="23"/>
      <c r="X200" s="24"/>
      <c r="Y200" s="24"/>
      <c r="Z200" s="15">
        <v>587</v>
      </c>
      <c r="AA20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0" s="16"/>
      <c r="AC200" s="71">
        <v>760</v>
      </c>
      <c r="AD200" s="71">
        <v>806</v>
      </c>
      <c r="AE200" s="71">
        <v>2870</v>
      </c>
      <c r="AF200" s="71">
        <v>48</v>
      </c>
      <c r="AG200" s="71" t="s">
        <v>1435</v>
      </c>
      <c r="AH200" s="71" t="s">
        <v>1606</v>
      </c>
      <c r="AI200" s="71">
        <v>-18000</v>
      </c>
      <c r="AJ200" s="74">
        <v>40035.687638888892</v>
      </c>
      <c r="AK200" s="71" t="s">
        <v>2452</v>
      </c>
      <c r="AL200" s="71" t="s">
        <v>3037</v>
      </c>
      <c r="AM200" s="71" t="s">
        <v>3552</v>
      </c>
      <c r="AN200" s="74">
        <v>40523.672384259262</v>
      </c>
      <c r="AO200" s="71"/>
      <c r="AP200" s="71"/>
    </row>
    <row r="201" spans="1:42" ht="34.049999999999997" customHeight="1">
      <c r="A201" s="17" t="s">
        <v>335</v>
      </c>
      <c r="B201" s="77"/>
      <c r="C201" s="78">
        <v>0</v>
      </c>
      <c r="D201" s="78">
        <v>4</v>
      </c>
      <c r="E201" s="79">
        <v>175.26523399999999</v>
      </c>
      <c r="F201" s="79">
        <v>5.8100000000000003E-4</v>
      </c>
      <c r="G201" s="79">
        <v>1.0169999999999999E-3</v>
      </c>
      <c r="H201" s="79">
        <v>0.80375399999999997</v>
      </c>
      <c r="I201" s="79">
        <v>0.16666666666666666</v>
      </c>
      <c r="J201" s="18"/>
      <c r="K201" s="18" t="s">
        <v>72</v>
      </c>
      <c r="L201" s="19">
        <v>4.7247933475872319</v>
      </c>
      <c r="M201" s="20">
        <v>99.989629638398753</v>
      </c>
      <c r="N201" s="88" t="s">
        <v>1916</v>
      </c>
      <c r="O201" s="18"/>
      <c r="P201" s="25" t="s">
        <v>335</v>
      </c>
      <c r="Q201" s="26"/>
      <c r="R201" s="26"/>
      <c r="S201" s="25" t="s">
        <v>3362</v>
      </c>
      <c r="T201" s="21">
        <v>3.8800798691471878</v>
      </c>
      <c r="U201" s="22">
        <v>5064.08056640625</v>
      </c>
      <c r="V201" s="22">
        <v>7898.03759765625</v>
      </c>
      <c r="W201" s="23"/>
      <c r="X201" s="24"/>
      <c r="Y201" s="24"/>
      <c r="Z201" s="15">
        <v>240</v>
      </c>
      <c r="AA20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1" s="16"/>
      <c r="AC201" s="71">
        <v>148</v>
      </c>
      <c r="AD201" s="71">
        <v>146</v>
      </c>
      <c r="AE201" s="71">
        <v>4115</v>
      </c>
      <c r="AF201" s="71">
        <v>0</v>
      </c>
      <c r="AG201" s="71" t="s">
        <v>1162</v>
      </c>
      <c r="AH201" s="71" t="s">
        <v>1631</v>
      </c>
      <c r="AI201" s="71">
        <v>3600</v>
      </c>
      <c r="AJ201" s="74">
        <v>39901.011053240742</v>
      </c>
      <c r="AK201" s="71" t="s">
        <v>2452</v>
      </c>
      <c r="AL201" s="71" t="s">
        <v>2690</v>
      </c>
      <c r="AM201" s="71" t="s">
        <v>3362</v>
      </c>
      <c r="AN201" s="74">
        <v>40523.666319444441</v>
      </c>
      <c r="AO201" s="71"/>
      <c r="AP201" s="71"/>
    </row>
    <row r="202" spans="1:42" ht="34.049999999999997" customHeight="1">
      <c r="A202" s="17" t="s">
        <v>488</v>
      </c>
      <c r="B202" s="77"/>
      <c r="C202" s="78">
        <v>1</v>
      </c>
      <c r="D202" s="78">
        <v>3</v>
      </c>
      <c r="E202" s="79">
        <v>173.93579299999999</v>
      </c>
      <c r="F202" s="79">
        <v>5.9800000000000001E-4</v>
      </c>
      <c r="G202" s="79">
        <v>1.361E-3</v>
      </c>
      <c r="H202" s="79">
        <v>0.65080499999999997</v>
      </c>
      <c r="I202" s="79">
        <v>0.25</v>
      </c>
      <c r="J202" s="18"/>
      <c r="K202" s="18" t="s">
        <v>72</v>
      </c>
      <c r="L202" s="19">
        <v>5.4401005934072098</v>
      </c>
      <c r="M202" s="20">
        <v>99.968675825574309</v>
      </c>
      <c r="N202" s="88" t="s">
        <v>2085</v>
      </c>
      <c r="O202" s="18"/>
      <c r="P202" s="25" t="s">
        <v>488</v>
      </c>
      <c r="Q202" s="26"/>
      <c r="R202" s="26"/>
      <c r="S202" s="25" t="s">
        <v>3449</v>
      </c>
      <c r="T202" s="21">
        <v>9.6994193307802039</v>
      </c>
      <c r="U202" s="22">
        <v>4585.828125</v>
      </c>
      <c r="V202" s="22">
        <v>7155.06396484375</v>
      </c>
      <c r="W202" s="23"/>
      <c r="X202" s="24"/>
      <c r="Y202" s="24"/>
      <c r="Z202" s="15">
        <v>410</v>
      </c>
      <c r="AA20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2" s="16"/>
      <c r="AC202" s="71">
        <v>662</v>
      </c>
      <c r="AD202" s="71">
        <v>441</v>
      </c>
      <c r="AE202" s="71">
        <v>2898</v>
      </c>
      <c r="AF202" s="71">
        <v>2</v>
      </c>
      <c r="AG202" s="71" t="s">
        <v>1291</v>
      </c>
      <c r="AH202" s="71" t="s">
        <v>1644</v>
      </c>
      <c r="AI202" s="71">
        <v>0</v>
      </c>
      <c r="AJ202" s="74">
        <v>39798.593865740739</v>
      </c>
      <c r="AK202" s="71" t="s">
        <v>2452</v>
      </c>
      <c r="AL202" s="71" t="s">
        <v>2860</v>
      </c>
      <c r="AM202" s="71" t="s">
        <v>3449</v>
      </c>
      <c r="AN202" s="74">
        <v>40523.669108796297</v>
      </c>
      <c r="AO202" s="71"/>
      <c r="AP202" s="71"/>
    </row>
    <row r="203" spans="1:42" ht="34.049999999999997" customHeight="1">
      <c r="A203" s="17" t="s">
        <v>672</v>
      </c>
      <c r="B203" s="77"/>
      <c r="C203" s="78">
        <v>1</v>
      </c>
      <c r="D203" s="78">
        <v>5</v>
      </c>
      <c r="E203" s="79">
        <v>170.69615200000001</v>
      </c>
      <c r="F203" s="79">
        <v>5.9800000000000001E-4</v>
      </c>
      <c r="G203" s="79">
        <v>1.7149999999999999E-3</v>
      </c>
      <c r="H203" s="79">
        <v>0.66778199999999999</v>
      </c>
      <c r="I203" s="79">
        <v>0.35</v>
      </c>
      <c r="J203" s="18"/>
      <c r="K203" s="18" t="s">
        <v>72</v>
      </c>
      <c r="L203" s="19">
        <v>4.9412503392855411</v>
      </c>
      <c r="M203" s="20">
        <v>99.985509905707843</v>
      </c>
      <c r="N203" s="88" t="s">
        <v>2262</v>
      </c>
      <c r="O203" s="18"/>
      <c r="P203" s="25" t="s">
        <v>672</v>
      </c>
      <c r="Q203" s="26"/>
      <c r="R203" s="26"/>
      <c r="S203" s="25" t="s">
        <v>3235</v>
      </c>
      <c r="T203" s="21">
        <v>5.0242211870275773</v>
      </c>
      <c r="U203" s="22">
        <v>4310.96923828125</v>
      </c>
      <c r="V203" s="22">
        <v>7003.48486328125</v>
      </c>
      <c r="W203" s="23"/>
      <c r="X203" s="24"/>
      <c r="Y203" s="24"/>
      <c r="Z203" s="15">
        <v>588</v>
      </c>
      <c r="AA20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3" s="16"/>
      <c r="AC203" s="71">
        <v>182</v>
      </c>
      <c r="AD203" s="71">
        <v>204</v>
      </c>
      <c r="AE203" s="71">
        <v>381</v>
      </c>
      <c r="AF203" s="71">
        <v>9</v>
      </c>
      <c r="AG203" s="71" t="s">
        <v>1436</v>
      </c>
      <c r="AH203" s="71" t="s">
        <v>1616</v>
      </c>
      <c r="AI203" s="71">
        <v>-21600</v>
      </c>
      <c r="AJ203" s="74">
        <v>39399.812094907407</v>
      </c>
      <c r="AK203" s="71" t="s">
        <v>2452</v>
      </c>
      <c r="AL203" s="71" t="s">
        <v>3038</v>
      </c>
      <c r="AM203" s="71" t="s">
        <v>3235</v>
      </c>
      <c r="AN203" s="74">
        <v>40523.664027777777</v>
      </c>
      <c r="AO203" s="71"/>
      <c r="AP203" s="71"/>
    </row>
    <row r="204" spans="1:42" ht="34.049999999999997" customHeight="1">
      <c r="A204" s="17" t="s">
        <v>606</v>
      </c>
      <c r="B204" s="77"/>
      <c r="C204" s="78">
        <v>3</v>
      </c>
      <c r="D204" s="78">
        <v>3</v>
      </c>
      <c r="E204" s="79">
        <v>167.48355699999999</v>
      </c>
      <c r="F204" s="79">
        <v>5.8299999999999997E-4</v>
      </c>
      <c r="G204" s="79">
        <v>1.039E-3</v>
      </c>
      <c r="H204" s="79">
        <v>0.78177700000000006</v>
      </c>
      <c r="I204" s="79">
        <v>0.1</v>
      </c>
      <c r="J204" s="18"/>
      <c r="K204" s="18" t="s">
        <v>72</v>
      </c>
      <c r="L204" s="19">
        <v>4.8986423279668765</v>
      </c>
      <c r="M204" s="20">
        <v>99.986433294069599</v>
      </c>
      <c r="N204" s="88" t="s">
        <v>2000</v>
      </c>
      <c r="O204" s="18"/>
      <c r="P204" s="25" t="s">
        <v>606</v>
      </c>
      <c r="Q204" s="26"/>
      <c r="R204" s="26"/>
      <c r="S204" s="25" t="s">
        <v>3235</v>
      </c>
      <c r="T204" s="21">
        <v>4.7677757192268002</v>
      </c>
      <c r="U204" s="22">
        <v>4358.56396484375</v>
      </c>
      <c r="V204" s="22">
        <v>7767.29248046875</v>
      </c>
      <c r="W204" s="23"/>
      <c r="X204" s="24"/>
      <c r="Y204" s="24"/>
      <c r="Z204" s="15">
        <v>325</v>
      </c>
      <c r="AA20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4" s="16"/>
      <c r="AC204" s="71">
        <v>523</v>
      </c>
      <c r="AD204" s="71">
        <v>191</v>
      </c>
      <c r="AE204" s="71">
        <v>1978</v>
      </c>
      <c r="AF204" s="71">
        <v>4</v>
      </c>
      <c r="AG204" s="71" t="s">
        <v>1230</v>
      </c>
      <c r="AH204" s="71"/>
      <c r="AI204" s="71"/>
      <c r="AJ204" s="74">
        <v>40493.529745370368</v>
      </c>
      <c r="AK204" s="71" t="s">
        <v>2452</v>
      </c>
      <c r="AL204" s="71" t="s">
        <v>2775</v>
      </c>
      <c r="AM204" s="71" t="s">
        <v>3235</v>
      </c>
      <c r="AN204" s="74">
        <v>40523.669409722221</v>
      </c>
      <c r="AO204" s="71"/>
      <c r="AP204" s="71"/>
    </row>
    <row r="205" spans="1:42" ht="34.049999999999997" customHeight="1">
      <c r="A205" s="17" t="s">
        <v>479</v>
      </c>
      <c r="B205" s="77"/>
      <c r="C205" s="78">
        <v>13</v>
      </c>
      <c r="D205" s="78">
        <v>8</v>
      </c>
      <c r="E205" s="79">
        <v>165.430892</v>
      </c>
      <c r="F205" s="79">
        <v>4.6799999999999999E-4</v>
      </c>
      <c r="G205" s="79">
        <v>2.0460000000000001E-3</v>
      </c>
      <c r="H205" s="79">
        <v>1.3824149999999999</v>
      </c>
      <c r="I205" s="79">
        <v>0.26923076923076922</v>
      </c>
      <c r="J205" s="18"/>
      <c r="K205" s="18" t="s">
        <v>72</v>
      </c>
      <c r="L205" s="19">
        <v>5.7136217029550105</v>
      </c>
      <c r="M205" s="20">
        <v>99.952196894810669</v>
      </c>
      <c r="N205" s="88" t="s">
        <v>1986</v>
      </c>
      <c r="O205" s="18"/>
      <c r="P205" s="25" t="s">
        <v>479</v>
      </c>
      <c r="Q205" s="26"/>
      <c r="R205" s="26"/>
      <c r="S205" s="25" t="s">
        <v>3403</v>
      </c>
      <c r="T205" s="21">
        <v>14.275984602301763</v>
      </c>
      <c r="U205" s="22">
        <v>1549.4127197265625</v>
      </c>
      <c r="V205" s="22">
        <v>5714.5732421875</v>
      </c>
      <c r="W205" s="23"/>
      <c r="X205" s="24"/>
      <c r="Y205" s="24"/>
      <c r="Z205" s="15">
        <v>311</v>
      </c>
      <c r="AA20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5" s="16"/>
      <c r="AC205" s="71">
        <v>207</v>
      </c>
      <c r="AD205" s="71">
        <v>673</v>
      </c>
      <c r="AE205" s="71">
        <v>320</v>
      </c>
      <c r="AF205" s="71">
        <v>7</v>
      </c>
      <c r="AG205" s="71" t="s">
        <v>1221</v>
      </c>
      <c r="AH205" s="71" t="s">
        <v>1606</v>
      </c>
      <c r="AI205" s="71">
        <v>-18000</v>
      </c>
      <c r="AJ205" s="74">
        <v>39678.869201388887</v>
      </c>
      <c r="AK205" s="71" t="s">
        <v>2452</v>
      </c>
      <c r="AL205" s="71" t="s">
        <v>2761</v>
      </c>
      <c r="AM205" s="71" t="s">
        <v>3403</v>
      </c>
      <c r="AN205" s="74">
        <v>40523.669212962966</v>
      </c>
      <c r="AO205" s="71"/>
      <c r="AP205" s="71"/>
    </row>
    <row r="206" spans="1:42" ht="34.049999999999997" customHeight="1">
      <c r="A206" s="17" t="s">
        <v>457</v>
      </c>
      <c r="B206" s="77"/>
      <c r="C206" s="78">
        <v>2</v>
      </c>
      <c r="D206" s="78">
        <v>3</v>
      </c>
      <c r="E206" s="79">
        <v>163.68107900000001</v>
      </c>
      <c r="F206" s="79">
        <v>4.6999999999999999E-4</v>
      </c>
      <c r="G206" s="79">
        <v>5.6899999999999995E-4</v>
      </c>
      <c r="H206" s="79">
        <v>0.69819600000000004</v>
      </c>
      <c r="I206" s="79">
        <v>0.16666666666666666</v>
      </c>
      <c r="J206" s="18"/>
      <c r="K206" s="18" t="s">
        <v>72</v>
      </c>
      <c r="L206" s="19">
        <v>5.7078269158485044</v>
      </c>
      <c r="M206" s="20">
        <v>99.952623074054557</v>
      </c>
      <c r="N206" s="88" t="s">
        <v>2056</v>
      </c>
      <c r="O206" s="18"/>
      <c r="P206" s="25" t="s">
        <v>457</v>
      </c>
      <c r="Q206" s="26"/>
      <c r="R206" s="26"/>
      <c r="S206" s="25" t="s">
        <v>3433</v>
      </c>
      <c r="T206" s="21">
        <v>14.157625155624482</v>
      </c>
      <c r="U206" s="22">
        <v>3207.553955078125</v>
      </c>
      <c r="V206" s="22">
        <v>2539.9423828125</v>
      </c>
      <c r="W206" s="23"/>
      <c r="X206" s="24"/>
      <c r="Y206" s="24"/>
      <c r="Z206" s="15">
        <v>381</v>
      </c>
      <c r="AA20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6" s="16"/>
      <c r="AC206" s="71">
        <v>384</v>
      </c>
      <c r="AD206" s="71">
        <v>667</v>
      </c>
      <c r="AE206" s="71">
        <v>47881</v>
      </c>
      <c r="AF206" s="71">
        <v>425</v>
      </c>
      <c r="AG206" s="71" t="s">
        <v>1266</v>
      </c>
      <c r="AH206" s="71" t="s">
        <v>1615</v>
      </c>
      <c r="AI206" s="71">
        <v>3600</v>
      </c>
      <c r="AJ206" s="74">
        <v>39367.984988425924</v>
      </c>
      <c r="AK206" s="71" t="s">
        <v>2452</v>
      </c>
      <c r="AL206" s="71" t="s">
        <v>2831</v>
      </c>
      <c r="AM206" s="71" t="s">
        <v>3433</v>
      </c>
      <c r="AN206" s="74">
        <v>40523.671516203707</v>
      </c>
      <c r="AO206" s="71"/>
      <c r="AP206" s="71"/>
    </row>
    <row r="207" spans="1:42" ht="34.049999999999997" customHeight="1">
      <c r="A207" s="17" t="s">
        <v>802</v>
      </c>
      <c r="B207" s="77"/>
      <c r="C207" s="78">
        <v>1</v>
      </c>
      <c r="D207" s="78">
        <v>4</v>
      </c>
      <c r="E207" s="79">
        <v>163.54613499999999</v>
      </c>
      <c r="F207" s="79">
        <v>6.1200000000000002E-4</v>
      </c>
      <c r="G207" s="79">
        <v>1.536E-3</v>
      </c>
      <c r="H207" s="79">
        <v>0.68113199999999996</v>
      </c>
      <c r="I207" s="79">
        <v>0.16666666666666666</v>
      </c>
      <c r="J207" s="18"/>
      <c r="K207" s="18" t="s">
        <v>72</v>
      </c>
      <c r="L207" s="19">
        <v>4.258295899700185</v>
      </c>
      <c r="M207" s="20">
        <v>99.994956878947335</v>
      </c>
      <c r="N207" s="88" t="s">
        <v>2360</v>
      </c>
      <c r="O207" s="18"/>
      <c r="P207" s="25" t="s">
        <v>802</v>
      </c>
      <c r="Q207" s="26"/>
      <c r="R207" s="26"/>
      <c r="S207" s="25" t="s">
        <v>3299</v>
      </c>
      <c r="T207" s="21">
        <v>2.4005867856811665</v>
      </c>
      <c r="U207" s="22">
        <v>5154.78759765625</v>
      </c>
      <c r="V207" s="22">
        <v>6122.232421875</v>
      </c>
      <c r="W207" s="23"/>
      <c r="X207" s="24"/>
      <c r="Y207" s="24"/>
      <c r="Z207" s="15">
        <v>687</v>
      </c>
      <c r="AA20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7" s="16"/>
      <c r="AC207" s="71">
        <v>221</v>
      </c>
      <c r="AD207" s="71">
        <v>71</v>
      </c>
      <c r="AE207" s="71">
        <v>60</v>
      </c>
      <c r="AF207" s="71">
        <v>0</v>
      </c>
      <c r="AG207" s="71" t="s">
        <v>1524</v>
      </c>
      <c r="AH207" s="71" t="s">
        <v>1627</v>
      </c>
      <c r="AI207" s="71">
        <v>-36000</v>
      </c>
      <c r="AJ207" s="74">
        <v>40520.114120370374</v>
      </c>
      <c r="AK207" s="71" t="s">
        <v>2452</v>
      </c>
      <c r="AL207" s="71" t="s">
        <v>3137</v>
      </c>
      <c r="AM207" s="71" t="s">
        <v>3299</v>
      </c>
      <c r="AN207" s="74">
        <v>40523.665219907409</v>
      </c>
      <c r="AO207" s="71"/>
      <c r="AP207" s="71"/>
    </row>
    <row r="208" spans="1:42" ht="34.049999999999997" customHeight="1">
      <c r="A208" s="17" t="s">
        <v>780</v>
      </c>
      <c r="B208" s="77"/>
      <c r="C208" s="78">
        <v>6</v>
      </c>
      <c r="D208" s="78">
        <v>10</v>
      </c>
      <c r="E208" s="79">
        <v>157.00149300000001</v>
      </c>
      <c r="F208" s="79">
        <v>5.9000000000000003E-4</v>
      </c>
      <c r="G208" s="79">
        <v>1.4120000000000001E-3</v>
      </c>
      <c r="H208" s="79">
        <v>1.543075</v>
      </c>
      <c r="I208" s="79">
        <v>0.3</v>
      </c>
      <c r="J208" s="18"/>
      <c r="K208" s="18" t="s">
        <v>72</v>
      </c>
      <c r="L208" s="19">
        <v>5.8647091271149261</v>
      </c>
      <c r="M208" s="20">
        <v>99.939624607116016</v>
      </c>
      <c r="N208" s="88" t="s">
        <v>2342</v>
      </c>
      <c r="O208" s="18"/>
      <c r="P208" s="25" t="s">
        <v>780</v>
      </c>
      <c r="Q208" s="26"/>
      <c r="R208" s="26"/>
      <c r="S208" s="25" t="s">
        <v>3604</v>
      </c>
      <c r="T208" s="21">
        <v>17.767588279281572</v>
      </c>
      <c r="U208" s="22">
        <v>5218.4130859375</v>
      </c>
      <c r="V208" s="22">
        <v>7492.99560546875</v>
      </c>
      <c r="W208" s="23"/>
      <c r="X208" s="24"/>
      <c r="Y208" s="24"/>
      <c r="Z208" s="15">
        <v>669</v>
      </c>
      <c r="AA20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8" s="16"/>
      <c r="AC208" s="71">
        <v>946</v>
      </c>
      <c r="AD208" s="71">
        <v>850</v>
      </c>
      <c r="AE208" s="71">
        <v>15375</v>
      </c>
      <c r="AF208" s="71">
        <v>3</v>
      </c>
      <c r="AG208" s="71" t="s">
        <v>1508</v>
      </c>
      <c r="AH208" s="71" t="s">
        <v>1623</v>
      </c>
      <c r="AI208" s="71">
        <v>3600</v>
      </c>
      <c r="AJ208" s="74">
        <v>39939.582268518519</v>
      </c>
      <c r="AK208" s="71" t="s">
        <v>2452</v>
      </c>
      <c r="AL208" s="71" t="s">
        <v>3119</v>
      </c>
      <c r="AM208" s="71" t="s">
        <v>3604</v>
      </c>
      <c r="AN208" s="74">
        <v>40523.679085648146</v>
      </c>
      <c r="AO208" s="71"/>
      <c r="AP208" s="71"/>
    </row>
    <row r="209" spans="1:42" ht="34.049999999999997" customHeight="1">
      <c r="A209" s="17" t="s">
        <v>787</v>
      </c>
      <c r="B209" s="77"/>
      <c r="C209" s="78">
        <v>6</v>
      </c>
      <c r="D209" s="78">
        <v>9</v>
      </c>
      <c r="E209" s="79">
        <v>155.29378399999999</v>
      </c>
      <c r="F209" s="79">
        <v>4.5199999999999998E-4</v>
      </c>
      <c r="G209" s="79">
        <v>7.8600000000000002E-4</v>
      </c>
      <c r="H209" s="79">
        <v>1.1892959999999999</v>
      </c>
      <c r="I209" s="79">
        <v>0.18888888888888888</v>
      </c>
      <c r="J209" s="18"/>
      <c r="K209" s="18" t="s">
        <v>72</v>
      </c>
      <c r="L209" s="19">
        <v>5.7536985120856246</v>
      </c>
      <c r="M209" s="20">
        <v>99.949142610229487</v>
      </c>
      <c r="N209" s="88" t="s">
        <v>2348</v>
      </c>
      <c r="O209" s="18"/>
      <c r="P209" s="25" t="s">
        <v>787</v>
      </c>
      <c r="Q209" s="26"/>
      <c r="R209" s="26"/>
      <c r="S209" s="25" t="s">
        <v>3606</v>
      </c>
      <c r="T209" s="21">
        <v>15.124227303488947</v>
      </c>
      <c r="U209" s="22">
        <v>1387.930908203125</v>
      </c>
      <c r="V209" s="22">
        <v>5479.0830078125</v>
      </c>
      <c r="W209" s="23"/>
      <c r="X209" s="24"/>
      <c r="Y209" s="24"/>
      <c r="Z209" s="15">
        <v>675</v>
      </c>
      <c r="AA20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09" s="16"/>
      <c r="AC209" s="71">
        <v>1107</v>
      </c>
      <c r="AD209" s="71">
        <v>716</v>
      </c>
      <c r="AE209" s="71">
        <v>1665</v>
      </c>
      <c r="AF209" s="71">
        <v>0</v>
      </c>
      <c r="AG209" s="71" t="s">
        <v>1512</v>
      </c>
      <c r="AH209" s="71" t="s">
        <v>1610</v>
      </c>
      <c r="AI209" s="71">
        <v>0</v>
      </c>
      <c r="AJ209" s="74">
        <v>39448.834224537037</v>
      </c>
      <c r="AK209" s="71" t="s">
        <v>2452</v>
      </c>
      <c r="AL209" s="71" t="s">
        <v>3125</v>
      </c>
      <c r="AM209" s="71" t="s">
        <v>3606</v>
      </c>
      <c r="AN209" s="74">
        <v>40523.679201388892</v>
      </c>
      <c r="AO209" s="71"/>
      <c r="AP209" s="71"/>
    </row>
    <row r="210" spans="1:42" ht="34.049999999999997" customHeight="1">
      <c r="A210" s="17" t="s">
        <v>618</v>
      </c>
      <c r="B210" s="77"/>
      <c r="C210" s="78">
        <v>2</v>
      </c>
      <c r="D210" s="78">
        <v>5</v>
      </c>
      <c r="E210" s="79">
        <v>146.13119699999999</v>
      </c>
      <c r="F210" s="79">
        <v>5.8399999999999999E-4</v>
      </c>
      <c r="G210" s="79">
        <v>1.165E-3</v>
      </c>
      <c r="H210" s="79">
        <v>0.81454300000000002</v>
      </c>
      <c r="I210" s="79">
        <v>0.35</v>
      </c>
      <c r="J210" s="18"/>
      <c r="K210" s="18" t="s">
        <v>72</v>
      </c>
      <c r="L210" s="19">
        <v>6.0391477240630271</v>
      </c>
      <c r="M210" s="20">
        <v>99.920943750258957</v>
      </c>
      <c r="N210" s="88" t="s">
        <v>2216</v>
      </c>
      <c r="O210" s="18"/>
      <c r="P210" s="25" t="s">
        <v>618</v>
      </c>
      <c r="Q210" s="26"/>
      <c r="R210" s="26"/>
      <c r="S210" s="25" t="s">
        <v>3528</v>
      </c>
      <c r="T210" s="21">
        <v>22.955677358635754</v>
      </c>
      <c r="U210" s="22">
        <v>6043.271484375</v>
      </c>
      <c r="V210" s="22">
        <v>4803.97509765625</v>
      </c>
      <c r="W210" s="23"/>
      <c r="X210" s="24"/>
      <c r="Y210" s="24"/>
      <c r="Z210" s="15">
        <v>541</v>
      </c>
      <c r="AA2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0" s="16"/>
      <c r="AC210" s="71">
        <v>1623</v>
      </c>
      <c r="AD210" s="71">
        <v>1113</v>
      </c>
      <c r="AE210" s="71">
        <v>11779</v>
      </c>
      <c r="AF210" s="71">
        <v>20</v>
      </c>
      <c r="AG210" s="71" t="s">
        <v>1397</v>
      </c>
      <c r="AH210" s="71" t="s">
        <v>1616</v>
      </c>
      <c r="AI210" s="71">
        <v>-21600</v>
      </c>
      <c r="AJ210" s="74">
        <v>40140.711226851854</v>
      </c>
      <c r="AK210" s="71" t="s">
        <v>2452</v>
      </c>
      <c r="AL210" s="71" t="s">
        <v>2991</v>
      </c>
      <c r="AM210" s="71" t="s">
        <v>3528</v>
      </c>
      <c r="AN210" s="74">
        <v>40523.666250000002</v>
      </c>
      <c r="AO210" s="71"/>
      <c r="AP210" s="71"/>
    </row>
    <row r="211" spans="1:42" ht="34.049999999999997" customHeight="1">
      <c r="A211" s="17" t="s">
        <v>746</v>
      </c>
      <c r="B211" s="77"/>
      <c r="C211" s="78">
        <v>1</v>
      </c>
      <c r="D211" s="78">
        <v>3</v>
      </c>
      <c r="E211" s="79">
        <v>144.20317700000001</v>
      </c>
      <c r="F211" s="79">
        <v>4.3899999999999999E-4</v>
      </c>
      <c r="G211" s="79">
        <v>2.12E-4</v>
      </c>
      <c r="H211" s="79">
        <v>0.53481500000000004</v>
      </c>
      <c r="I211" s="79">
        <v>0</v>
      </c>
      <c r="J211" s="18"/>
      <c r="K211" s="18" t="s">
        <v>72</v>
      </c>
      <c r="L211" s="19">
        <v>5.3230037003742927</v>
      </c>
      <c r="M211" s="20">
        <v>99.973861006374932</v>
      </c>
      <c r="N211" s="88" t="s">
        <v>2318</v>
      </c>
      <c r="O211" s="18"/>
      <c r="P211" s="25" t="s">
        <v>746</v>
      </c>
      <c r="Q211" s="26"/>
      <c r="R211" s="26"/>
      <c r="S211" s="25" t="s">
        <v>3586</v>
      </c>
      <c r="T211" s="21">
        <v>8.2593793962066098</v>
      </c>
      <c r="U211" s="22">
        <v>4673.1533203125</v>
      </c>
      <c r="V211" s="22">
        <v>2040.138916015625</v>
      </c>
      <c r="W211" s="23"/>
      <c r="X211" s="24"/>
      <c r="Y211" s="24"/>
      <c r="Z211" s="15">
        <v>645</v>
      </c>
      <c r="AA2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1" s="16"/>
      <c r="AC211" s="71">
        <v>721</v>
      </c>
      <c r="AD211" s="71">
        <v>368</v>
      </c>
      <c r="AE211" s="71">
        <v>1347</v>
      </c>
      <c r="AF211" s="71">
        <v>1</v>
      </c>
      <c r="AG211" s="71" t="s">
        <v>1486</v>
      </c>
      <c r="AH211" s="71" t="s">
        <v>1606</v>
      </c>
      <c r="AI211" s="71">
        <v>-18000</v>
      </c>
      <c r="AJ211" s="74">
        <v>40008.799976851849</v>
      </c>
      <c r="AK211" s="71" t="s">
        <v>2452</v>
      </c>
      <c r="AL211" s="71" t="s">
        <v>3095</v>
      </c>
      <c r="AM211" s="71" t="s">
        <v>3586</v>
      </c>
      <c r="AN211" s="74">
        <v>40523.678599537037</v>
      </c>
      <c r="AO211" s="71"/>
      <c r="AP211" s="71"/>
    </row>
    <row r="212" spans="1:42" ht="34.049999999999997" customHeight="1">
      <c r="A212" s="17" t="s">
        <v>738</v>
      </c>
      <c r="B212" s="77"/>
      <c r="C212" s="78">
        <v>0</v>
      </c>
      <c r="D212" s="78">
        <v>6</v>
      </c>
      <c r="E212" s="79">
        <v>140.662216</v>
      </c>
      <c r="F212" s="79">
        <v>6.1700000000000004E-4</v>
      </c>
      <c r="G212" s="79">
        <v>2.098E-3</v>
      </c>
      <c r="H212" s="79">
        <v>0.84553599999999995</v>
      </c>
      <c r="I212" s="79">
        <v>0.33333333333333331</v>
      </c>
      <c r="J212" s="18"/>
      <c r="K212" s="18" t="s">
        <v>72</v>
      </c>
      <c r="L212" s="19">
        <v>4.6976391437417853</v>
      </c>
      <c r="M212" s="20">
        <v>99.990055817642642</v>
      </c>
      <c r="N212" s="88" t="s">
        <v>2309</v>
      </c>
      <c r="O212" s="18"/>
      <c r="P212" s="25" t="s">
        <v>738</v>
      </c>
      <c r="Q212" s="26"/>
      <c r="R212" s="26"/>
      <c r="S212" s="25" t="s">
        <v>3581</v>
      </c>
      <c r="T212" s="21">
        <v>3.7617204224699061</v>
      </c>
      <c r="U212" s="22">
        <v>4789.513671875</v>
      </c>
      <c r="V212" s="22">
        <v>6387.4091796875</v>
      </c>
      <c r="W212" s="23"/>
      <c r="X212" s="24"/>
      <c r="Y212" s="24"/>
      <c r="Z212" s="15">
        <v>636</v>
      </c>
      <c r="AA2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2" s="16"/>
      <c r="AC212" s="71">
        <v>549</v>
      </c>
      <c r="AD212" s="71">
        <v>140</v>
      </c>
      <c r="AE212" s="71">
        <v>1754</v>
      </c>
      <c r="AF212" s="71">
        <v>1</v>
      </c>
      <c r="AG212" s="71" t="s">
        <v>1477</v>
      </c>
      <c r="AH212" s="71" t="s">
        <v>1616</v>
      </c>
      <c r="AI212" s="71">
        <v>-21600</v>
      </c>
      <c r="AJ212" s="74">
        <v>39499.70716435185</v>
      </c>
      <c r="AK212" s="71" t="s">
        <v>2452</v>
      </c>
      <c r="AL212" s="71" t="s">
        <v>3086</v>
      </c>
      <c r="AM212" s="71" t="s">
        <v>3581</v>
      </c>
      <c r="AN212" s="74">
        <v>40523.678391203706</v>
      </c>
      <c r="AO212" s="71"/>
      <c r="AP212" s="71"/>
    </row>
    <row r="213" spans="1:42" ht="34.049999999999997" customHeight="1">
      <c r="A213" s="17" t="s">
        <v>185</v>
      </c>
      <c r="B213" s="77"/>
      <c r="C213" s="78">
        <v>0</v>
      </c>
      <c r="D213" s="78">
        <v>3</v>
      </c>
      <c r="E213" s="79">
        <v>140.53359800000001</v>
      </c>
      <c r="F213" s="79">
        <v>4.7399999999999997E-4</v>
      </c>
      <c r="G213" s="79">
        <v>5.4000000000000001E-4</v>
      </c>
      <c r="H213" s="79">
        <v>0.49202899999999999</v>
      </c>
      <c r="I213" s="79">
        <v>0</v>
      </c>
      <c r="J213" s="18"/>
      <c r="K213" s="18" t="s">
        <v>72</v>
      </c>
      <c r="L213" s="19">
        <v>5.3769582915425653</v>
      </c>
      <c r="M213" s="20">
        <v>99.971588050407533</v>
      </c>
      <c r="N213" s="88" t="s">
        <v>1718</v>
      </c>
      <c r="O213" s="18"/>
      <c r="P213" s="25" t="s">
        <v>185</v>
      </c>
      <c r="Q213" s="26"/>
      <c r="R213" s="26"/>
      <c r="S213" s="25" t="s">
        <v>3268</v>
      </c>
      <c r="T213" s="21">
        <v>8.8906297784854456</v>
      </c>
      <c r="U213" s="22">
        <v>1954.5509033203125</v>
      </c>
      <c r="V213" s="22">
        <v>7463.49072265625</v>
      </c>
      <c r="W213" s="23"/>
      <c r="X213" s="24"/>
      <c r="Y213" s="24"/>
      <c r="Z213" s="15">
        <v>42</v>
      </c>
      <c r="AA2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3" s="16"/>
      <c r="AC213" s="71">
        <v>763</v>
      </c>
      <c r="AD213" s="71">
        <v>400</v>
      </c>
      <c r="AE213" s="71">
        <v>3126</v>
      </c>
      <c r="AF213" s="71">
        <v>683</v>
      </c>
      <c r="AG213" s="71" t="s">
        <v>993</v>
      </c>
      <c r="AH213" s="71" t="s">
        <v>1612</v>
      </c>
      <c r="AI213" s="71">
        <v>32400</v>
      </c>
      <c r="AJ213" s="74">
        <v>39880.640555555554</v>
      </c>
      <c r="AK213" s="71" t="s">
        <v>2452</v>
      </c>
      <c r="AL213" s="71" t="s">
        <v>2492</v>
      </c>
      <c r="AM213" s="71" t="s">
        <v>3268</v>
      </c>
      <c r="AN213" s="74">
        <v>40523.656157407408</v>
      </c>
      <c r="AO213" s="71"/>
      <c r="AP213" s="71"/>
    </row>
    <row r="214" spans="1:42" ht="34.049999999999997" customHeight="1">
      <c r="A214" s="17" t="s">
        <v>774</v>
      </c>
      <c r="B214" s="77"/>
      <c r="C214" s="78">
        <v>4</v>
      </c>
      <c r="D214" s="78">
        <v>2</v>
      </c>
      <c r="E214" s="79">
        <v>138.583304</v>
      </c>
      <c r="F214" s="79">
        <v>5.7600000000000001E-4</v>
      </c>
      <c r="G214" s="79">
        <v>9.810000000000001E-4</v>
      </c>
      <c r="H214" s="79">
        <v>0.83225400000000005</v>
      </c>
      <c r="I214" s="79">
        <v>0.5</v>
      </c>
      <c r="J214" s="18"/>
      <c r="K214" s="18" t="s">
        <v>72</v>
      </c>
      <c r="L214" s="19">
        <v>5.9508291125665806</v>
      </c>
      <c r="M214" s="20">
        <v>99.931029992364287</v>
      </c>
      <c r="N214" s="88" t="s">
        <v>2218</v>
      </c>
      <c r="O214" s="18"/>
      <c r="P214" s="25" t="s">
        <v>774</v>
      </c>
      <c r="Q214" s="26"/>
      <c r="R214" s="26"/>
      <c r="S214" s="25" t="s">
        <v>3530</v>
      </c>
      <c r="T214" s="21">
        <v>20.15450378727342</v>
      </c>
      <c r="U214" s="22">
        <v>6316.80859375</v>
      </c>
      <c r="V214" s="22">
        <v>4689.953125</v>
      </c>
      <c r="W214" s="23"/>
      <c r="X214" s="24"/>
      <c r="Y214" s="24"/>
      <c r="Z214" s="15">
        <v>543</v>
      </c>
      <c r="AA2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4" s="16"/>
      <c r="AC214" s="71">
        <v>93</v>
      </c>
      <c r="AD214" s="71">
        <v>971</v>
      </c>
      <c r="AE214" s="71">
        <v>5909</v>
      </c>
      <c r="AF214" s="71">
        <v>0</v>
      </c>
      <c r="AG214" s="71" t="s">
        <v>1399</v>
      </c>
      <c r="AH214" s="71" t="s">
        <v>1603</v>
      </c>
      <c r="AI214" s="71">
        <v>-18000</v>
      </c>
      <c r="AJ214" s="74">
        <v>39199.572118055556</v>
      </c>
      <c r="AK214" s="71" t="s">
        <v>2452</v>
      </c>
      <c r="AL214" s="71" t="s">
        <v>2993</v>
      </c>
      <c r="AM214" s="71" t="s">
        <v>3530</v>
      </c>
      <c r="AN214" s="74">
        <v>40523.677604166667</v>
      </c>
      <c r="AO214" s="71"/>
      <c r="AP214" s="71"/>
    </row>
    <row r="215" spans="1:42" ht="34.049999999999997" customHeight="1">
      <c r="A215" s="17" t="s">
        <v>736</v>
      </c>
      <c r="B215" s="77"/>
      <c r="C215" s="78">
        <v>3</v>
      </c>
      <c r="D215" s="78">
        <v>6</v>
      </c>
      <c r="E215" s="79">
        <v>137.36210299999999</v>
      </c>
      <c r="F215" s="79">
        <v>6.11E-4</v>
      </c>
      <c r="G215" s="79">
        <v>1.7440000000000001E-3</v>
      </c>
      <c r="H215" s="79">
        <v>0.85523099999999996</v>
      </c>
      <c r="I215" s="79">
        <v>0.36666666666666664</v>
      </c>
      <c r="J215" s="18"/>
      <c r="K215" s="18" t="s">
        <v>72</v>
      </c>
      <c r="L215" s="19">
        <v>5.7724041297411786</v>
      </c>
      <c r="M215" s="20">
        <v>99.947650982875885</v>
      </c>
      <c r="N215" s="88" t="s">
        <v>2307</v>
      </c>
      <c r="O215" s="18"/>
      <c r="P215" s="25" t="s">
        <v>736</v>
      </c>
      <c r="Q215" s="26"/>
      <c r="R215" s="26"/>
      <c r="S215" s="25" t="s">
        <v>3580</v>
      </c>
      <c r="T215" s="21">
        <v>15.538485366859433</v>
      </c>
      <c r="U215" s="22">
        <v>5311.04638671875</v>
      </c>
      <c r="V215" s="22">
        <v>5487.84814453125</v>
      </c>
      <c r="W215" s="23"/>
      <c r="X215" s="24"/>
      <c r="Y215" s="24"/>
      <c r="Z215" s="15">
        <v>634</v>
      </c>
      <c r="AA2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5" s="16"/>
      <c r="AC215" s="71">
        <v>425</v>
      </c>
      <c r="AD215" s="71">
        <v>737</v>
      </c>
      <c r="AE215" s="71">
        <v>1461</v>
      </c>
      <c r="AF215" s="71">
        <v>47</v>
      </c>
      <c r="AG215" s="71" t="s">
        <v>1475</v>
      </c>
      <c r="AH215" s="71" t="s">
        <v>1618</v>
      </c>
      <c r="AI215" s="71">
        <v>-10800</v>
      </c>
      <c r="AJ215" s="74">
        <v>39697.930949074071</v>
      </c>
      <c r="AK215" s="71" t="s">
        <v>2452</v>
      </c>
      <c r="AL215" s="71" t="s">
        <v>3084</v>
      </c>
      <c r="AM215" s="71" t="s">
        <v>3580</v>
      </c>
      <c r="AN215" s="74">
        <v>40523.672708333332</v>
      </c>
      <c r="AO215" s="71"/>
      <c r="AP215" s="71"/>
    </row>
    <row r="216" spans="1:42" ht="34.049999999999997" customHeight="1">
      <c r="A216" s="17" t="s">
        <v>304</v>
      </c>
      <c r="B216" s="77"/>
      <c r="C216" s="78">
        <v>0</v>
      </c>
      <c r="D216" s="78">
        <v>4</v>
      </c>
      <c r="E216" s="79">
        <v>137.265309</v>
      </c>
      <c r="F216" s="79">
        <v>5.8699999999999996E-4</v>
      </c>
      <c r="G216" s="79">
        <v>1.1620000000000001E-3</v>
      </c>
      <c r="H216" s="79">
        <v>0.65697300000000003</v>
      </c>
      <c r="I216" s="79">
        <v>8.3333333333333329E-2</v>
      </c>
      <c r="J216" s="18"/>
      <c r="K216" s="18" t="s">
        <v>72</v>
      </c>
      <c r="L216" s="19">
        <v>4.3107906363615305</v>
      </c>
      <c r="M216" s="20">
        <v>99.994530699703446</v>
      </c>
      <c r="N216" s="88" t="s">
        <v>1879</v>
      </c>
      <c r="O216" s="18"/>
      <c r="P216" s="25" t="s">
        <v>304</v>
      </c>
      <c r="Q216" s="26"/>
      <c r="R216" s="26"/>
      <c r="S216" s="25" t="s">
        <v>3349</v>
      </c>
      <c r="T216" s="21">
        <v>2.5189462323584482</v>
      </c>
      <c r="U216" s="22">
        <v>5087.3701171875</v>
      </c>
      <c r="V216" s="22">
        <v>6947.74609375</v>
      </c>
      <c r="W216" s="23"/>
      <c r="X216" s="24"/>
      <c r="Y216" s="24"/>
      <c r="Z216" s="15">
        <v>203</v>
      </c>
      <c r="AA2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6" s="16"/>
      <c r="AC216" s="71">
        <v>215</v>
      </c>
      <c r="AD216" s="71">
        <v>77</v>
      </c>
      <c r="AE216" s="71">
        <v>637</v>
      </c>
      <c r="AF216" s="71">
        <v>2</v>
      </c>
      <c r="AG216" s="71" t="s">
        <v>1135</v>
      </c>
      <c r="AH216" s="71" t="s">
        <v>1631</v>
      </c>
      <c r="AI216" s="71">
        <v>3600</v>
      </c>
      <c r="AJ216" s="74">
        <v>39990.621932870374</v>
      </c>
      <c r="AK216" s="71" t="s">
        <v>2452</v>
      </c>
      <c r="AL216" s="71" t="s">
        <v>2653</v>
      </c>
      <c r="AM216" s="71" t="s">
        <v>3349</v>
      </c>
      <c r="AN216" s="74">
        <v>40523.665219907409</v>
      </c>
      <c r="AO216" s="71"/>
      <c r="AP216" s="71"/>
    </row>
    <row r="217" spans="1:42" ht="34.049999999999997" customHeight="1">
      <c r="A217" s="17" t="s">
        <v>312</v>
      </c>
      <c r="B217" s="77"/>
      <c r="C217" s="78">
        <v>0</v>
      </c>
      <c r="D217" s="78">
        <v>4</v>
      </c>
      <c r="E217" s="79">
        <v>137.265309</v>
      </c>
      <c r="F217" s="79">
        <v>5.8699999999999996E-4</v>
      </c>
      <c r="G217" s="79">
        <v>1.1620000000000001E-3</v>
      </c>
      <c r="H217" s="79">
        <v>0.65697300000000003</v>
      </c>
      <c r="I217" s="79">
        <v>8.3333333333333329E-2</v>
      </c>
      <c r="J217" s="18"/>
      <c r="K217" s="18" t="s">
        <v>72</v>
      </c>
      <c r="L217" s="19">
        <v>2.3970436819920313</v>
      </c>
      <c r="M217" s="20">
        <v>99.99971588050407</v>
      </c>
      <c r="N217" s="88" t="s">
        <v>1890</v>
      </c>
      <c r="O217" s="18"/>
      <c r="P217" s="25" t="s">
        <v>312</v>
      </c>
      <c r="Q217" s="26"/>
      <c r="R217" s="26"/>
      <c r="S217" s="25" t="s">
        <v>3349</v>
      </c>
      <c r="T217" s="21">
        <v>1.0789062977848545</v>
      </c>
      <c r="U217" s="22">
        <v>5230.76953125</v>
      </c>
      <c r="V217" s="22">
        <v>6739.74755859375</v>
      </c>
      <c r="W217" s="23"/>
      <c r="X217" s="24"/>
      <c r="Y217" s="24"/>
      <c r="Z217" s="15">
        <v>214</v>
      </c>
      <c r="AA2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7" s="16"/>
      <c r="AC217" s="71">
        <v>100</v>
      </c>
      <c r="AD217" s="71">
        <v>4</v>
      </c>
      <c r="AE217" s="71">
        <v>119</v>
      </c>
      <c r="AF217" s="71">
        <v>0</v>
      </c>
      <c r="AG217" s="71"/>
      <c r="AH217" s="71"/>
      <c r="AI217" s="71"/>
      <c r="AJ217" s="74">
        <v>40510.91443287037</v>
      </c>
      <c r="AK217" s="71" t="s">
        <v>2452</v>
      </c>
      <c r="AL217" s="71" t="s">
        <v>2664</v>
      </c>
      <c r="AM217" s="71" t="s">
        <v>3349</v>
      </c>
      <c r="AN217" s="74">
        <v>40523.66547453704</v>
      </c>
      <c r="AO217" s="71"/>
      <c r="AP217" s="71"/>
    </row>
    <row r="218" spans="1:42" ht="34.049999999999997" customHeight="1">
      <c r="A218" s="17" t="s">
        <v>712</v>
      </c>
      <c r="B218" s="77"/>
      <c r="C218" s="78">
        <v>1</v>
      </c>
      <c r="D218" s="78">
        <v>4</v>
      </c>
      <c r="E218" s="79">
        <v>136.936049</v>
      </c>
      <c r="F218" s="79">
        <v>6.0899999999999995E-4</v>
      </c>
      <c r="G218" s="79">
        <v>1.5640000000000001E-3</v>
      </c>
      <c r="H218" s="79">
        <v>0.59941900000000004</v>
      </c>
      <c r="I218" s="79">
        <v>0.25</v>
      </c>
      <c r="J218" s="18"/>
      <c r="K218" s="18" t="s">
        <v>72</v>
      </c>
      <c r="L218" s="19">
        <v>5.9448034900062234</v>
      </c>
      <c r="M218" s="20">
        <v>99.931669261230113</v>
      </c>
      <c r="N218" s="88" t="s">
        <v>2290</v>
      </c>
      <c r="O218" s="18"/>
      <c r="P218" s="25" t="s">
        <v>712</v>
      </c>
      <c r="Q218" s="26"/>
      <c r="R218" s="26"/>
      <c r="S218" s="25" t="s">
        <v>3570</v>
      </c>
      <c r="T218" s="21">
        <v>19.976964617257497</v>
      </c>
      <c r="U218" s="22">
        <v>5009.6728515625</v>
      </c>
      <c r="V218" s="22">
        <v>4977.4970703125</v>
      </c>
      <c r="W218" s="23"/>
      <c r="X218" s="24"/>
      <c r="Y218" s="24"/>
      <c r="Z218" s="15">
        <v>616</v>
      </c>
      <c r="AA2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8" s="16"/>
      <c r="AC218" s="71">
        <v>870</v>
      </c>
      <c r="AD218" s="71">
        <v>962</v>
      </c>
      <c r="AE218" s="71">
        <v>11115</v>
      </c>
      <c r="AF218" s="71">
        <v>509</v>
      </c>
      <c r="AG218" s="71" t="s">
        <v>1460</v>
      </c>
      <c r="AH218" s="71" t="s">
        <v>1603</v>
      </c>
      <c r="AI218" s="71">
        <v>-18000</v>
      </c>
      <c r="AJ218" s="74">
        <v>39515.984710648147</v>
      </c>
      <c r="AK218" s="71" t="s">
        <v>2452</v>
      </c>
      <c r="AL218" s="71" t="s">
        <v>3066</v>
      </c>
      <c r="AM218" s="71" t="s">
        <v>3570</v>
      </c>
      <c r="AN218" s="74">
        <v>40523.677928240744</v>
      </c>
      <c r="AO218" s="71"/>
      <c r="AP218" s="71"/>
    </row>
    <row r="219" spans="1:42" ht="34.049999999999997" customHeight="1">
      <c r="A219" s="17" t="s">
        <v>197</v>
      </c>
      <c r="B219" s="77"/>
      <c r="C219" s="78">
        <v>1</v>
      </c>
      <c r="D219" s="78">
        <v>8</v>
      </c>
      <c r="E219" s="79">
        <v>134.82329799999999</v>
      </c>
      <c r="F219" s="79">
        <v>6.1600000000000001E-4</v>
      </c>
      <c r="G219" s="79">
        <v>2.307E-3</v>
      </c>
      <c r="H219" s="79">
        <v>1.0509189999999999</v>
      </c>
      <c r="I219" s="79">
        <v>0.35714285714285715</v>
      </c>
      <c r="J219" s="18"/>
      <c r="K219" s="18" t="s">
        <v>72</v>
      </c>
      <c r="L219" s="19">
        <v>5.6229440961208761</v>
      </c>
      <c r="M219" s="20">
        <v>99.95844752372102</v>
      </c>
      <c r="N219" s="88" t="s">
        <v>1747</v>
      </c>
      <c r="O219" s="18"/>
      <c r="P219" s="25" t="s">
        <v>197</v>
      </c>
      <c r="Q219" s="26"/>
      <c r="R219" s="26"/>
      <c r="S219" s="25" t="s">
        <v>3294</v>
      </c>
      <c r="T219" s="21">
        <v>12.540046051034965</v>
      </c>
      <c r="U219" s="22">
        <v>4957.46044921875</v>
      </c>
      <c r="V219" s="22">
        <v>4965.0615234375</v>
      </c>
      <c r="W219" s="23"/>
      <c r="X219" s="24"/>
      <c r="Y219" s="24"/>
      <c r="Z219" s="15">
        <v>71</v>
      </c>
      <c r="AA2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19" s="16"/>
      <c r="AC219" s="71">
        <v>558</v>
      </c>
      <c r="AD219" s="71">
        <v>585</v>
      </c>
      <c r="AE219" s="71">
        <v>2695</v>
      </c>
      <c r="AF219" s="71">
        <v>1</v>
      </c>
      <c r="AG219" s="71" t="s">
        <v>1020</v>
      </c>
      <c r="AH219" s="71" t="s">
        <v>1622</v>
      </c>
      <c r="AI219" s="71">
        <v>3600</v>
      </c>
      <c r="AJ219" s="74">
        <v>39966.856516203705</v>
      </c>
      <c r="AK219" s="71" t="s">
        <v>2452</v>
      </c>
      <c r="AL219" s="71" t="s">
        <v>2521</v>
      </c>
      <c r="AM219" s="71" t="s">
        <v>3294</v>
      </c>
      <c r="AN219" s="74">
        <v>40523.659641203703</v>
      </c>
      <c r="AO219" s="71"/>
      <c r="AP219" s="71"/>
    </row>
    <row r="220" spans="1:42" ht="34.049999999999997" customHeight="1">
      <c r="A220" s="17" t="s">
        <v>440</v>
      </c>
      <c r="B220" s="77"/>
      <c r="C220" s="78">
        <v>1</v>
      </c>
      <c r="D220" s="78">
        <v>7</v>
      </c>
      <c r="E220" s="79">
        <v>134.21144200000001</v>
      </c>
      <c r="F220" s="79">
        <v>6.1899999999999998E-4</v>
      </c>
      <c r="G220" s="79">
        <v>2.4250000000000001E-3</v>
      </c>
      <c r="H220" s="79">
        <v>0.85407699999999998</v>
      </c>
      <c r="I220" s="79">
        <v>0.45238095238095238</v>
      </c>
      <c r="J220" s="18"/>
      <c r="K220" s="18" t="s">
        <v>72</v>
      </c>
      <c r="L220" s="19">
        <v>5.7948384915198261</v>
      </c>
      <c r="M220" s="20">
        <v>99.945804206152374</v>
      </c>
      <c r="N220" s="88" t="s">
        <v>2036</v>
      </c>
      <c r="O220" s="18"/>
      <c r="P220" s="25" t="s">
        <v>440</v>
      </c>
      <c r="Q220" s="26"/>
      <c r="R220" s="26"/>
      <c r="S220" s="25" t="s">
        <v>3421</v>
      </c>
      <c r="T220" s="21">
        <v>16.051376302460987</v>
      </c>
      <c r="U220" s="22">
        <v>4673.22900390625</v>
      </c>
      <c r="V220" s="22">
        <v>5252.375</v>
      </c>
      <c r="W220" s="23"/>
      <c r="X220" s="24"/>
      <c r="Y220" s="24"/>
      <c r="Z220" s="15">
        <v>361</v>
      </c>
      <c r="AA2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0" s="16"/>
      <c r="AC220" s="71">
        <v>698</v>
      </c>
      <c r="AD220" s="71">
        <v>763</v>
      </c>
      <c r="AE220" s="71">
        <v>11985</v>
      </c>
      <c r="AF220" s="71">
        <v>753</v>
      </c>
      <c r="AG220" s="71" t="s">
        <v>1255</v>
      </c>
      <c r="AH220" s="71" t="s">
        <v>1631</v>
      </c>
      <c r="AI220" s="71">
        <v>3600</v>
      </c>
      <c r="AJ220" s="74">
        <v>39709.229548611111</v>
      </c>
      <c r="AK220" s="71" t="s">
        <v>2452</v>
      </c>
      <c r="AL220" s="71" t="s">
        <v>2811</v>
      </c>
      <c r="AM220" s="71" t="s">
        <v>3421</v>
      </c>
      <c r="AN220" s="74">
        <v>40523.668645833335</v>
      </c>
      <c r="AO220" s="71"/>
      <c r="AP220" s="71"/>
    </row>
    <row r="221" spans="1:42" ht="34.049999999999997" customHeight="1">
      <c r="A221" s="17" t="s">
        <v>728</v>
      </c>
      <c r="B221" s="77"/>
      <c r="C221" s="78">
        <v>8</v>
      </c>
      <c r="D221" s="78">
        <v>2</v>
      </c>
      <c r="E221" s="79">
        <v>129.023113</v>
      </c>
      <c r="F221" s="79">
        <v>4.4999999999999999E-4</v>
      </c>
      <c r="G221" s="79">
        <v>6.4599999999999998E-4</v>
      </c>
      <c r="H221" s="79">
        <v>1.5352699999999999</v>
      </c>
      <c r="I221" s="79">
        <v>2.2222222222222223E-2</v>
      </c>
      <c r="J221" s="18"/>
      <c r="K221" s="18" t="s">
        <v>72</v>
      </c>
      <c r="L221" s="19">
        <v>7.8043671681791045</v>
      </c>
      <c r="M221" s="20">
        <v>98.790290216226779</v>
      </c>
      <c r="N221" s="88" t="s">
        <v>1881</v>
      </c>
      <c r="O221" s="18"/>
      <c r="P221" s="25" t="s">
        <v>728</v>
      </c>
      <c r="Q221" s="26"/>
      <c r="R221" s="26"/>
      <c r="S221" s="25" t="s">
        <v>3294</v>
      </c>
      <c r="T221" s="21">
        <v>336.96328939346409</v>
      </c>
      <c r="U221" s="22">
        <v>4458.41455078125</v>
      </c>
      <c r="V221" s="22">
        <v>2230.27734375</v>
      </c>
      <c r="W221" s="23"/>
      <c r="X221" s="24"/>
      <c r="Y221" s="24"/>
      <c r="Z221" s="15">
        <v>205</v>
      </c>
      <c r="AA2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1" s="16"/>
      <c r="AC221" s="71">
        <v>53</v>
      </c>
      <c r="AD221" s="71">
        <v>17031</v>
      </c>
      <c r="AE221" s="71">
        <v>9177</v>
      </c>
      <c r="AF221" s="71">
        <v>6</v>
      </c>
      <c r="AG221" s="71"/>
      <c r="AH221" s="71" t="s">
        <v>1631</v>
      </c>
      <c r="AI221" s="71">
        <v>3600</v>
      </c>
      <c r="AJ221" s="74">
        <v>39947.750381944446</v>
      </c>
      <c r="AK221" s="71" t="s">
        <v>2452</v>
      </c>
      <c r="AL221" s="71" t="s">
        <v>2655</v>
      </c>
      <c r="AM221" s="71" t="s">
        <v>3294</v>
      </c>
      <c r="AN221" s="74">
        <v>40523.665266203701</v>
      </c>
      <c r="AO221" s="71"/>
      <c r="AP221" s="71"/>
    </row>
    <row r="222" spans="1:42" ht="34.049999999999997" customHeight="1">
      <c r="A222" s="17" t="s">
        <v>699</v>
      </c>
      <c r="B222" s="77"/>
      <c r="C222" s="78">
        <v>2</v>
      </c>
      <c r="D222" s="78">
        <v>5</v>
      </c>
      <c r="E222" s="79">
        <v>128.643731</v>
      </c>
      <c r="F222" s="79">
        <v>6.1200000000000002E-4</v>
      </c>
      <c r="G222" s="79">
        <v>1.918E-3</v>
      </c>
      <c r="H222" s="79">
        <v>0.68069599999999997</v>
      </c>
      <c r="I222" s="79">
        <v>0.4</v>
      </c>
      <c r="J222" s="18"/>
      <c r="K222" s="18" t="s">
        <v>72</v>
      </c>
      <c r="L222" s="19">
        <v>4.8814773895195085</v>
      </c>
      <c r="M222" s="20">
        <v>99.986788443439508</v>
      </c>
      <c r="N222" s="88" t="s">
        <v>2279</v>
      </c>
      <c r="O222" s="18"/>
      <c r="P222" s="25" t="s">
        <v>699</v>
      </c>
      <c r="Q222" s="26"/>
      <c r="R222" s="26"/>
      <c r="S222" s="25" t="s">
        <v>3562</v>
      </c>
      <c r="T222" s="21">
        <v>4.6691428469957321</v>
      </c>
      <c r="U222" s="22">
        <v>5063.14697265625</v>
      </c>
      <c r="V222" s="22">
        <v>4919.77099609375</v>
      </c>
      <c r="W222" s="23"/>
      <c r="X222" s="24"/>
      <c r="Y222" s="24"/>
      <c r="Z222" s="15">
        <v>605</v>
      </c>
      <c r="AA2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2" s="16"/>
      <c r="AC222" s="71">
        <v>533</v>
      </c>
      <c r="AD222" s="71">
        <v>186</v>
      </c>
      <c r="AE222" s="71">
        <v>1399</v>
      </c>
      <c r="AF222" s="71">
        <v>0</v>
      </c>
      <c r="AG222" s="71" t="s">
        <v>1452</v>
      </c>
      <c r="AH222" s="71" t="s">
        <v>1603</v>
      </c>
      <c r="AI222" s="71">
        <v>-18000</v>
      </c>
      <c r="AJ222" s="74">
        <v>39969.112407407411</v>
      </c>
      <c r="AK222" s="71" t="s">
        <v>2452</v>
      </c>
      <c r="AL222" s="71" t="s">
        <v>3055</v>
      </c>
      <c r="AM222" s="71" t="s">
        <v>3562</v>
      </c>
      <c r="AN222" s="74">
        <v>40523.677812499998</v>
      </c>
      <c r="AO222" s="71"/>
      <c r="AP222" s="71"/>
    </row>
    <row r="223" spans="1:42" ht="34.049999999999997" customHeight="1">
      <c r="A223" s="17" t="s">
        <v>819</v>
      </c>
      <c r="B223" s="77"/>
      <c r="C223" s="78">
        <v>4</v>
      </c>
      <c r="D223" s="78">
        <v>6</v>
      </c>
      <c r="E223" s="79">
        <v>126.82438999999999</v>
      </c>
      <c r="F223" s="79">
        <v>6.1499999999999999E-4</v>
      </c>
      <c r="G223" s="79">
        <v>2.4190000000000001E-3</v>
      </c>
      <c r="H223" s="79">
        <v>0.994722</v>
      </c>
      <c r="I223" s="79">
        <v>0.3392857142857143</v>
      </c>
      <c r="J223" s="18"/>
      <c r="K223" s="18" t="s">
        <v>72</v>
      </c>
      <c r="L223" s="19">
        <v>5.0650163036227651</v>
      </c>
      <c r="M223" s="20">
        <v>99.982455621126647</v>
      </c>
      <c r="N223" s="88" t="s">
        <v>2372</v>
      </c>
      <c r="O223" s="18"/>
      <c r="P223" s="25" t="s">
        <v>819</v>
      </c>
      <c r="Q223" s="26"/>
      <c r="R223" s="26"/>
      <c r="S223" s="25" t="s">
        <v>3621</v>
      </c>
      <c r="T223" s="21">
        <v>5.8724638882147628</v>
      </c>
      <c r="U223" s="22">
        <v>4801.1259765625</v>
      </c>
      <c r="V223" s="22">
        <v>5739.060546875</v>
      </c>
      <c r="W223" s="23"/>
      <c r="X223" s="24"/>
      <c r="Y223" s="24"/>
      <c r="Z223" s="15">
        <v>699</v>
      </c>
      <c r="AA2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3" s="16"/>
      <c r="AC223" s="71">
        <v>155</v>
      </c>
      <c r="AD223" s="71">
        <v>247</v>
      </c>
      <c r="AE223" s="71">
        <v>376</v>
      </c>
      <c r="AF223" s="71">
        <v>1</v>
      </c>
      <c r="AG223" s="71" t="s">
        <v>1535</v>
      </c>
      <c r="AH223" s="71" t="s">
        <v>1615</v>
      </c>
      <c r="AI223" s="71">
        <v>3600</v>
      </c>
      <c r="AJ223" s="74">
        <v>40125.46465277778</v>
      </c>
      <c r="AK223" s="71" t="s">
        <v>2452</v>
      </c>
      <c r="AL223" s="71" t="s">
        <v>3149</v>
      </c>
      <c r="AM223" s="71" t="s">
        <v>3621</v>
      </c>
      <c r="AN223" s="74">
        <v>40523.663356481484</v>
      </c>
      <c r="AO223" s="71"/>
      <c r="AP223" s="71"/>
    </row>
    <row r="224" spans="1:42" ht="34.049999999999997" customHeight="1">
      <c r="A224" s="17" t="s">
        <v>257</v>
      </c>
      <c r="B224" s="77"/>
      <c r="C224" s="78">
        <v>0</v>
      </c>
      <c r="D224" s="78">
        <v>2</v>
      </c>
      <c r="E224" s="79">
        <v>124.72937400000001</v>
      </c>
      <c r="F224" s="79">
        <v>5.7499999999999999E-4</v>
      </c>
      <c r="G224" s="79">
        <v>8.4400000000000002E-4</v>
      </c>
      <c r="H224" s="79">
        <v>0.424404</v>
      </c>
      <c r="I224" s="79">
        <v>0</v>
      </c>
      <c r="J224" s="18"/>
      <c r="K224" s="18" t="s">
        <v>72</v>
      </c>
      <c r="L224" s="19">
        <v>4.0930661021702788</v>
      </c>
      <c r="M224" s="20">
        <v>99.996093356931041</v>
      </c>
      <c r="N224" s="88" t="s">
        <v>1818</v>
      </c>
      <c r="O224" s="18"/>
      <c r="P224" s="25" t="s">
        <v>257</v>
      </c>
      <c r="Q224" s="26"/>
      <c r="R224" s="26"/>
      <c r="S224" s="25" t="s">
        <v>3235</v>
      </c>
      <c r="T224" s="21">
        <v>2.084961594541749</v>
      </c>
      <c r="U224" s="22">
        <v>4531.51513671875</v>
      </c>
      <c r="V224" s="22">
        <v>8417.763671875</v>
      </c>
      <c r="W224" s="23"/>
      <c r="X224" s="24"/>
      <c r="Y224" s="24"/>
      <c r="Z224" s="15">
        <v>142</v>
      </c>
      <c r="AA2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4" s="16"/>
      <c r="AC224" s="71">
        <v>234</v>
      </c>
      <c r="AD224" s="71">
        <v>55</v>
      </c>
      <c r="AE224" s="71">
        <v>72</v>
      </c>
      <c r="AF224" s="71">
        <v>0</v>
      </c>
      <c r="AG224" s="71" t="s">
        <v>1080</v>
      </c>
      <c r="AH224" s="71" t="s">
        <v>1610</v>
      </c>
      <c r="AI224" s="71">
        <v>0</v>
      </c>
      <c r="AJ224" s="74">
        <v>40367.665347222224</v>
      </c>
      <c r="AK224" s="71" t="s">
        <v>2452</v>
      </c>
      <c r="AL224" s="71" t="s">
        <v>2592</v>
      </c>
      <c r="AM224" s="71" t="s">
        <v>3235</v>
      </c>
      <c r="AN224" s="74">
        <v>40523.663738425923</v>
      </c>
      <c r="AO224" s="71"/>
      <c r="AP224" s="71"/>
    </row>
    <row r="225" spans="1:42" ht="34.049999999999997" customHeight="1">
      <c r="A225" s="17" t="s">
        <v>588</v>
      </c>
      <c r="B225" s="77"/>
      <c r="C225" s="78">
        <v>0</v>
      </c>
      <c r="D225" s="78">
        <v>3</v>
      </c>
      <c r="E225" s="79">
        <v>123.229193</v>
      </c>
      <c r="F225" s="79">
        <v>6.0700000000000001E-4</v>
      </c>
      <c r="G225" s="79">
        <v>1.4809999999999999E-3</v>
      </c>
      <c r="H225" s="79">
        <v>0.50945099999999999</v>
      </c>
      <c r="I225" s="79">
        <v>0.5</v>
      </c>
      <c r="J225" s="18"/>
      <c r="K225" s="18" t="s">
        <v>72</v>
      </c>
      <c r="L225" s="19">
        <v>3.2940873639840631</v>
      </c>
      <c r="M225" s="20">
        <v>99.998863522016308</v>
      </c>
      <c r="N225" s="88" t="s">
        <v>2184</v>
      </c>
      <c r="O225" s="18"/>
      <c r="P225" s="25" t="s">
        <v>588</v>
      </c>
      <c r="Q225" s="26"/>
      <c r="R225" s="26"/>
      <c r="S225" s="25" t="s">
        <v>3506</v>
      </c>
      <c r="T225" s="21">
        <v>1.3156251911394179</v>
      </c>
      <c r="U225" s="22">
        <v>5442.23583984375</v>
      </c>
      <c r="V225" s="22">
        <v>4718.20068359375</v>
      </c>
      <c r="W225" s="23"/>
      <c r="X225" s="24"/>
      <c r="Y225" s="24"/>
      <c r="Z225" s="15">
        <v>509</v>
      </c>
      <c r="AA2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5" s="16"/>
      <c r="AC225" s="71">
        <v>56</v>
      </c>
      <c r="AD225" s="71">
        <v>16</v>
      </c>
      <c r="AE225" s="71">
        <v>15</v>
      </c>
      <c r="AF225" s="71">
        <v>1</v>
      </c>
      <c r="AG225" s="71" t="s">
        <v>1373</v>
      </c>
      <c r="AH225" s="71" t="s">
        <v>1603</v>
      </c>
      <c r="AI225" s="71">
        <v>-18000</v>
      </c>
      <c r="AJ225" s="74">
        <v>40189.849675925929</v>
      </c>
      <c r="AK225" s="71" t="s">
        <v>2452</v>
      </c>
      <c r="AL225" s="71" t="s">
        <v>2959</v>
      </c>
      <c r="AM225" s="71" t="s">
        <v>3506</v>
      </c>
      <c r="AN225" s="74">
        <v>40523.67496527778</v>
      </c>
      <c r="AO225" s="71"/>
      <c r="AP225" s="71"/>
    </row>
    <row r="226" spans="1:42" ht="34.049999999999997" customHeight="1">
      <c r="A226" s="17" t="s">
        <v>831</v>
      </c>
      <c r="B226" s="77"/>
      <c r="C226" s="78">
        <v>0</v>
      </c>
      <c r="D226" s="78">
        <v>4</v>
      </c>
      <c r="E226" s="79">
        <v>121.846276</v>
      </c>
      <c r="F226" s="79">
        <v>4.95E-4</v>
      </c>
      <c r="G226" s="79">
        <v>7.7499999999999997E-4</v>
      </c>
      <c r="H226" s="79">
        <v>0.67432199999999998</v>
      </c>
      <c r="I226" s="79">
        <v>0.16666666666666666</v>
      </c>
      <c r="J226" s="18"/>
      <c r="K226" s="18" t="s">
        <v>72</v>
      </c>
      <c r="L226" s="19">
        <v>3.4384791457712827</v>
      </c>
      <c r="M226" s="20">
        <v>99.998579402520377</v>
      </c>
      <c r="N226" s="88" t="s">
        <v>2381</v>
      </c>
      <c r="O226" s="18"/>
      <c r="P226" s="25" t="s">
        <v>831</v>
      </c>
      <c r="Q226" s="26"/>
      <c r="R226" s="26"/>
      <c r="S226" s="25" t="s">
        <v>3376</v>
      </c>
      <c r="T226" s="21">
        <v>1.3945314889242724</v>
      </c>
      <c r="U226" s="22">
        <v>2008.9940185546875</v>
      </c>
      <c r="V226" s="22">
        <v>6059.91357421875</v>
      </c>
      <c r="W226" s="23"/>
      <c r="X226" s="24"/>
      <c r="Y226" s="24"/>
      <c r="Z226" s="15">
        <v>708</v>
      </c>
      <c r="AA2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6" s="16"/>
      <c r="AC226" s="71">
        <v>20</v>
      </c>
      <c r="AD226" s="71">
        <v>20</v>
      </c>
      <c r="AE226" s="71">
        <v>25</v>
      </c>
      <c r="AF226" s="71">
        <v>0</v>
      </c>
      <c r="AG226" s="71"/>
      <c r="AH226" s="71" t="s">
        <v>1615</v>
      </c>
      <c r="AI226" s="71">
        <v>3600</v>
      </c>
      <c r="AJ226" s="74">
        <v>40085.567175925928</v>
      </c>
      <c r="AK226" s="71" t="s">
        <v>2452</v>
      </c>
      <c r="AL226" s="71" t="s">
        <v>3158</v>
      </c>
      <c r="AM226" s="71" t="s">
        <v>3376</v>
      </c>
      <c r="AN226" s="74">
        <v>40523.679722222223</v>
      </c>
      <c r="AO226" s="71"/>
      <c r="AP226" s="71"/>
    </row>
    <row r="227" spans="1:42" ht="34.049999999999997" customHeight="1">
      <c r="A227" s="17" t="s">
        <v>490</v>
      </c>
      <c r="B227" s="77"/>
      <c r="C227" s="78">
        <v>0</v>
      </c>
      <c r="D227" s="78">
        <v>2</v>
      </c>
      <c r="E227" s="79">
        <v>120.668753</v>
      </c>
      <c r="F227" s="79">
        <v>5.7600000000000001E-4</v>
      </c>
      <c r="G227" s="79">
        <v>9.01E-4</v>
      </c>
      <c r="H227" s="79">
        <v>0.40690199999999999</v>
      </c>
      <c r="I227" s="79">
        <v>0</v>
      </c>
      <c r="J227" s="18"/>
      <c r="K227" s="18" t="s">
        <v>72</v>
      </c>
      <c r="L227" s="19">
        <v>3.2076818389665185</v>
      </c>
      <c r="M227" s="20">
        <v>99.999005581764266</v>
      </c>
      <c r="N227" s="88" t="s">
        <v>2097</v>
      </c>
      <c r="O227" s="18"/>
      <c r="P227" s="25" t="s">
        <v>490</v>
      </c>
      <c r="Q227" s="26"/>
      <c r="R227" s="26"/>
      <c r="S227" s="25" t="s">
        <v>3235</v>
      </c>
      <c r="T227" s="21">
        <v>1.2761720422469907</v>
      </c>
      <c r="U227" s="22">
        <v>6085.82958984375</v>
      </c>
      <c r="V227" s="22">
        <v>5877.07763671875</v>
      </c>
      <c r="W227" s="23"/>
      <c r="X227" s="24"/>
      <c r="Y227" s="24"/>
      <c r="Z227" s="15">
        <v>422</v>
      </c>
      <c r="AA2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7" s="16"/>
      <c r="AC227" s="71">
        <v>202</v>
      </c>
      <c r="AD227" s="71">
        <v>14</v>
      </c>
      <c r="AE227" s="71">
        <v>42</v>
      </c>
      <c r="AF227" s="71">
        <v>3</v>
      </c>
      <c r="AG227" s="71"/>
      <c r="AH227" s="71" t="s">
        <v>1606</v>
      </c>
      <c r="AI227" s="71">
        <v>-18000</v>
      </c>
      <c r="AJ227" s="74">
        <v>40029.717199074075</v>
      </c>
      <c r="AK227" s="71" t="s">
        <v>2452</v>
      </c>
      <c r="AL227" s="71" t="s">
        <v>2872</v>
      </c>
      <c r="AM227" s="71" t="s">
        <v>3235</v>
      </c>
      <c r="AN227" s="74">
        <v>40523.672488425924</v>
      </c>
      <c r="AO227" s="71"/>
      <c r="AP227" s="71"/>
    </row>
    <row r="228" spans="1:42" ht="34.049999999999997" customHeight="1">
      <c r="A228" s="17" t="s">
        <v>871</v>
      </c>
      <c r="B228" s="77"/>
      <c r="C228" s="78">
        <v>6</v>
      </c>
      <c r="D228" s="78">
        <v>5</v>
      </c>
      <c r="E228" s="79">
        <v>120.549114</v>
      </c>
      <c r="F228" s="79">
        <v>4.8299999999999998E-4</v>
      </c>
      <c r="G228" s="79">
        <v>1.549E-3</v>
      </c>
      <c r="H228" s="79">
        <v>0.88935900000000001</v>
      </c>
      <c r="I228" s="79">
        <v>0.4107142857142857</v>
      </c>
      <c r="J228" s="18"/>
      <c r="K228" s="18" t="s">
        <v>72</v>
      </c>
      <c r="L228" s="19">
        <v>5.7888745761618408</v>
      </c>
      <c r="M228" s="20">
        <v>99.946301415270241</v>
      </c>
      <c r="N228" s="88" t="s">
        <v>2070</v>
      </c>
      <c r="O228" s="18"/>
      <c r="P228" s="25" t="s">
        <v>871</v>
      </c>
      <c r="Q228" s="26"/>
      <c r="R228" s="26"/>
      <c r="S228" s="25" t="s">
        <v>3441</v>
      </c>
      <c r="T228" s="21">
        <v>15.913290281337492</v>
      </c>
      <c r="U228" s="22">
        <v>2164.36572265625</v>
      </c>
      <c r="V228" s="22">
        <v>3675.2294921875</v>
      </c>
      <c r="W228" s="23"/>
      <c r="X228" s="24"/>
      <c r="Y228" s="24"/>
      <c r="Z228" s="15">
        <v>395</v>
      </c>
      <c r="AA2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8" s="16"/>
      <c r="AC228" s="71">
        <v>238</v>
      </c>
      <c r="AD228" s="71">
        <v>756</v>
      </c>
      <c r="AE228" s="71">
        <v>1708</v>
      </c>
      <c r="AF228" s="71">
        <v>321</v>
      </c>
      <c r="AG228" s="71" t="s">
        <v>1280</v>
      </c>
      <c r="AH228" s="71" t="s">
        <v>1606</v>
      </c>
      <c r="AI228" s="71">
        <v>-18000</v>
      </c>
      <c r="AJ228" s="74">
        <v>39990.823634259257</v>
      </c>
      <c r="AK228" s="71" t="s">
        <v>2452</v>
      </c>
      <c r="AL228" s="71" t="s">
        <v>2845</v>
      </c>
      <c r="AM228" s="71" t="s">
        <v>3441</v>
      </c>
      <c r="AN228" s="74">
        <v>40523.663472222222</v>
      </c>
      <c r="AO228" s="71"/>
      <c r="AP228" s="71"/>
    </row>
    <row r="229" spans="1:42" ht="34.049999999999997" customHeight="1">
      <c r="A229" s="17" t="s">
        <v>625</v>
      </c>
      <c r="B229" s="77"/>
      <c r="C229" s="78">
        <v>2</v>
      </c>
      <c r="D229" s="78">
        <v>3</v>
      </c>
      <c r="E229" s="79">
        <v>119.64707900000001</v>
      </c>
      <c r="F229" s="79">
        <v>6.0899999999999995E-4</v>
      </c>
      <c r="G229" s="79">
        <v>1.67E-3</v>
      </c>
      <c r="H229" s="79">
        <v>0.59362199999999998</v>
      </c>
      <c r="I229" s="79">
        <v>0.33333333333333331</v>
      </c>
      <c r="J229" s="18"/>
      <c r="K229" s="18" t="s">
        <v>72</v>
      </c>
      <c r="L229" s="19">
        <v>5.4237555622860461</v>
      </c>
      <c r="M229" s="20">
        <v>99.969457154188092</v>
      </c>
      <c r="N229" s="88" t="s">
        <v>2093</v>
      </c>
      <c r="O229" s="18"/>
      <c r="P229" s="25" t="s">
        <v>625</v>
      </c>
      <c r="Q229" s="26"/>
      <c r="R229" s="26"/>
      <c r="S229" s="25" t="s">
        <v>3456</v>
      </c>
      <c r="T229" s="21">
        <v>9.4824270118718541</v>
      </c>
      <c r="U229" s="22">
        <v>5069.4296875</v>
      </c>
      <c r="V229" s="22">
        <v>5633.14111328125</v>
      </c>
      <c r="W229" s="23"/>
      <c r="X229" s="24"/>
      <c r="Y229" s="24"/>
      <c r="Z229" s="15">
        <v>418</v>
      </c>
      <c r="AA2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29" s="16"/>
      <c r="AC229" s="71">
        <v>114</v>
      </c>
      <c r="AD229" s="71">
        <v>430</v>
      </c>
      <c r="AE229" s="71">
        <v>4792</v>
      </c>
      <c r="AF229" s="71">
        <v>0</v>
      </c>
      <c r="AG229" s="71" t="s">
        <v>1299</v>
      </c>
      <c r="AH229" s="71" t="s">
        <v>1604</v>
      </c>
      <c r="AI229" s="71">
        <v>-28800</v>
      </c>
      <c r="AJ229" s="74">
        <v>39569.636087962965</v>
      </c>
      <c r="AK229" s="71" t="s">
        <v>2452</v>
      </c>
      <c r="AL229" s="71" t="s">
        <v>2868</v>
      </c>
      <c r="AM229" s="71" t="s">
        <v>3456</v>
      </c>
      <c r="AN229" s="74">
        <v>40523.675983796296</v>
      </c>
      <c r="AO229" s="71"/>
      <c r="AP229" s="71"/>
    </row>
    <row r="230" spans="1:42" ht="34.049999999999997" customHeight="1">
      <c r="A230" s="17" t="s">
        <v>373</v>
      </c>
      <c r="B230" s="77"/>
      <c r="C230" s="78">
        <v>0</v>
      </c>
      <c r="D230" s="78">
        <v>4</v>
      </c>
      <c r="E230" s="79">
        <v>119.010615</v>
      </c>
      <c r="F230" s="79">
        <v>4.8099999999999998E-4</v>
      </c>
      <c r="G230" s="79">
        <v>1.0250000000000001E-3</v>
      </c>
      <c r="H230" s="79">
        <v>0.56469599999999998</v>
      </c>
      <c r="I230" s="79">
        <v>0.5</v>
      </c>
      <c r="J230" s="18"/>
      <c r="K230" s="18" t="s">
        <v>72</v>
      </c>
      <c r="L230" s="19">
        <v>6.3476957191060031</v>
      </c>
      <c r="M230" s="20">
        <v>99.872643435951773</v>
      </c>
      <c r="N230" s="88" t="s">
        <v>1958</v>
      </c>
      <c r="O230" s="18"/>
      <c r="P230" s="25" t="s">
        <v>373</v>
      </c>
      <c r="Q230" s="26"/>
      <c r="R230" s="26"/>
      <c r="S230" s="25" t="s">
        <v>3384</v>
      </c>
      <c r="T230" s="21">
        <v>36.369747982061014</v>
      </c>
      <c r="U230" s="22">
        <v>2654.508544921875</v>
      </c>
      <c r="V230" s="22">
        <v>3050.714599609375</v>
      </c>
      <c r="W230" s="23"/>
      <c r="X230" s="24"/>
      <c r="Y230" s="24"/>
      <c r="Z230" s="15">
        <v>282</v>
      </c>
      <c r="AA2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0" s="16"/>
      <c r="AC230" s="71">
        <v>752</v>
      </c>
      <c r="AD230" s="71">
        <v>1793</v>
      </c>
      <c r="AE230" s="71">
        <v>17884</v>
      </c>
      <c r="AF230" s="71">
        <v>84</v>
      </c>
      <c r="AG230" s="71" t="s">
        <v>1199</v>
      </c>
      <c r="AH230" s="71" t="s">
        <v>1604</v>
      </c>
      <c r="AI230" s="71">
        <v>-28800</v>
      </c>
      <c r="AJ230" s="74">
        <v>39108.887337962966</v>
      </c>
      <c r="AK230" s="71" t="s">
        <v>2452</v>
      </c>
      <c r="AL230" s="71" t="s">
        <v>2732</v>
      </c>
      <c r="AM230" s="71" t="s">
        <v>3384</v>
      </c>
      <c r="AN230" s="74">
        <v>40523.667824074073</v>
      </c>
      <c r="AO230" s="71"/>
      <c r="AP230" s="71"/>
    </row>
    <row r="231" spans="1:42" ht="34.049999999999997" customHeight="1">
      <c r="A231" s="17" t="s">
        <v>248</v>
      </c>
      <c r="B231" s="77"/>
      <c r="C231" s="78">
        <v>1</v>
      </c>
      <c r="D231" s="78">
        <v>5</v>
      </c>
      <c r="E231" s="79">
        <v>117.60618599999999</v>
      </c>
      <c r="F231" s="79">
        <v>6.11E-4</v>
      </c>
      <c r="G231" s="79">
        <v>1.797E-3</v>
      </c>
      <c r="H231" s="79">
        <v>0.78650600000000004</v>
      </c>
      <c r="I231" s="79">
        <v>0.25</v>
      </c>
      <c r="J231" s="18"/>
      <c r="K231" s="18" t="s">
        <v>72</v>
      </c>
      <c r="L231" s="19">
        <v>6.42097691338597</v>
      </c>
      <c r="M231" s="20">
        <v>99.857372013045818</v>
      </c>
      <c r="N231" s="88" t="s">
        <v>1808</v>
      </c>
      <c r="O231" s="18"/>
      <c r="P231" s="25" t="s">
        <v>248</v>
      </c>
      <c r="Q231" s="26"/>
      <c r="R231" s="26"/>
      <c r="S231" s="25" t="s">
        <v>3263</v>
      </c>
      <c r="T231" s="21">
        <v>40.610961487996939</v>
      </c>
      <c r="U231" s="22">
        <v>5061.0517578125</v>
      </c>
      <c r="V231" s="22">
        <v>5003.0234375</v>
      </c>
      <c r="W231" s="23"/>
      <c r="X231" s="24"/>
      <c r="Y231" s="24"/>
      <c r="Z231" s="15">
        <v>132</v>
      </c>
      <c r="AA2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1" s="16"/>
      <c r="AC231" s="71">
        <v>546</v>
      </c>
      <c r="AD231" s="71">
        <v>2008</v>
      </c>
      <c r="AE231" s="71">
        <v>19751</v>
      </c>
      <c r="AF231" s="71">
        <v>43</v>
      </c>
      <c r="AG231" s="71" t="s">
        <v>1071</v>
      </c>
      <c r="AH231" s="71" t="s">
        <v>1612</v>
      </c>
      <c r="AI231" s="71">
        <v>32400</v>
      </c>
      <c r="AJ231" s="74">
        <v>39309.251215277778</v>
      </c>
      <c r="AK231" s="71" t="s">
        <v>2452</v>
      </c>
      <c r="AL231" s="71" t="s">
        <v>2582</v>
      </c>
      <c r="AM231" s="71" t="s">
        <v>3263</v>
      </c>
      <c r="AN231" s="74">
        <v>40523.663564814815</v>
      </c>
      <c r="AO231" s="71"/>
      <c r="AP231" s="71"/>
    </row>
    <row r="232" spans="1:42" ht="34.049999999999997" customHeight="1">
      <c r="A232" s="17" t="s">
        <v>351</v>
      </c>
      <c r="B232" s="77"/>
      <c r="C232" s="78">
        <v>2</v>
      </c>
      <c r="D232" s="78">
        <v>3</v>
      </c>
      <c r="E232" s="79">
        <v>115.536528</v>
      </c>
      <c r="F232" s="79">
        <v>4.8099999999999998E-4</v>
      </c>
      <c r="G232" s="79">
        <v>8.8199999999999997E-4</v>
      </c>
      <c r="H232" s="79">
        <v>0.60511800000000004</v>
      </c>
      <c r="I232" s="79">
        <v>0.25</v>
      </c>
      <c r="J232" s="18"/>
      <c r="K232" s="18" t="s">
        <v>72</v>
      </c>
      <c r="L232" s="19">
        <v>5.9587769738249134</v>
      </c>
      <c r="M232" s="20">
        <v>99.930177633876511</v>
      </c>
      <c r="N232" s="88" t="s">
        <v>1792</v>
      </c>
      <c r="O232" s="18"/>
      <c r="P232" s="25" t="s">
        <v>351</v>
      </c>
      <c r="Q232" s="26"/>
      <c r="R232" s="26"/>
      <c r="S232" s="25" t="s">
        <v>3321</v>
      </c>
      <c r="T232" s="21">
        <v>20.391222680627983</v>
      </c>
      <c r="U232" s="22">
        <v>2318.809814453125</v>
      </c>
      <c r="V232" s="22">
        <v>3432.775390625</v>
      </c>
      <c r="W232" s="23"/>
      <c r="X232" s="24"/>
      <c r="Y232" s="24"/>
      <c r="Z232" s="15">
        <v>116</v>
      </c>
      <c r="AA2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2" s="16"/>
      <c r="AC232" s="71">
        <v>816</v>
      </c>
      <c r="AD232" s="71">
        <v>983</v>
      </c>
      <c r="AE232" s="71">
        <v>3538</v>
      </c>
      <c r="AF232" s="71">
        <v>203</v>
      </c>
      <c r="AG232" s="71" t="s">
        <v>1057</v>
      </c>
      <c r="AH232" s="71" t="s">
        <v>1603</v>
      </c>
      <c r="AI232" s="71">
        <v>-18000</v>
      </c>
      <c r="AJ232" s="74">
        <v>40246.874050925922</v>
      </c>
      <c r="AK232" s="71" t="s">
        <v>2452</v>
      </c>
      <c r="AL232" s="71" t="s">
        <v>2566</v>
      </c>
      <c r="AM232" s="71" t="s">
        <v>3321</v>
      </c>
      <c r="AN232" s="74">
        <v>40523.666851851849</v>
      </c>
      <c r="AO232" s="71"/>
      <c r="AP232" s="71"/>
    </row>
    <row r="233" spans="1:42" ht="34.049999999999997" customHeight="1">
      <c r="A233" s="17" t="s">
        <v>323</v>
      </c>
      <c r="B233" s="77"/>
      <c r="C233" s="78">
        <v>1</v>
      </c>
      <c r="D233" s="78">
        <v>3</v>
      </c>
      <c r="E233" s="79">
        <v>114.28867200000001</v>
      </c>
      <c r="F233" s="79">
        <v>5.7499999999999999E-4</v>
      </c>
      <c r="G233" s="79">
        <v>9.01E-4</v>
      </c>
      <c r="H233" s="79">
        <v>0.60236599999999996</v>
      </c>
      <c r="I233" s="79">
        <v>0.16666666666666666</v>
      </c>
      <c r="J233" s="18"/>
      <c r="K233" s="18" t="s">
        <v>72</v>
      </c>
      <c r="L233" s="19">
        <v>5.6457654117137643</v>
      </c>
      <c r="M233" s="20">
        <v>99.956955896367418</v>
      </c>
      <c r="N233" s="88" t="s">
        <v>1903</v>
      </c>
      <c r="O233" s="18"/>
      <c r="P233" s="25" t="s">
        <v>323</v>
      </c>
      <c r="Q233" s="26"/>
      <c r="R233" s="26"/>
      <c r="S233" s="25" t="s">
        <v>3235</v>
      </c>
      <c r="T233" s="21">
        <v>12.954304114405451</v>
      </c>
      <c r="U233" s="22">
        <v>6233.34130859375</v>
      </c>
      <c r="V233" s="22">
        <v>4747.5361328125</v>
      </c>
      <c r="W233" s="23"/>
      <c r="X233" s="24"/>
      <c r="Y233" s="24"/>
      <c r="Z233" s="15">
        <v>227</v>
      </c>
      <c r="AA2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3" s="16"/>
      <c r="AC233" s="71">
        <v>442</v>
      </c>
      <c r="AD233" s="71">
        <v>606</v>
      </c>
      <c r="AE233" s="71">
        <v>18986</v>
      </c>
      <c r="AF233" s="71">
        <v>2285</v>
      </c>
      <c r="AG233" s="71" t="s">
        <v>1152</v>
      </c>
      <c r="AH233" s="71" t="s">
        <v>1615</v>
      </c>
      <c r="AI233" s="71">
        <v>3600</v>
      </c>
      <c r="AJ233" s="74">
        <v>39473.391261574077</v>
      </c>
      <c r="AK233" s="71" t="s">
        <v>2452</v>
      </c>
      <c r="AL233" s="71" t="s">
        <v>2677</v>
      </c>
      <c r="AM233" s="71" t="s">
        <v>3235</v>
      </c>
      <c r="AN233" s="74">
        <v>40523.665902777779</v>
      </c>
      <c r="AO233" s="71"/>
      <c r="AP233" s="71"/>
    </row>
    <row r="234" spans="1:42" ht="34.049999999999997" customHeight="1">
      <c r="A234" s="17" t="s">
        <v>724</v>
      </c>
      <c r="B234" s="77"/>
      <c r="C234" s="78">
        <v>1</v>
      </c>
      <c r="D234" s="78">
        <v>2</v>
      </c>
      <c r="E234" s="79">
        <v>111.99401</v>
      </c>
      <c r="F234" s="79">
        <v>6.0599999999999998E-4</v>
      </c>
      <c r="G234" s="79">
        <v>1.3780000000000001E-3</v>
      </c>
      <c r="H234" s="79">
        <v>0.53692300000000004</v>
      </c>
      <c r="I234" s="79">
        <v>0.33333333333333331</v>
      </c>
      <c r="J234" s="18"/>
      <c r="K234" s="18" t="s">
        <v>72</v>
      </c>
      <c r="L234" s="19">
        <v>4.9959657538639046</v>
      </c>
      <c r="M234" s="20">
        <v>99.984231367976179</v>
      </c>
      <c r="N234" s="88" t="s">
        <v>2300</v>
      </c>
      <c r="O234" s="18"/>
      <c r="P234" s="25" t="s">
        <v>724</v>
      </c>
      <c r="Q234" s="26"/>
      <c r="R234" s="26"/>
      <c r="S234" s="25" t="s">
        <v>3235</v>
      </c>
      <c r="T234" s="21">
        <v>5.3792995270594224</v>
      </c>
      <c r="U234" s="22">
        <v>5368.2060546875</v>
      </c>
      <c r="V234" s="22">
        <v>5474.62060546875</v>
      </c>
      <c r="W234" s="23"/>
      <c r="X234" s="24"/>
      <c r="Y234" s="24"/>
      <c r="Z234" s="15">
        <v>626</v>
      </c>
      <c r="AA2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4" s="16"/>
      <c r="AC234" s="71">
        <v>215</v>
      </c>
      <c r="AD234" s="71">
        <v>222</v>
      </c>
      <c r="AE234" s="71">
        <v>2159</v>
      </c>
      <c r="AF234" s="71">
        <v>24</v>
      </c>
      <c r="AG234" s="71" t="s">
        <v>1470</v>
      </c>
      <c r="AH234" s="71" t="s">
        <v>1615</v>
      </c>
      <c r="AI234" s="71">
        <v>3600</v>
      </c>
      <c r="AJ234" s="74">
        <v>39667.499548611115</v>
      </c>
      <c r="AK234" s="71" t="s">
        <v>2452</v>
      </c>
      <c r="AL234" s="71" t="s">
        <v>3076</v>
      </c>
      <c r="AM234" s="71" t="s">
        <v>3235</v>
      </c>
      <c r="AN234" s="74">
        <v>40523.669363425928</v>
      </c>
      <c r="AO234" s="71"/>
      <c r="AP234" s="71"/>
    </row>
    <row r="235" spans="1:42" ht="34.049999999999997" customHeight="1">
      <c r="A235" s="17" t="s">
        <v>893</v>
      </c>
      <c r="B235" s="77"/>
      <c r="C235" s="78">
        <v>4</v>
      </c>
      <c r="D235" s="78">
        <v>12</v>
      </c>
      <c r="E235" s="79">
        <v>107.63435800000001</v>
      </c>
      <c r="F235" s="79">
        <v>4.7899999999999999E-4</v>
      </c>
      <c r="G235" s="79">
        <v>2.4290000000000002E-3</v>
      </c>
      <c r="H235" s="79">
        <v>1.4083049999999999</v>
      </c>
      <c r="I235" s="79">
        <v>0.33516483516483514</v>
      </c>
      <c r="J235" s="18"/>
      <c r="K235" s="18" t="s">
        <v>72</v>
      </c>
      <c r="L235" s="19">
        <v>5.3769582915425653</v>
      </c>
      <c r="M235" s="20">
        <v>99.971588050407533</v>
      </c>
      <c r="N235" s="88" t="s">
        <v>2115</v>
      </c>
      <c r="O235" s="18"/>
      <c r="P235" s="25" t="s">
        <v>893</v>
      </c>
      <c r="Q235" s="26"/>
      <c r="R235" s="26"/>
      <c r="S235" s="25" t="s">
        <v>3295</v>
      </c>
      <c r="T235" s="21">
        <v>8.8906297784854456</v>
      </c>
      <c r="U235" s="22">
        <v>1642.513671875</v>
      </c>
      <c r="V235" s="22">
        <v>5298.78271484375</v>
      </c>
      <c r="W235" s="23"/>
      <c r="X235" s="24"/>
      <c r="Y235" s="24"/>
      <c r="Z235" s="15">
        <v>440</v>
      </c>
      <c r="AA2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5" s="16"/>
      <c r="AC235" s="71">
        <v>405</v>
      </c>
      <c r="AD235" s="71">
        <v>400</v>
      </c>
      <c r="AE235" s="71">
        <v>2476</v>
      </c>
      <c r="AF235" s="71">
        <v>4</v>
      </c>
      <c r="AG235" s="71" t="s">
        <v>1318</v>
      </c>
      <c r="AH235" s="71" t="s">
        <v>1606</v>
      </c>
      <c r="AI235" s="71">
        <v>-18000</v>
      </c>
      <c r="AJ235" s="74">
        <v>39575.851631944446</v>
      </c>
      <c r="AK235" s="71" t="s">
        <v>2452</v>
      </c>
      <c r="AL235" s="71" t="s">
        <v>2890</v>
      </c>
      <c r="AM235" s="71" t="s">
        <v>3295</v>
      </c>
      <c r="AN235" s="74">
        <v>40523.680636574078</v>
      </c>
      <c r="AO235" s="71"/>
      <c r="AP235" s="71"/>
    </row>
    <row r="236" spans="1:42" ht="34.049999999999997" customHeight="1">
      <c r="A236" s="17" t="s">
        <v>755</v>
      </c>
      <c r="B236" s="77"/>
      <c r="C236" s="78">
        <v>7</v>
      </c>
      <c r="D236" s="78">
        <v>9</v>
      </c>
      <c r="E236" s="79">
        <v>106.59510400000001</v>
      </c>
      <c r="F236" s="79">
        <v>4.57E-4</v>
      </c>
      <c r="G236" s="79">
        <v>1.1280000000000001E-3</v>
      </c>
      <c r="H236" s="79">
        <v>0.95708700000000002</v>
      </c>
      <c r="I236" s="79">
        <v>0.375</v>
      </c>
      <c r="J236" s="18"/>
      <c r="K236" s="18" t="s">
        <v>72</v>
      </c>
      <c r="L236" s="19">
        <v>4.8814773895195085</v>
      </c>
      <c r="M236" s="20">
        <v>99.986788443439508</v>
      </c>
      <c r="N236" s="88" t="s">
        <v>2325</v>
      </c>
      <c r="O236" s="18"/>
      <c r="P236" s="25" t="s">
        <v>755</v>
      </c>
      <c r="Q236" s="26"/>
      <c r="R236" s="26"/>
      <c r="S236" s="25" t="s">
        <v>3591</v>
      </c>
      <c r="T236" s="21">
        <v>4.6691428469957321</v>
      </c>
      <c r="U236" s="22">
        <v>1440.5771484375</v>
      </c>
      <c r="V236" s="22">
        <v>6318.37451171875</v>
      </c>
      <c r="W236" s="23"/>
      <c r="X236" s="24"/>
      <c r="Y236" s="24"/>
      <c r="Z236" s="15">
        <v>652</v>
      </c>
      <c r="AA2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6" s="16"/>
      <c r="AC236" s="71">
        <v>166</v>
      </c>
      <c r="AD236" s="71">
        <v>186</v>
      </c>
      <c r="AE236" s="71">
        <v>715</v>
      </c>
      <c r="AF236" s="71">
        <v>4</v>
      </c>
      <c r="AG236" s="71" t="s">
        <v>1491</v>
      </c>
      <c r="AH236" s="71" t="s">
        <v>1616</v>
      </c>
      <c r="AI236" s="71">
        <v>-21600</v>
      </c>
      <c r="AJ236" s="74">
        <v>39770.575775462959</v>
      </c>
      <c r="AK236" s="71" t="s">
        <v>2452</v>
      </c>
      <c r="AL236" s="71" t="s">
        <v>3102</v>
      </c>
      <c r="AM236" s="71" t="s">
        <v>3591</v>
      </c>
      <c r="AN236" s="74">
        <v>40523.662673611114</v>
      </c>
      <c r="AO236" s="71"/>
      <c r="AP236" s="71"/>
    </row>
    <row r="237" spans="1:42" ht="34.049999999999997" customHeight="1">
      <c r="A237" s="17" t="s">
        <v>873</v>
      </c>
      <c r="B237" s="77"/>
      <c r="C237" s="78">
        <v>1</v>
      </c>
      <c r="D237" s="78">
        <v>3</v>
      </c>
      <c r="E237" s="79">
        <v>105.88016399999999</v>
      </c>
      <c r="F237" s="79">
        <v>5.7300000000000005E-4</v>
      </c>
      <c r="G237" s="79">
        <v>8.8500000000000004E-4</v>
      </c>
      <c r="H237" s="79">
        <v>0.62856199999999995</v>
      </c>
      <c r="I237" s="79">
        <v>0.16666666666666666</v>
      </c>
      <c r="J237" s="18"/>
      <c r="K237" s="18" t="s">
        <v>72</v>
      </c>
      <c r="L237" s="19">
        <v>6.0603091049447482</v>
      </c>
      <c r="M237" s="20">
        <v>99.918315644921663</v>
      </c>
      <c r="N237" s="88" t="s">
        <v>2405</v>
      </c>
      <c r="O237" s="18"/>
      <c r="P237" s="25" t="s">
        <v>873</v>
      </c>
      <c r="Q237" s="26"/>
      <c r="R237" s="26"/>
      <c r="S237" s="25" t="s">
        <v>3642</v>
      </c>
      <c r="T237" s="21">
        <v>23.685560613145658</v>
      </c>
      <c r="U237" s="22">
        <v>6272.40283203125</v>
      </c>
      <c r="V237" s="22">
        <v>5961.39794921875</v>
      </c>
      <c r="W237" s="23"/>
      <c r="X237" s="24"/>
      <c r="Y237" s="24"/>
      <c r="Z237" s="15">
        <v>732</v>
      </c>
      <c r="AA2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7" s="16"/>
      <c r="AC237" s="71">
        <v>898</v>
      </c>
      <c r="AD237" s="71">
        <v>1150</v>
      </c>
      <c r="AE237" s="71">
        <v>4997</v>
      </c>
      <c r="AF237" s="71">
        <v>2706</v>
      </c>
      <c r="AG237" s="71" t="s">
        <v>1562</v>
      </c>
      <c r="AH237" s="71" t="s">
        <v>1621</v>
      </c>
      <c r="AI237" s="71">
        <v>-25200</v>
      </c>
      <c r="AJ237" s="74">
        <v>39909.52921296296</v>
      </c>
      <c r="AK237" s="71" t="s">
        <v>2452</v>
      </c>
      <c r="AL237" s="71" t="s">
        <v>3182</v>
      </c>
      <c r="AM237" s="71" t="s">
        <v>3642</v>
      </c>
      <c r="AN237" s="74">
        <v>40523.680185185185</v>
      </c>
      <c r="AO237" s="71"/>
      <c r="AP237" s="71"/>
    </row>
    <row r="238" spans="1:42" ht="34.049999999999997" customHeight="1">
      <c r="A238" s="17" t="s">
        <v>366</v>
      </c>
      <c r="B238" s="77"/>
      <c r="C238" s="78">
        <v>0</v>
      </c>
      <c r="D238" s="78">
        <v>2</v>
      </c>
      <c r="E238" s="79">
        <v>104.449134</v>
      </c>
      <c r="F238" s="79">
        <v>5.7200000000000003E-4</v>
      </c>
      <c r="G238" s="79">
        <v>8.3199999999999995E-4</v>
      </c>
      <c r="H238" s="79">
        <v>0.44799600000000001</v>
      </c>
      <c r="I238" s="79">
        <v>0</v>
      </c>
      <c r="J238" s="18"/>
      <c r="K238" s="18" t="s">
        <v>72</v>
      </c>
      <c r="L238" s="19">
        <v>4.5532473619545657</v>
      </c>
      <c r="M238" s="20">
        <v>99.99204465411411</v>
      </c>
      <c r="N238" s="88" t="s">
        <v>1950</v>
      </c>
      <c r="O238" s="18"/>
      <c r="P238" s="25" t="s">
        <v>366</v>
      </c>
      <c r="Q238" s="26"/>
      <c r="R238" s="26"/>
      <c r="S238" s="25" t="s">
        <v>3381</v>
      </c>
      <c r="T238" s="21">
        <v>3.2093763379759248</v>
      </c>
      <c r="U238" s="22">
        <v>6496.35693359375</v>
      </c>
      <c r="V238" s="22">
        <v>4724.5234375</v>
      </c>
      <c r="W238" s="23"/>
      <c r="X238" s="24"/>
      <c r="Y238" s="24"/>
      <c r="Z238" s="15">
        <v>274</v>
      </c>
      <c r="AA2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8" s="16"/>
      <c r="AC238" s="71">
        <v>209</v>
      </c>
      <c r="AD238" s="71">
        <v>112</v>
      </c>
      <c r="AE238" s="71">
        <v>385</v>
      </c>
      <c r="AF238" s="71">
        <v>0</v>
      </c>
      <c r="AG238" s="71" t="s">
        <v>1194</v>
      </c>
      <c r="AH238" s="71" t="s">
        <v>1631</v>
      </c>
      <c r="AI238" s="71">
        <v>3600</v>
      </c>
      <c r="AJ238" s="74">
        <v>40250.708553240744</v>
      </c>
      <c r="AK238" s="71" t="s">
        <v>2452</v>
      </c>
      <c r="AL238" s="71" t="s">
        <v>2724</v>
      </c>
      <c r="AM238" s="71" t="s">
        <v>3381</v>
      </c>
      <c r="AN238" s="74">
        <v>40523.667303240742</v>
      </c>
      <c r="AO238" s="71"/>
      <c r="AP238" s="71"/>
    </row>
    <row r="239" spans="1:42" ht="34.049999999999997" customHeight="1">
      <c r="A239" s="17" t="s">
        <v>385</v>
      </c>
      <c r="B239" s="77"/>
      <c r="C239" s="78">
        <v>0</v>
      </c>
      <c r="D239" s="78">
        <v>3</v>
      </c>
      <c r="E239" s="79">
        <v>104.449134</v>
      </c>
      <c r="F239" s="79">
        <v>5.8500000000000002E-4</v>
      </c>
      <c r="G239" s="79">
        <v>1.0549999999999999E-3</v>
      </c>
      <c r="H239" s="79">
        <v>0.54230299999999998</v>
      </c>
      <c r="I239" s="79">
        <v>0.33333333333333331</v>
      </c>
      <c r="J239" s="18"/>
      <c r="K239" s="18" t="s">
        <v>72</v>
      </c>
      <c r="L239" s="19">
        <v>3.2940873639840631</v>
      </c>
      <c r="M239" s="20">
        <v>99.998863522016308</v>
      </c>
      <c r="N239" s="88" t="s">
        <v>1976</v>
      </c>
      <c r="O239" s="18"/>
      <c r="P239" s="25" t="s">
        <v>385</v>
      </c>
      <c r="Q239" s="26"/>
      <c r="R239" s="26"/>
      <c r="S239" s="25" t="s">
        <v>3300</v>
      </c>
      <c r="T239" s="21">
        <v>1.3156251911394179</v>
      </c>
      <c r="U239" s="22">
        <v>6067.0439453125</v>
      </c>
      <c r="V239" s="22">
        <v>4703.10302734375</v>
      </c>
      <c r="W239" s="23"/>
      <c r="X239" s="24"/>
      <c r="Y239" s="24"/>
      <c r="Z239" s="15">
        <v>301</v>
      </c>
      <c r="AA2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39" s="16"/>
      <c r="AC239" s="71">
        <v>22</v>
      </c>
      <c r="AD239" s="71">
        <v>16</v>
      </c>
      <c r="AE239" s="71">
        <v>92</v>
      </c>
      <c r="AF239" s="71">
        <v>1</v>
      </c>
      <c r="AG239" s="71"/>
      <c r="AH239" s="71" t="s">
        <v>1616</v>
      </c>
      <c r="AI239" s="71">
        <v>-21600</v>
      </c>
      <c r="AJ239" s="74">
        <v>39818.821400462963</v>
      </c>
      <c r="AK239" s="71" t="s">
        <v>2452</v>
      </c>
      <c r="AL239" s="71" t="s">
        <v>2751</v>
      </c>
      <c r="AM239" s="71" t="s">
        <v>3300</v>
      </c>
      <c r="AN239" s="74">
        <v>40523.668333333335</v>
      </c>
      <c r="AO239" s="71"/>
      <c r="AP239" s="71"/>
    </row>
    <row r="240" spans="1:42" ht="34.049999999999997" customHeight="1">
      <c r="A240" s="17" t="s">
        <v>526</v>
      </c>
      <c r="B240" s="77"/>
      <c r="C240" s="78">
        <v>2</v>
      </c>
      <c r="D240" s="78">
        <v>2</v>
      </c>
      <c r="E240" s="79">
        <v>99.302605</v>
      </c>
      <c r="F240" s="79">
        <v>4.7699999999999999E-4</v>
      </c>
      <c r="G240" s="79">
        <v>8.8199999999999997E-4</v>
      </c>
      <c r="H240" s="79">
        <v>0.60644299999999995</v>
      </c>
      <c r="I240" s="79">
        <v>8.3333333333333329E-2</v>
      </c>
      <c r="J240" s="18"/>
      <c r="K240" s="18" t="s">
        <v>72</v>
      </c>
      <c r="L240" s="19">
        <v>5.8327191416866437</v>
      </c>
      <c r="M240" s="20">
        <v>99.942536831949241</v>
      </c>
      <c r="N240" s="88" t="s">
        <v>1982</v>
      </c>
      <c r="O240" s="18"/>
      <c r="P240" s="25" t="s">
        <v>526</v>
      </c>
      <c r="Q240" s="26"/>
      <c r="R240" s="26"/>
      <c r="S240" s="25" t="s">
        <v>3399</v>
      </c>
      <c r="T240" s="21">
        <v>16.958798726986814</v>
      </c>
      <c r="U240" s="22">
        <v>3454.623291015625</v>
      </c>
      <c r="V240" s="22">
        <v>2664.19287109375</v>
      </c>
      <c r="W240" s="23"/>
      <c r="X240" s="24"/>
      <c r="Y240" s="24"/>
      <c r="Z240" s="15">
        <v>307</v>
      </c>
      <c r="AA2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0" s="16"/>
      <c r="AC240" s="71">
        <v>132</v>
      </c>
      <c r="AD240" s="71">
        <v>809</v>
      </c>
      <c r="AE240" s="71">
        <v>23092</v>
      </c>
      <c r="AF240" s="71">
        <v>850</v>
      </c>
      <c r="AG240" s="71" t="s">
        <v>1217</v>
      </c>
      <c r="AH240" s="71" t="s">
        <v>1603</v>
      </c>
      <c r="AI240" s="71">
        <v>-18000</v>
      </c>
      <c r="AJ240" s="74">
        <v>40074.781759259262</v>
      </c>
      <c r="AK240" s="71" t="s">
        <v>2452</v>
      </c>
      <c r="AL240" s="71" t="s">
        <v>2757</v>
      </c>
      <c r="AM240" s="71" t="s">
        <v>3399</v>
      </c>
      <c r="AN240" s="74">
        <v>40523.67087962963</v>
      </c>
      <c r="AO240" s="71"/>
      <c r="AP240" s="71"/>
    </row>
    <row r="241" spans="1:42" ht="34.049999999999997" customHeight="1">
      <c r="A241" s="17" t="s">
        <v>918</v>
      </c>
      <c r="B241" s="77"/>
      <c r="C241" s="78">
        <v>6</v>
      </c>
      <c r="D241" s="78">
        <v>0</v>
      </c>
      <c r="E241" s="79">
        <v>97.112009999999998</v>
      </c>
      <c r="F241" s="79">
        <v>4.3800000000000002E-4</v>
      </c>
      <c r="G241" s="79">
        <v>3.5100000000000002E-4</v>
      </c>
      <c r="H241" s="79">
        <v>0.82608300000000001</v>
      </c>
      <c r="I241" s="79">
        <v>6.6666666666666666E-2</v>
      </c>
      <c r="J241" s="18"/>
      <c r="K241" s="18" t="s">
        <v>72</v>
      </c>
      <c r="L241" s="19">
        <v>4.2011634986546715</v>
      </c>
      <c r="M241" s="20">
        <v>99.995383058191223</v>
      </c>
      <c r="N241" s="88" t="s">
        <v>1846</v>
      </c>
      <c r="O241" s="18"/>
      <c r="P241" s="25" t="s">
        <v>918</v>
      </c>
      <c r="Q241" s="26"/>
      <c r="R241" s="26"/>
      <c r="S241" s="25" t="s">
        <v>3275</v>
      </c>
      <c r="T241" s="21">
        <v>2.2822273390038847</v>
      </c>
      <c r="U241" s="22">
        <v>1669.8343505859375</v>
      </c>
      <c r="V241" s="22">
        <v>7820.85791015625</v>
      </c>
      <c r="W241" s="23"/>
      <c r="X241" s="24"/>
      <c r="Y241" s="24"/>
      <c r="Z241" s="15">
        <v>170</v>
      </c>
      <c r="AA2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1" s="16"/>
      <c r="AC241" s="71">
        <v>2</v>
      </c>
      <c r="AD241" s="71">
        <v>65</v>
      </c>
      <c r="AE241" s="71">
        <v>45</v>
      </c>
      <c r="AF241" s="71">
        <v>1</v>
      </c>
      <c r="AG241" s="71" t="s">
        <v>1106</v>
      </c>
      <c r="AH241" s="71" t="s">
        <v>1616</v>
      </c>
      <c r="AI241" s="71">
        <v>-21600</v>
      </c>
      <c r="AJ241" s="74">
        <v>40160.784629629627</v>
      </c>
      <c r="AK241" s="71" t="s">
        <v>2452</v>
      </c>
      <c r="AL241" s="71" t="s">
        <v>2620</v>
      </c>
      <c r="AM241" s="71" t="s">
        <v>3275</v>
      </c>
      <c r="AN241" s="74">
        <v>40523.671898148146</v>
      </c>
      <c r="AO241" s="71"/>
      <c r="AP241" s="71"/>
    </row>
    <row r="242" spans="1:42" ht="34.049999999999997" customHeight="1">
      <c r="A242" s="17" t="s">
        <v>760</v>
      </c>
      <c r="B242" s="77"/>
      <c r="C242" s="78">
        <v>5</v>
      </c>
      <c r="D242" s="78">
        <v>4</v>
      </c>
      <c r="E242" s="79">
        <v>96.981655000000003</v>
      </c>
      <c r="F242" s="79">
        <v>4.4900000000000002E-4</v>
      </c>
      <c r="G242" s="79">
        <v>5.7600000000000001E-4</v>
      </c>
      <c r="H242" s="79">
        <v>0.83475200000000005</v>
      </c>
      <c r="I242" s="79">
        <v>7.1428571428571425E-2</v>
      </c>
      <c r="J242" s="18"/>
      <c r="K242" s="18" t="s">
        <v>72</v>
      </c>
      <c r="L242" s="19">
        <v>5.3688188101868874</v>
      </c>
      <c r="M242" s="20">
        <v>99.971943199777442</v>
      </c>
      <c r="N242" s="88" t="s">
        <v>2329</v>
      </c>
      <c r="O242" s="18"/>
      <c r="P242" s="25" t="s">
        <v>760</v>
      </c>
      <c r="Q242" s="26"/>
      <c r="R242" s="26"/>
      <c r="S242" s="25" t="s">
        <v>3594</v>
      </c>
      <c r="T242" s="21">
        <v>8.7919969062543775</v>
      </c>
      <c r="U242" s="22">
        <v>1603.0777587890625</v>
      </c>
      <c r="V242" s="22">
        <v>7391.04150390625</v>
      </c>
      <c r="W242" s="23"/>
      <c r="X242" s="24"/>
      <c r="Y242" s="24"/>
      <c r="Z242" s="15">
        <v>656</v>
      </c>
      <c r="AA2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2" s="16"/>
      <c r="AC242" s="71">
        <v>361</v>
      </c>
      <c r="AD242" s="71">
        <v>395</v>
      </c>
      <c r="AE242" s="71">
        <v>177</v>
      </c>
      <c r="AF242" s="71">
        <v>143</v>
      </c>
      <c r="AG242" s="71" t="s">
        <v>1495</v>
      </c>
      <c r="AH242" s="71" t="s">
        <v>1603</v>
      </c>
      <c r="AI242" s="71">
        <v>-18000</v>
      </c>
      <c r="AJ242" s="74">
        <v>39318.167592592596</v>
      </c>
      <c r="AK242" s="71" t="s">
        <v>2452</v>
      </c>
      <c r="AL242" s="71" t="s">
        <v>3106</v>
      </c>
      <c r="AM242" s="71" t="s">
        <v>3594</v>
      </c>
      <c r="AN242" s="74">
        <v>40523.678078703706</v>
      </c>
      <c r="AO242" s="71"/>
      <c r="AP242" s="71"/>
    </row>
    <row r="243" spans="1:42" ht="34.049999999999997" customHeight="1">
      <c r="A243" s="17" t="s">
        <v>596</v>
      </c>
      <c r="B243" s="77"/>
      <c r="C243" s="78">
        <v>8</v>
      </c>
      <c r="D243" s="78">
        <v>10</v>
      </c>
      <c r="E243" s="79">
        <v>95.693877999999998</v>
      </c>
      <c r="F243" s="79">
        <v>4.6900000000000002E-4</v>
      </c>
      <c r="G243" s="79">
        <v>1.4040000000000001E-3</v>
      </c>
      <c r="H243" s="79">
        <v>1.29979</v>
      </c>
      <c r="I243" s="79">
        <v>0.2818181818181818</v>
      </c>
      <c r="J243" s="18"/>
      <c r="K243" s="18" t="s">
        <v>72</v>
      </c>
      <c r="L243" s="19">
        <v>6.782171856240331</v>
      </c>
      <c r="M243" s="20">
        <v>99.750756172200084</v>
      </c>
      <c r="N243" s="88" t="s">
        <v>2192</v>
      </c>
      <c r="O243" s="18"/>
      <c r="P243" s="25" t="s">
        <v>596</v>
      </c>
      <c r="Q243" s="26"/>
      <c r="R243" s="26"/>
      <c r="S243" s="25" t="s">
        <v>3513</v>
      </c>
      <c r="T243" s="21">
        <v>70.220549731763569</v>
      </c>
      <c r="U243" s="22">
        <v>1640.5018310546875</v>
      </c>
      <c r="V243" s="22">
        <v>5246.83984375</v>
      </c>
      <c r="W243" s="23"/>
      <c r="X243" s="24"/>
      <c r="Y243" s="24"/>
      <c r="Z243" s="15">
        <v>517</v>
      </c>
      <c r="AA2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3" s="16"/>
      <c r="AC243" s="71">
        <v>694</v>
      </c>
      <c r="AD243" s="71">
        <v>3509</v>
      </c>
      <c r="AE243" s="71">
        <v>1290</v>
      </c>
      <c r="AF243" s="71">
        <v>1</v>
      </c>
      <c r="AG243" s="71" t="s">
        <v>1379</v>
      </c>
      <c r="AH243" s="71" t="s">
        <v>1603</v>
      </c>
      <c r="AI243" s="71">
        <v>-18000</v>
      </c>
      <c r="AJ243" s="74">
        <v>39170.721261574072</v>
      </c>
      <c r="AK243" s="71" t="s">
        <v>2452</v>
      </c>
      <c r="AL243" s="71" t="s">
        <v>2967</v>
      </c>
      <c r="AM243" s="71" t="s">
        <v>3513</v>
      </c>
      <c r="AN243" s="74">
        <v>40523.67523148148</v>
      </c>
      <c r="AO243" s="71"/>
      <c r="AP243" s="71"/>
    </row>
    <row r="244" spans="1:42" ht="34.049999999999997" customHeight="1">
      <c r="A244" s="17" t="s">
        <v>578</v>
      </c>
      <c r="B244" s="77"/>
      <c r="C244" s="78">
        <v>3</v>
      </c>
      <c r="D244" s="78">
        <v>2</v>
      </c>
      <c r="E244" s="79">
        <v>92.02749</v>
      </c>
      <c r="F244" s="79">
        <v>4.2200000000000001E-4</v>
      </c>
      <c r="G244" s="79">
        <v>1.3300000000000001E-4</v>
      </c>
      <c r="H244" s="79">
        <v>0.90532400000000002</v>
      </c>
      <c r="I244" s="79">
        <v>0.05</v>
      </c>
      <c r="J244" s="18"/>
      <c r="K244" s="18" t="s">
        <v>72</v>
      </c>
      <c r="L244" s="19">
        <v>3.5828709275585027</v>
      </c>
      <c r="M244" s="20">
        <v>99.998224253150468</v>
      </c>
      <c r="N244" s="88" t="s">
        <v>1974</v>
      </c>
      <c r="O244" s="18"/>
      <c r="P244" s="25" t="s">
        <v>578</v>
      </c>
      <c r="Q244" s="26"/>
      <c r="R244" s="26"/>
      <c r="S244" s="25" t="s">
        <v>3394</v>
      </c>
      <c r="T244" s="21">
        <v>1.4931643611553405</v>
      </c>
      <c r="U244" s="22">
        <v>4645.60498046875</v>
      </c>
      <c r="V244" s="22">
        <v>6057.1240234375</v>
      </c>
      <c r="W244" s="23"/>
      <c r="X244" s="24"/>
      <c r="Y244" s="24"/>
      <c r="Z244" s="15">
        <v>299</v>
      </c>
      <c r="AA2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4" s="16"/>
      <c r="AC244" s="71">
        <v>2</v>
      </c>
      <c r="AD244" s="71">
        <v>25</v>
      </c>
      <c r="AE244" s="71">
        <v>161</v>
      </c>
      <c r="AF244" s="71">
        <v>0</v>
      </c>
      <c r="AG244" s="71" t="s">
        <v>1213</v>
      </c>
      <c r="AH244" s="71"/>
      <c r="AI244" s="71"/>
      <c r="AJ244" s="74">
        <v>40521.881516203706</v>
      </c>
      <c r="AK244" s="71" t="s">
        <v>2452</v>
      </c>
      <c r="AL244" s="71" t="s">
        <v>2749</v>
      </c>
      <c r="AM244" s="71" t="s">
        <v>3394</v>
      </c>
      <c r="AN244" s="74">
        <v>40523.674756944441</v>
      </c>
      <c r="AO244" s="71"/>
      <c r="AP244" s="71"/>
    </row>
    <row r="245" spans="1:42" ht="34.049999999999997" customHeight="1">
      <c r="A245" s="17" t="s">
        <v>800</v>
      </c>
      <c r="B245" s="77"/>
      <c r="C245" s="78">
        <v>1</v>
      </c>
      <c r="D245" s="78">
        <v>3</v>
      </c>
      <c r="E245" s="79">
        <v>90.890561000000005</v>
      </c>
      <c r="F245" s="79">
        <v>5.7899999999999998E-4</v>
      </c>
      <c r="G245" s="79">
        <v>1.0349999999999999E-3</v>
      </c>
      <c r="H245" s="79">
        <v>0.52552299999999996</v>
      </c>
      <c r="I245" s="79">
        <v>0.33333333333333331</v>
      </c>
      <c r="J245" s="18"/>
      <c r="K245" s="18" t="s">
        <v>72</v>
      </c>
      <c r="L245" s="19">
        <v>5.2325665097553458</v>
      </c>
      <c r="M245" s="20">
        <v>99.977270440326024</v>
      </c>
      <c r="N245" s="88" t="s">
        <v>2358</v>
      </c>
      <c r="O245" s="18"/>
      <c r="P245" s="25" t="s">
        <v>800</v>
      </c>
      <c r="Q245" s="26"/>
      <c r="R245" s="26"/>
      <c r="S245" s="25" t="s">
        <v>3613</v>
      </c>
      <c r="T245" s="21">
        <v>7.312503822788357</v>
      </c>
      <c r="U245" s="22">
        <v>4382.904296875</v>
      </c>
      <c r="V245" s="22">
        <v>8129.0849609375</v>
      </c>
      <c r="W245" s="23"/>
      <c r="X245" s="24"/>
      <c r="Y245" s="24"/>
      <c r="Z245" s="15">
        <v>685</v>
      </c>
      <c r="AA2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5" s="16"/>
      <c r="AC245" s="71">
        <v>433</v>
      </c>
      <c r="AD245" s="71">
        <v>320</v>
      </c>
      <c r="AE245" s="71">
        <v>4174</v>
      </c>
      <c r="AF245" s="71">
        <v>6</v>
      </c>
      <c r="AG245" s="71" t="s">
        <v>1522</v>
      </c>
      <c r="AH245" s="71" t="s">
        <v>1616</v>
      </c>
      <c r="AI245" s="71">
        <v>-21600</v>
      </c>
      <c r="AJ245" s="74">
        <v>39899.66615740741</v>
      </c>
      <c r="AK245" s="71" t="s">
        <v>2452</v>
      </c>
      <c r="AL245" s="71" t="s">
        <v>3135</v>
      </c>
      <c r="AM245" s="71" t="s">
        <v>3613</v>
      </c>
      <c r="AN245" s="74">
        <v>40523.677060185182</v>
      </c>
      <c r="AO245" s="71"/>
      <c r="AP245" s="71"/>
    </row>
    <row r="246" spans="1:42" ht="34.049999999999997" customHeight="1">
      <c r="A246" s="17" t="s">
        <v>480</v>
      </c>
      <c r="B246" s="77"/>
      <c r="C246" s="78">
        <v>11</v>
      </c>
      <c r="D246" s="78">
        <v>11</v>
      </c>
      <c r="E246" s="79">
        <v>90.462877000000006</v>
      </c>
      <c r="F246" s="79">
        <v>5.0000000000000001E-4</v>
      </c>
      <c r="G246" s="79">
        <v>3.0000000000000001E-3</v>
      </c>
      <c r="H246" s="79">
        <v>1.297625</v>
      </c>
      <c r="I246" s="79">
        <v>0.46153846153846156</v>
      </c>
      <c r="J246" s="18"/>
      <c r="K246" s="18" t="s">
        <v>72</v>
      </c>
      <c r="L246" s="19">
        <v>5.4177080394293027</v>
      </c>
      <c r="M246" s="20">
        <v>99.969741273684022</v>
      </c>
      <c r="N246" s="88" t="s">
        <v>2077</v>
      </c>
      <c r="O246" s="18"/>
      <c r="P246" s="25" t="s">
        <v>480</v>
      </c>
      <c r="Q246" s="26"/>
      <c r="R246" s="26"/>
      <c r="S246" s="25" t="s">
        <v>3445</v>
      </c>
      <c r="T246" s="21">
        <v>9.4035207140869996</v>
      </c>
      <c r="U246" s="22">
        <v>1969.944091796875</v>
      </c>
      <c r="V246" s="22">
        <v>4638.75</v>
      </c>
      <c r="W246" s="23"/>
      <c r="X246" s="24"/>
      <c r="Y246" s="24"/>
      <c r="Z246" s="15">
        <v>402</v>
      </c>
      <c r="AA2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6" s="16"/>
      <c r="AC246" s="71">
        <v>354</v>
      </c>
      <c r="AD246" s="71">
        <v>426</v>
      </c>
      <c r="AE246" s="71">
        <v>1655</v>
      </c>
      <c r="AF246" s="71">
        <v>15</v>
      </c>
      <c r="AG246" s="71"/>
      <c r="AH246" s="71" t="s">
        <v>1603</v>
      </c>
      <c r="AI246" s="71">
        <v>-18000</v>
      </c>
      <c r="AJ246" s="74">
        <v>39528.869108796294</v>
      </c>
      <c r="AK246" s="71" t="s">
        <v>2452</v>
      </c>
      <c r="AL246" s="71" t="s">
        <v>2852</v>
      </c>
      <c r="AM246" s="71" t="s">
        <v>3445</v>
      </c>
      <c r="AN246" s="74">
        <v>40523.671863425923</v>
      </c>
      <c r="AO246" s="71"/>
      <c r="AP246" s="71"/>
    </row>
    <row r="247" spans="1:42" ht="34.049999999999997" customHeight="1">
      <c r="A247" s="17" t="s">
        <v>447</v>
      </c>
      <c r="B247" s="77"/>
      <c r="C247" s="78">
        <v>1</v>
      </c>
      <c r="D247" s="78">
        <v>4</v>
      </c>
      <c r="E247" s="79">
        <v>84.813845999999998</v>
      </c>
      <c r="F247" s="79">
        <v>5.8699999999999996E-4</v>
      </c>
      <c r="G247" s="79">
        <v>1.2160000000000001E-3</v>
      </c>
      <c r="H247" s="79">
        <v>0.65068300000000001</v>
      </c>
      <c r="I247" s="79">
        <v>0.16666666666666666</v>
      </c>
      <c r="J247" s="18"/>
      <c r="K247" s="18" t="s">
        <v>72</v>
      </c>
      <c r="L247" s="19">
        <v>3.0516306383910274</v>
      </c>
      <c r="M247" s="20">
        <v>99.999218671386203</v>
      </c>
      <c r="N247" s="88" t="s">
        <v>2044</v>
      </c>
      <c r="O247" s="18"/>
      <c r="P247" s="25" t="s">
        <v>447</v>
      </c>
      <c r="Q247" s="26"/>
      <c r="R247" s="26"/>
      <c r="S247" s="25" t="s">
        <v>3427</v>
      </c>
      <c r="T247" s="21">
        <v>1.2169923189083498</v>
      </c>
      <c r="U247" s="22">
        <v>4606.1162109375</v>
      </c>
      <c r="V247" s="22">
        <v>7450.37109375</v>
      </c>
      <c r="W247" s="23"/>
      <c r="X247" s="24"/>
      <c r="Y247" s="24"/>
      <c r="Z247" s="15">
        <v>369</v>
      </c>
      <c r="AA2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7" s="16"/>
      <c r="AC247" s="71">
        <v>49</v>
      </c>
      <c r="AD247" s="71">
        <v>11</v>
      </c>
      <c r="AE247" s="71">
        <v>119</v>
      </c>
      <c r="AF247" s="71">
        <v>0</v>
      </c>
      <c r="AG247" s="71"/>
      <c r="AH247" s="71"/>
      <c r="AI247" s="71"/>
      <c r="AJ247" s="74">
        <v>40292.55028935185</v>
      </c>
      <c r="AK247" s="71" t="s">
        <v>2452</v>
      </c>
      <c r="AL247" s="71" t="s">
        <v>2819</v>
      </c>
      <c r="AM247" s="71" t="s">
        <v>3427</v>
      </c>
      <c r="AN247" s="74">
        <v>40523.670995370368</v>
      </c>
      <c r="AO247" s="71"/>
      <c r="AP247" s="71"/>
    </row>
    <row r="248" spans="1:42" ht="34.049999999999997" customHeight="1">
      <c r="A248" s="17" t="s">
        <v>808</v>
      </c>
      <c r="B248" s="77"/>
      <c r="C248" s="78">
        <v>4</v>
      </c>
      <c r="D248" s="78">
        <v>5</v>
      </c>
      <c r="E248" s="79">
        <v>83.223668000000004</v>
      </c>
      <c r="F248" s="79">
        <v>5.8399999999999999E-4</v>
      </c>
      <c r="G248" s="79">
        <v>1.2639999999999999E-3</v>
      </c>
      <c r="H248" s="79">
        <v>1.024181</v>
      </c>
      <c r="I248" s="79">
        <v>0.19047619047619047</v>
      </c>
      <c r="J248" s="18"/>
      <c r="K248" s="18" t="s">
        <v>72</v>
      </c>
      <c r="L248" s="19">
        <v>5.4054407481343878</v>
      </c>
      <c r="M248" s="20">
        <v>99.970309512675868</v>
      </c>
      <c r="N248" s="88" t="s">
        <v>1852</v>
      </c>
      <c r="O248" s="18"/>
      <c r="P248" s="25" t="s">
        <v>808</v>
      </c>
      <c r="Q248" s="26"/>
      <c r="R248" s="26"/>
      <c r="S248" s="25" t="s">
        <v>3235</v>
      </c>
      <c r="T248" s="21">
        <v>9.2457081185172907</v>
      </c>
      <c r="U248" s="22">
        <v>5471.505859375</v>
      </c>
      <c r="V248" s="22">
        <v>6858.63720703125</v>
      </c>
      <c r="W248" s="23"/>
      <c r="X248" s="24"/>
      <c r="Y248" s="24"/>
      <c r="Z248" s="15">
        <v>176</v>
      </c>
      <c r="AA2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8" s="16"/>
      <c r="AC248" s="71">
        <v>390</v>
      </c>
      <c r="AD248" s="71">
        <v>418</v>
      </c>
      <c r="AE248" s="71">
        <v>9535</v>
      </c>
      <c r="AF248" s="71">
        <v>1</v>
      </c>
      <c r="AG248" s="71" t="s">
        <v>1111</v>
      </c>
      <c r="AH248" s="71" t="s">
        <v>1607</v>
      </c>
      <c r="AI248" s="71">
        <v>7200</v>
      </c>
      <c r="AJ248" s="74">
        <v>39962.685115740744</v>
      </c>
      <c r="AK248" s="71" t="s">
        <v>2452</v>
      </c>
      <c r="AL248" s="71" t="s">
        <v>2626</v>
      </c>
      <c r="AM248" s="71" t="s">
        <v>3235</v>
      </c>
      <c r="AN248" s="74">
        <v>40523.662222222221</v>
      </c>
      <c r="AO248" s="71"/>
      <c r="AP248" s="71"/>
    </row>
    <row r="249" spans="1:42" ht="34.049999999999997" customHeight="1">
      <c r="A249" s="17" t="s">
        <v>891</v>
      </c>
      <c r="B249" s="77"/>
      <c r="C249" s="78">
        <v>2</v>
      </c>
      <c r="D249" s="78">
        <v>12</v>
      </c>
      <c r="E249" s="79">
        <v>82.378673000000006</v>
      </c>
      <c r="F249" s="79">
        <v>4.9299999999999995E-4</v>
      </c>
      <c r="G249" s="79">
        <v>2.4239999999999999E-3</v>
      </c>
      <c r="H249" s="79">
        <v>1.303847</v>
      </c>
      <c r="I249" s="79">
        <v>0.37121212121212122</v>
      </c>
      <c r="J249" s="18"/>
      <c r="K249" s="18" t="s">
        <v>72</v>
      </c>
      <c r="L249" s="19">
        <v>5.1484678685919354</v>
      </c>
      <c r="M249" s="20">
        <v>99.98004060541129</v>
      </c>
      <c r="N249" s="88" t="s">
        <v>2419</v>
      </c>
      <c r="O249" s="18"/>
      <c r="P249" s="25" t="s">
        <v>891</v>
      </c>
      <c r="Q249" s="26"/>
      <c r="R249" s="26"/>
      <c r="S249" s="94" t="s">
        <v>3699</v>
      </c>
      <c r="T249" s="21">
        <v>6.5431674193860259</v>
      </c>
      <c r="U249" s="22">
        <v>2635.98291015625</v>
      </c>
      <c r="V249" s="22">
        <v>3475.8359375</v>
      </c>
      <c r="W249" s="23"/>
      <c r="X249" s="24"/>
      <c r="Y249" s="24"/>
      <c r="Z249" s="15">
        <v>746</v>
      </c>
      <c r="AA2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49" s="16"/>
      <c r="AC249" s="71">
        <v>895</v>
      </c>
      <c r="AD249" s="71">
        <v>281</v>
      </c>
      <c r="AE249" s="71">
        <v>1591</v>
      </c>
      <c r="AF249" s="71">
        <v>7</v>
      </c>
      <c r="AG249" s="71" t="s">
        <v>1574</v>
      </c>
      <c r="AH249" s="71" t="s">
        <v>1606</v>
      </c>
      <c r="AI249" s="71">
        <v>-18000</v>
      </c>
      <c r="AJ249" s="74">
        <v>40287.484606481485</v>
      </c>
      <c r="AK249" s="71" t="s">
        <v>2452</v>
      </c>
      <c r="AL249" s="71" t="s">
        <v>3196</v>
      </c>
      <c r="AM249" s="71" t="s">
        <v>3649</v>
      </c>
      <c r="AN249" s="74">
        <v>40523.680497685185</v>
      </c>
      <c r="AO249" s="71"/>
      <c r="AP249" s="71"/>
    </row>
    <row r="250" spans="1:42" ht="34.049999999999997" customHeight="1">
      <c r="A250" s="17" t="s">
        <v>649</v>
      </c>
      <c r="B250" s="77"/>
      <c r="C250" s="78">
        <v>1</v>
      </c>
      <c r="D250" s="78">
        <v>3</v>
      </c>
      <c r="E250" s="79">
        <v>79.853340000000003</v>
      </c>
      <c r="F250" s="79">
        <v>4.4999999999999999E-4</v>
      </c>
      <c r="G250" s="79">
        <v>6.7699999999999998E-4</v>
      </c>
      <c r="H250" s="79">
        <v>0.47129300000000002</v>
      </c>
      <c r="I250" s="79">
        <v>0.33333333333333331</v>
      </c>
      <c r="J250" s="18"/>
      <c r="K250" s="18" t="s">
        <v>72</v>
      </c>
      <c r="L250" s="19">
        <v>4.2850754551308032</v>
      </c>
      <c r="M250" s="20">
        <v>99.994743789325398</v>
      </c>
      <c r="N250" s="88" t="s">
        <v>2243</v>
      </c>
      <c r="O250" s="18"/>
      <c r="P250" s="25" t="s">
        <v>649</v>
      </c>
      <c r="Q250" s="26"/>
      <c r="R250" s="26"/>
      <c r="S250" s="25" t="s">
        <v>3541</v>
      </c>
      <c r="T250" s="21">
        <v>2.4597665090198073</v>
      </c>
      <c r="U250" s="22">
        <v>1421.614501953125</v>
      </c>
      <c r="V250" s="22">
        <v>6529.11474609375</v>
      </c>
      <c r="W250" s="23"/>
      <c r="X250" s="24"/>
      <c r="Y250" s="24"/>
      <c r="Z250" s="15">
        <v>568</v>
      </c>
      <c r="AA2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0" s="16"/>
      <c r="AC250" s="71">
        <v>57</v>
      </c>
      <c r="AD250" s="71">
        <v>74</v>
      </c>
      <c r="AE250" s="71">
        <v>396</v>
      </c>
      <c r="AF250" s="71">
        <v>0</v>
      </c>
      <c r="AG250" s="71" t="s">
        <v>1418</v>
      </c>
      <c r="AH250" s="71" t="s">
        <v>1603</v>
      </c>
      <c r="AI250" s="71">
        <v>-18000</v>
      </c>
      <c r="AJ250" s="74">
        <v>39778.810763888891</v>
      </c>
      <c r="AK250" s="71" t="s">
        <v>2452</v>
      </c>
      <c r="AL250" s="71" t="s">
        <v>3018</v>
      </c>
      <c r="AM250" s="71" t="s">
        <v>3541</v>
      </c>
      <c r="AN250" s="74">
        <v>40523.669803240744</v>
      </c>
      <c r="AO250" s="71"/>
      <c r="AP250" s="71"/>
    </row>
    <row r="251" spans="1:42" ht="34.049999999999997" customHeight="1">
      <c r="A251" s="17" t="s">
        <v>741</v>
      </c>
      <c r="B251" s="77"/>
      <c r="C251" s="78">
        <v>0</v>
      </c>
      <c r="D251" s="78">
        <v>4</v>
      </c>
      <c r="E251" s="79">
        <v>78.092804999999998</v>
      </c>
      <c r="F251" s="79">
        <v>5.8299999999999997E-4</v>
      </c>
      <c r="G251" s="79">
        <v>1.091E-3</v>
      </c>
      <c r="H251" s="79">
        <v>0.73040700000000003</v>
      </c>
      <c r="I251" s="79">
        <v>0.16666666666666666</v>
      </c>
      <c r="J251" s="18"/>
      <c r="K251" s="18" t="s">
        <v>72</v>
      </c>
      <c r="L251" s="19">
        <v>3.7818381995564234</v>
      </c>
      <c r="M251" s="20">
        <v>99.997584984284643</v>
      </c>
      <c r="N251" s="88" t="s">
        <v>2312</v>
      </c>
      <c r="O251" s="18"/>
      <c r="P251" s="25" t="s">
        <v>741</v>
      </c>
      <c r="Q251" s="26"/>
      <c r="R251" s="26"/>
      <c r="S251" s="25" t="s">
        <v>3376</v>
      </c>
      <c r="T251" s="21">
        <v>1.6707035311712628</v>
      </c>
      <c r="U251" s="22">
        <v>5278.1201171875</v>
      </c>
      <c r="V251" s="22">
        <v>7470.07470703125</v>
      </c>
      <c r="W251" s="23"/>
      <c r="X251" s="24"/>
      <c r="Y251" s="24"/>
      <c r="Z251" s="15">
        <v>639</v>
      </c>
      <c r="AA2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1" s="16"/>
      <c r="AC251" s="71">
        <v>118</v>
      </c>
      <c r="AD251" s="71">
        <v>34</v>
      </c>
      <c r="AE251" s="71">
        <v>373</v>
      </c>
      <c r="AF251" s="71">
        <v>0</v>
      </c>
      <c r="AG251" s="71" t="s">
        <v>1480</v>
      </c>
      <c r="AH251" s="71" t="s">
        <v>1654</v>
      </c>
      <c r="AI251" s="71">
        <v>-18000</v>
      </c>
      <c r="AJ251" s="74">
        <v>40000.788148148145</v>
      </c>
      <c r="AK251" s="71" t="s">
        <v>2452</v>
      </c>
      <c r="AL251" s="71" t="s">
        <v>3089</v>
      </c>
      <c r="AM251" s="71" t="s">
        <v>3376</v>
      </c>
      <c r="AN251" s="74">
        <v>40523.678437499999</v>
      </c>
      <c r="AO251" s="71"/>
      <c r="AP251" s="71"/>
    </row>
    <row r="252" spans="1:42" ht="34.049999999999997" customHeight="1">
      <c r="A252" s="17" t="s">
        <v>846</v>
      </c>
      <c r="B252" s="77"/>
      <c r="C252" s="78">
        <v>11</v>
      </c>
      <c r="D252" s="78">
        <v>8</v>
      </c>
      <c r="E252" s="79">
        <v>77.029602999999994</v>
      </c>
      <c r="F252" s="79">
        <v>4.9100000000000001E-4</v>
      </c>
      <c r="G252" s="79">
        <v>2.3140000000000001E-3</v>
      </c>
      <c r="H252" s="79">
        <v>1.3171520000000001</v>
      </c>
      <c r="I252" s="79">
        <v>0.43181818181818182</v>
      </c>
      <c r="J252" s="18"/>
      <c r="K252" s="18" t="s">
        <v>72</v>
      </c>
      <c r="L252" s="19">
        <v>6.8030384412775193</v>
      </c>
      <c r="M252" s="20">
        <v>99.742587736692258</v>
      </c>
      <c r="N252" s="88" t="s">
        <v>1753</v>
      </c>
      <c r="O252" s="18"/>
      <c r="P252" s="25" t="s">
        <v>846</v>
      </c>
      <c r="Q252" s="26"/>
      <c r="R252" s="26"/>
      <c r="S252" s="25" t="s">
        <v>3300</v>
      </c>
      <c r="T252" s="21">
        <v>72.489105793078139</v>
      </c>
      <c r="U252" s="22">
        <v>2535.929443359375</v>
      </c>
      <c r="V252" s="22">
        <v>3485.533935546875</v>
      </c>
      <c r="W252" s="23"/>
      <c r="X252" s="24"/>
      <c r="Y252" s="24"/>
      <c r="Z252" s="15">
        <v>77</v>
      </c>
      <c r="AA2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2" s="16"/>
      <c r="AC252" s="71">
        <v>963</v>
      </c>
      <c r="AD252" s="71">
        <v>3624</v>
      </c>
      <c r="AE252" s="71">
        <v>5854</v>
      </c>
      <c r="AF252" s="71">
        <v>361</v>
      </c>
      <c r="AG252" s="71" t="s">
        <v>1024</v>
      </c>
      <c r="AH252" s="71" t="s">
        <v>1616</v>
      </c>
      <c r="AI252" s="71">
        <v>-21600</v>
      </c>
      <c r="AJ252" s="74">
        <v>39322.069027777776</v>
      </c>
      <c r="AK252" s="71" t="s">
        <v>2452</v>
      </c>
      <c r="AL252" s="71" t="s">
        <v>2527</v>
      </c>
      <c r="AM252" s="71" t="s">
        <v>3300</v>
      </c>
      <c r="AN252" s="74">
        <v>40523.673171296294</v>
      </c>
      <c r="AO252" s="71"/>
      <c r="AP252" s="71"/>
    </row>
    <row r="253" spans="1:42" ht="34.049999999999997" customHeight="1">
      <c r="A253" s="17" t="s">
        <v>816</v>
      </c>
      <c r="B253" s="77"/>
      <c r="C253" s="78">
        <v>1</v>
      </c>
      <c r="D253" s="78">
        <v>4</v>
      </c>
      <c r="E253" s="79">
        <v>72.738630999999998</v>
      </c>
      <c r="F253" s="79">
        <v>6.1499999999999999E-4</v>
      </c>
      <c r="G253" s="79">
        <v>2.1120000000000002E-3</v>
      </c>
      <c r="H253" s="79">
        <v>0.69331100000000001</v>
      </c>
      <c r="I253" s="79">
        <v>0.55000000000000004</v>
      </c>
      <c r="J253" s="18"/>
      <c r="K253" s="18" t="s">
        <v>72</v>
      </c>
      <c r="L253" s="19">
        <v>5.7372231606621336</v>
      </c>
      <c r="M253" s="20">
        <v>99.950421147961151</v>
      </c>
      <c r="N253" s="88" t="s">
        <v>2371</v>
      </c>
      <c r="O253" s="18"/>
      <c r="P253" s="25" t="s">
        <v>816</v>
      </c>
      <c r="Q253" s="26"/>
      <c r="R253" s="26"/>
      <c r="S253" s="25" t="s">
        <v>3620</v>
      </c>
      <c r="T253" s="21">
        <v>14.769148963457102</v>
      </c>
      <c r="U253" s="22">
        <v>4851.40283203125</v>
      </c>
      <c r="V253" s="22">
        <v>5448.88134765625</v>
      </c>
      <c r="W253" s="23"/>
      <c r="X253" s="24"/>
      <c r="Y253" s="24"/>
      <c r="Z253" s="15">
        <v>698</v>
      </c>
      <c r="AA2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3" s="16"/>
      <c r="AC253" s="71">
        <v>281</v>
      </c>
      <c r="AD253" s="71">
        <v>698</v>
      </c>
      <c r="AE253" s="71">
        <v>11705</v>
      </c>
      <c r="AF253" s="71">
        <v>567</v>
      </c>
      <c r="AG253" s="71" t="s">
        <v>1534</v>
      </c>
      <c r="AH253" s="71" t="s">
        <v>1603</v>
      </c>
      <c r="AI253" s="71">
        <v>-18000</v>
      </c>
      <c r="AJ253" s="74">
        <v>39176.723703703705</v>
      </c>
      <c r="AK253" s="71" t="s">
        <v>2452</v>
      </c>
      <c r="AL253" s="71" t="s">
        <v>3148</v>
      </c>
      <c r="AM253" s="71" t="s">
        <v>3620</v>
      </c>
      <c r="AN253" s="74">
        <v>40523.654513888891</v>
      </c>
      <c r="AO253" s="71"/>
      <c r="AP253" s="71"/>
    </row>
    <row r="254" spans="1:42" ht="34.049999999999997" customHeight="1">
      <c r="A254" s="17" t="s">
        <v>557</v>
      </c>
      <c r="B254" s="77"/>
      <c r="C254" s="78">
        <v>1</v>
      </c>
      <c r="D254" s="78">
        <v>4</v>
      </c>
      <c r="E254" s="79">
        <v>70.797607999999997</v>
      </c>
      <c r="F254" s="79">
        <v>6.0899999999999995E-4</v>
      </c>
      <c r="G254" s="79">
        <v>1.652E-3</v>
      </c>
      <c r="H254" s="79">
        <v>0.60262400000000005</v>
      </c>
      <c r="I254" s="79">
        <v>0.41666666666666669</v>
      </c>
      <c r="J254" s="18"/>
      <c r="K254" s="18" t="s">
        <v>72</v>
      </c>
      <c r="L254" s="19">
        <v>4.5978912855004008</v>
      </c>
      <c r="M254" s="20">
        <v>99.991476415122264</v>
      </c>
      <c r="N254" s="88" t="s">
        <v>2160</v>
      </c>
      <c r="O254" s="18"/>
      <c r="P254" s="25" t="s">
        <v>557</v>
      </c>
      <c r="Q254" s="26"/>
      <c r="R254" s="26"/>
      <c r="S254" s="25" t="s">
        <v>3495</v>
      </c>
      <c r="T254" s="21">
        <v>3.3671889335456338</v>
      </c>
      <c r="U254" s="22">
        <v>5258.32421875</v>
      </c>
      <c r="V254" s="22">
        <v>4773.115234375</v>
      </c>
      <c r="W254" s="23"/>
      <c r="X254" s="24"/>
      <c r="Y254" s="24"/>
      <c r="Z254" s="15">
        <v>485</v>
      </c>
      <c r="AA2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4" s="16"/>
      <c r="AC254" s="71">
        <v>262</v>
      </c>
      <c r="AD254" s="71">
        <v>120</v>
      </c>
      <c r="AE254" s="71">
        <v>1668</v>
      </c>
      <c r="AF254" s="71">
        <v>81</v>
      </c>
      <c r="AG254" s="71" t="s">
        <v>1353</v>
      </c>
      <c r="AH254" s="71" t="s">
        <v>1603</v>
      </c>
      <c r="AI254" s="71">
        <v>-18000</v>
      </c>
      <c r="AJ254" s="74">
        <v>40092.111712962964</v>
      </c>
      <c r="AK254" s="71" t="s">
        <v>2452</v>
      </c>
      <c r="AL254" s="71" t="s">
        <v>2935</v>
      </c>
      <c r="AM254" s="71" t="s">
        <v>3495</v>
      </c>
      <c r="AN254" s="74">
        <v>40523.67423611111</v>
      </c>
      <c r="AO254" s="71"/>
      <c r="AP254" s="71"/>
    </row>
    <row r="255" spans="1:42" ht="34.049999999999997" customHeight="1">
      <c r="A255" s="17" t="s">
        <v>195</v>
      </c>
      <c r="B255" s="77"/>
      <c r="C255" s="78">
        <v>0</v>
      </c>
      <c r="D255" s="78">
        <v>3</v>
      </c>
      <c r="E255" s="79">
        <v>70.463126000000003</v>
      </c>
      <c r="F255" s="79">
        <v>4.73E-4</v>
      </c>
      <c r="G255" s="79">
        <v>7.76E-4</v>
      </c>
      <c r="H255" s="79">
        <v>0.46515200000000001</v>
      </c>
      <c r="I255" s="79">
        <v>0.33333333333333331</v>
      </c>
      <c r="J255" s="18"/>
      <c r="K255" s="18" t="s">
        <v>72</v>
      </c>
      <c r="L255" s="19">
        <v>5.8922803312878278</v>
      </c>
      <c r="M255" s="20">
        <v>99.936996501778708</v>
      </c>
      <c r="N255" s="88" t="s">
        <v>1745</v>
      </c>
      <c r="O255" s="18"/>
      <c r="P255" s="25" t="s">
        <v>195</v>
      </c>
      <c r="Q255" s="26"/>
      <c r="R255" s="26"/>
      <c r="S255" s="25" t="s">
        <v>3284</v>
      </c>
      <c r="T255" s="21">
        <v>18.497471533791476</v>
      </c>
      <c r="U255" s="22">
        <v>3176.18115234375</v>
      </c>
      <c r="V255" s="22">
        <v>2652.985107421875</v>
      </c>
      <c r="W255" s="23"/>
      <c r="X255" s="24"/>
      <c r="Y255" s="24"/>
      <c r="Z255" s="15">
        <v>69</v>
      </c>
      <c r="AA2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5" s="16"/>
      <c r="AC255" s="71">
        <v>1293</v>
      </c>
      <c r="AD255" s="71">
        <v>887</v>
      </c>
      <c r="AE255" s="71">
        <v>1930</v>
      </c>
      <c r="AF255" s="71">
        <v>0</v>
      </c>
      <c r="AG255" s="71" t="s">
        <v>1018</v>
      </c>
      <c r="AH255" s="71" t="s">
        <v>1608</v>
      </c>
      <c r="AI255" s="71">
        <v>0</v>
      </c>
      <c r="AJ255" s="74">
        <v>39763.373530092591</v>
      </c>
      <c r="AK255" s="71" t="s">
        <v>2452</v>
      </c>
      <c r="AL255" s="71" t="s">
        <v>2519</v>
      </c>
      <c r="AM255" s="71" t="s">
        <v>3284</v>
      </c>
      <c r="AN255" s="74">
        <v>40523.659641203703</v>
      </c>
      <c r="AO255" s="71"/>
      <c r="AP255" s="71"/>
    </row>
    <row r="256" spans="1:42" ht="34.049999999999997" customHeight="1">
      <c r="A256" s="17" t="s">
        <v>898</v>
      </c>
      <c r="B256" s="77"/>
      <c r="C256" s="78">
        <v>3</v>
      </c>
      <c r="D256" s="78">
        <v>3</v>
      </c>
      <c r="E256" s="79">
        <v>69.942598000000004</v>
      </c>
      <c r="F256" s="79">
        <v>3.8400000000000001E-4</v>
      </c>
      <c r="G256" s="79">
        <v>2.1000000000000001E-4</v>
      </c>
      <c r="H256" s="79">
        <v>0.59229299999999996</v>
      </c>
      <c r="I256" s="79">
        <v>0.33333333333333331</v>
      </c>
      <c r="J256" s="18"/>
      <c r="K256" s="18" t="s">
        <v>72</v>
      </c>
      <c r="L256" s="19">
        <v>4.6644482667178471</v>
      </c>
      <c r="M256" s="20">
        <v>99.990553026760509</v>
      </c>
      <c r="N256" s="88" t="s">
        <v>2423</v>
      </c>
      <c r="O256" s="18"/>
      <c r="P256" s="25" t="s">
        <v>898</v>
      </c>
      <c r="Q256" s="26"/>
      <c r="R256" s="26"/>
      <c r="S256" s="25" t="s">
        <v>3651</v>
      </c>
      <c r="T256" s="21">
        <v>3.6236344013464108</v>
      </c>
      <c r="U256" s="22">
        <v>577.183837890625</v>
      </c>
      <c r="V256" s="22">
        <v>4854.74365234375</v>
      </c>
      <c r="W256" s="23"/>
      <c r="X256" s="24"/>
      <c r="Y256" s="24"/>
      <c r="Z256" s="15">
        <v>750</v>
      </c>
      <c r="AA2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6" s="16"/>
      <c r="AC256" s="71">
        <v>152</v>
      </c>
      <c r="AD256" s="71">
        <v>133</v>
      </c>
      <c r="AE256" s="71">
        <v>463</v>
      </c>
      <c r="AF256" s="71">
        <v>0</v>
      </c>
      <c r="AG256" s="71" t="s">
        <v>1578</v>
      </c>
      <c r="AH256" s="71" t="s">
        <v>1603</v>
      </c>
      <c r="AI256" s="71">
        <v>-18000</v>
      </c>
      <c r="AJ256" s="74">
        <v>39456.226990740739</v>
      </c>
      <c r="AK256" s="71" t="s">
        <v>2452</v>
      </c>
      <c r="AL256" s="71" t="s">
        <v>3200</v>
      </c>
      <c r="AM256" s="71" t="s">
        <v>3651</v>
      </c>
      <c r="AN256" s="74">
        <v>40523.663865740738</v>
      </c>
      <c r="AO256" s="71"/>
      <c r="AP256" s="71"/>
    </row>
    <row r="257" spans="1:42" ht="34.049999999999997" customHeight="1">
      <c r="A257" s="17" t="s">
        <v>677</v>
      </c>
      <c r="B257" s="77"/>
      <c r="C257" s="78">
        <v>3</v>
      </c>
      <c r="D257" s="78">
        <v>6</v>
      </c>
      <c r="E257" s="79">
        <v>69.858982999999995</v>
      </c>
      <c r="F257" s="79">
        <v>5.8399999999999999E-4</v>
      </c>
      <c r="G257" s="79">
        <v>1.1800000000000001E-3</v>
      </c>
      <c r="H257" s="79">
        <v>1.4560820000000001</v>
      </c>
      <c r="I257" s="79">
        <v>0.19642857142857142</v>
      </c>
      <c r="J257" s="18"/>
      <c r="K257" s="18" t="s">
        <v>72</v>
      </c>
      <c r="L257" s="19">
        <v>4.0049776627171649</v>
      </c>
      <c r="M257" s="20">
        <v>99.996590566048908</v>
      </c>
      <c r="N257" s="88" t="s">
        <v>2214</v>
      </c>
      <c r="O257" s="18"/>
      <c r="P257" s="25" t="s">
        <v>677</v>
      </c>
      <c r="Q257" s="26"/>
      <c r="R257" s="26"/>
      <c r="S257" s="25" t="s">
        <v>3527</v>
      </c>
      <c r="T257" s="21">
        <v>1.9468755734182535</v>
      </c>
      <c r="U257" s="22">
        <v>5391.5380859375</v>
      </c>
      <c r="V257" s="22">
        <v>8218.8671875</v>
      </c>
      <c r="W257" s="23"/>
      <c r="X257" s="24"/>
      <c r="Y257" s="24"/>
      <c r="Z257" s="15">
        <v>539</v>
      </c>
      <c r="AA2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7" s="16"/>
      <c r="AC257" s="71">
        <v>142</v>
      </c>
      <c r="AD257" s="71">
        <v>48</v>
      </c>
      <c r="AE257" s="71">
        <v>218</v>
      </c>
      <c r="AF257" s="71">
        <v>0</v>
      </c>
      <c r="AG257" s="71"/>
      <c r="AH257" s="71"/>
      <c r="AI257" s="71"/>
      <c r="AJ257" s="74">
        <v>40521.626319444447</v>
      </c>
      <c r="AK257" s="71" t="s">
        <v>2452</v>
      </c>
      <c r="AL257" s="71" t="s">
        <v>2989</v>
      </c>
      <c r="AM257" s="71" t="s">
        <v>3527</v>
      </c>
      <c r="AN257" s="74">
        <v>40523.677407407406</v>
      </c>
      <c r="AO257" s="71"/>
      <c r="AP257" s="71"/>
    </row>
    <row r="258" spans="1:42" ht="34.049999999999997" customHeight="1">
      <c r="A258" s="17" t="s">
        <v>859</v>
      </c>
      <c r="B258" s="77"/>
      <c r="C258" s="78">
        <v>1</v>
      </c>
      <c r="D258" s="78">
        <v>2</v>
      </c>
      <c r="E258" s="79">
        <v>68.103408000000002</v>
      </c>
      <c r="F258" s="79">
        <v>5.9100000000000005E-4</v>
      </c>
      <c r="G258" s="79">
        <v>1.1410000000000001E-3</v>
      </c>
      <c r="H258" s="79">
        <v>0.61458599999999997</v>
      </c>
      <c r="I258" s="79">
        <v>0.16666666666666666</v>
      </c>
      <c r="J258" s="18"/>
      <c r="K258" s="18" t="s">
        <v>72</v>
      </c>
      <c r="L258" s="19">
        <v>4.5647004084764626</v>
      </c>
      <c r="M258" s="20">
        <v>99.991902594366152</v>
      </c>
      <c r="N258" s="88" t="s">
        <v>2105</v>
      </c>
      <c r="O258" s="18"/>
      <c r="P258" s="25" t="s">
        <v>859</v>
      </c>
      <c r="Q258" s="26"/>
      <c r="R258" s="26"/>
      <c r="S258" s="25" t="s">
        <v>3465</v>
      </c>
      <c r="T258" s="21">
        <v>3.248829486868352</v>
      </c>
      <c r="U258" s="22">
        <v>4924.77294921875</v>
      </c>
      <c r="V258" s="22">
        <v>6828.78515625</v>
      </c>
      <c r="W258" s="23"/>
      <c r="X258" s="24"/>
      <c r="Y258" s="24"/>
      <c r="Z258" s="15">
        <v>430</v>
      </c>
      <c r="AA2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8" s="16"/>
      <c r="AC258" s="71">
        <v>191</v>
      </c>
      <c r="AD258" s="71">
        <v>114</v>
      </c>
      <c r="AE258" s="71">
        <v>766</v>
      </c>
      <c r="AF258" s="71">
        <v>0</v>
      </c>
      <c r="AG258" s="71" t="s">
        <v>1309</v>
      </c>
      <c r="AH258" s="71" t="s">
        <v>1603</v>
      </c>
      <c r="AI258" s="71">
        <v>-18000</v>
      </c>
      <c r="AJ258" s="74">
        <v>39787.240567129629</v>
      </c>
      <c r="AK258" s="71" t="s">
        <v>2452</v>
      </c>
      <c r="AL258" s="71" t="s">
        <v>2880</v>
      </c>
      <c r="AM258" s="71" t="s">
        <v>3465</v>
      </c>
      <c r="AN258" s="74">
        <v>40523.68</v>
      </c>
      <c r="AO258" s="71"/>
      <c r="AP258" s="71"/>
    </row>
    <row r="259" spans="1:42" ht="34.049999999999997" customHeight="1">
      <c r="A259" s="17" t="s">
        <v>801</v>
      </c>
      <c r="B259" s="77"/>
      <c r="C259" s="78">
        <v>2</v>
      </c>
      <c r="D259" s="78">
        <v>3</v>
      </c>
      <c r="E259" s="79">
        <v>67.596759000000006</v>
      </c>
      <c r="F259" s="79">
        <v>5.8200000000000005E-4</v>
      </c>
      <c r="G259" s="79">
        <v>1.0449999999999999E-3</v>
      </c>
      <c r="H259" s="79">
        <v>0.51966199999999996</v>
      </c>
      <c r="I259" s="79">
        <v>0.16666666666666666</v>
      </c>
      <c r="J259" s="18"/>
      <c r="K259" s="18" t="s">
        <v>72</v>
      </c>
      <c r="L259" s="19">
        <v>4.6976391437417853</v>
      </c>
      <c r="M259" s="20">
        <v>99.990055817642642</v>
      </c>
      <c r="N259" s="88" t="s">
        <v>2359</v>
      </c>
      <c r="O259" s="18"/>
      <c r="P259" s="25" t="s">
        <v>801</v>
      </c>
      <c r="Q259" s="26"/>
      <c r="R259" s="26"/>
      <c r="S259" s="25" t="s">
        <v>3614</v>
      </c>
      <c r="T259" s="21">
        <v>3.7617204224699061</v>
      </c>
      <c r="U259" s="22">
        <v>5032.73779296875</v>
      </c>
      <c r="V259" s="22">
        <v>7457.23583984375</v>
      </c>
      <c r="W259" s="23"/>
      <c r="X259" s="24"/>
      <c r="Y259" s="24"/>
      <c r="Z259" s="15">
        <v>686</v>
      </c>
      <c r="AA2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59" s="16"/>
      <c r="AC259" s="71">
        <v>240</v>
      </c>
      <c r="AD259" s="71">
        <v>140</v>
      </c>
      <c r="AE259" s="71">
        <v>594</v>
      </c>
      <c r="AF259" s="71">
        <v>0</v>
      </c>
      <c r="AG259" s="71" t="s">
        <v>1523</v>
      </c>
      <c r="AH259" s="71" t="s">
        <v>1666</v>
      </c>
      <c r="AI259" s="71">
        <v>-14400</v>
      </c>
      <c r="AJ259" s="74">
        <v>39440.965115740742</v>
      </c>
      <c r="AK259" s="71" t="s">
        <v>2452</v>
      </c>
      <c r="AL259" s="71" t="s">
        <v>3136</v>
      </c>
      <c r="AM259" s="71" t="s">
        <v>3614</v>
      </c>
      <c r="AN259" s="74">
        <v>40523.677939814814</v>
      </c>
      <c r="AO259" s="71"/>
      <c r="AP259" s="71"/>
    </row>
    <row r="260" spans="1:42" ht="34.049999999999997" customHeight="1">
      <c r="A260" s="17" t="s">
        <v>863</v>
      </c>
      <c r="B260" s="77"/>
      <c r="C260" s="78">
        <v>2</v>
      </c>
      <c r="D260" s="78">
        <v>6</v>
      </c>
      <c r="E260" s="79">
        <v>66.569526999999994</v>
      </c>
      <c r="F260" s="79">
        <v>6.1200000000000002E-4</v>
      </c>
      <c r="G260" s="79">
        <v>1.9449999999999999E-3</v>
      </c>
      <c r="H260" s="79">
        <v>0.80728999999999995</v>
      </c>
      <c r="I260" s="79">
        <v>0.33333333333333331</v>
      </c>
      <c r="J260" s="18"/>
      <c r="K260" s="18" t="s">
        <v>72</v>
      </c>
      <c r="L260" s="19">
        <v>5.936681037301863</v>
      </c>
      <c r="M260" s="20">
        <v>99.932521619717889</v>
      </c>
      <c r="N260" s="88" t="s">
        <v>2401</v>
      </c>
      <c r="O260" s="18"/>
      <c r="P260" s="25" t="s">
        <v>863</v>
      </c>
      <c r="Q260" s="26"/>
      <c r="R260" s="26"/>
      <c r="S260" s="25" t="s">
        <v>3639</v>
      </c>
      <c r="T260" s="21">
        <v>19.740245723902934</v>
      </c>
      <c r="U260" s="22">
        <v>5033.775390625</v>
      </c>
      <c r="V260" s="22">
        <v>5277.57568359375</v>
      </c>
      <c r="W260" s="23"/>
      <c r="X260" s="24"/>
      <c r="Y260" s="24"/>
      <c r="Z260" s="15">
        <v>728</v>
      </c>
      <c r="AA26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0" s="16"/>
      <c r="AC260" s="71">
        <v>1999</v>
      </c>
      <c r="AD260" s="71">
        <v>950</v>
      </c>
      <c r="AE260" s="71">
        <v>5409</v>
      </c>
      <c r="AF260" s="71">
        <v>266</v>
      </c>
      <c r="AG260" s="71" t="s">
        <v>1559</v>
      </c>
      <c r="AH260" s="71" t="s">
        <v>1605</v>
      </c>
      <c r="AI260" s="71">
        <v>36000</v>
      </c>
      <c r="AJ260" s="74">
        <v>39997.052847222221</v>
      </c>
      <c r="AK260" s="71" t="s">
        <v>2452</v>
      </c>
      <c r="AL260" s="71" t="s">
        <v>3178</v>
      </c>
      <c r="AM260" s="71" t="s">
        <v>3639</v>
      </c>
      <c r="AN260" s="74">
        <v>40523.679699074077</v>
      </c>
      <c r="AO260" s="71"/>
      <c r="AP260" s="71"/>
    </row>
    <row r="261" spans="1:42" ht="34.049999999999997" customHeight="1">
      <c r="A261" s="17" t="s">
        <v>622</v>
      </c>
      <c r="B261" s="77"/>
      <c r="C261" s="78">
        <v>1</v>
      </c>
      <c r="D261" s="78">
        <v>3</v>
      </c>
      <c r="E261" s="79">
        <v>66.130775</v>
      </c>
      <c r="F261" s="79">
        <v>5.7399999999999997E-4</v>
      </c>
      <c r="G261" s="79">
        <v>8.8500000000000004E-4</v>
      </c>
      <c r="H261" s="79">
        <v>0.634903</v>
      </c>
      <c r="I261" s="79">
        <v>0.16666666666666666</v>
      </c>
      <c r="J261" s="18"/>
      <c r="K261" s="18" t="s">
        <v>72</v>
      </c>
      <c r="L261" s="19">
        <v>5.6151545581168314</v>
      </c>
      <c r="M261" s="20">
        <v>99.958944732838887</v>
      </c>
      <c r="N261" s="88" t="s">
        <v>2222</v>
      </c>
      <c r="O261" s="18"/>
      <c r="P261" s="25" t="s">
        <v>622</v>
      </c>
      <c r="Q261" s="26"/>
      <c r="R261" s="26"/>
      <c r="S261" s="25" t="s">
        <v>3235</v>
      </c>
      <c r="T261" s="21">
        <v>12.40196002991147</v>
      </c>
      <c r="U261" s="22">
        <v>4946.54052734375</v>
      </c>
      <c r="V261" s="22">
        <v>8659.279296875</v>
      </c>
      <c r="W261" s="23"/>
      <c r="X261" s="24"/>
      <c r="Y261" s="24"/>
      <c r="Z261" s="15">
        <v>547</v>
      </c>
      <c r="AA2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1" s="16"/>
      <c r="AC261" s="71">
        <v>762</v>
      </c>
      <c r="AD261" s="71">
        <v>578</v>
      </c>
      <c r="AE261" s="71">
        <v>11741</v>
      </c>
      <c r="AF261" s="71">
        <v>12</v>
      </c>
      <c r="AG261" s="71"/>
      <c r="AH261" s="71" t="s">
        <v>1631</v>
      </c>
      <c r="AI261" s="71">
        <v>3600</v>
      </c>
      <c r="AJ261" s="74">
        <v>39474.451319444444</v>
      </c>
      <c r="AK261" s="71" t="s">
        <v>2452</v>
      </c>
      <c r="AL261" s="71" t="s">
        <v>2997</v>
      </c>
      <c r="AM261" s="71" t="s">
        <v>3235</v>
      </c>
      <c r="AN261" s="74">
        <v>40523.663784722223</v>
      </c>
      <c r="AO261" s="71"/>
      <c r="AP261" s="71"/>
    </row>
    <row r="262" spans="1:42" ht="34.049999999999997" customHeight="1">
      <c r="A262" s="17" t="s">
        <v>823</v>
      </c>
      <c r="B262" s="77"/>
      <c r="C262" s="78">
        <v>7</v>
      </c>
      <c r="D262" s="78">
        <v>4</v>
      </c>
      <c r="E262" s="79">
        <v>65.515646000000004</v>
      </c>
      <c r="F262" s="79">
        <v>4.66E-4</v>
      </c>
      <c r="G262" s="79">
        <v>1.1000000000000001E-3</v>
      </c>
      <c r="H262" s="79">
        <v>0.97965899999999995</v>
      </c>
      <c r="I262" s="79">
        <v>0.23214285714285715</v>
      </c>
      <c r="J262" s="18"/>
      <c r="K262" s="18" t="s">
        <v>72</v>
      </c>
      <c r="L262" s="19">
        <v>6.6209196810318502</v>
      </c>
      <c r="M262" s="20">
        <v>99.805733294661508</v>
      </c>
      <c r="N262" s="88" t="s">
        <v>1851</v>
      </c>
      <c r="O262" s="18"/>
      <c r="P262" s="25" t="s">
        <v>823</v>
      </c>
      <c r="Q262" s="26"/>
      <c r="R262" s="26"/>
      <c r="S262" s="25" t="s">
        <v>3340</v>
      </c>
      <c r="T262" s="21">
        <v>54.952181110394235</v>
      </c>
      <c r="U262" s="22">
        <v>1599.6014404296875</v>
      </c>
      <c r="V262" s="22">
        <v>4896.9404296875</v>
      </c>
      <c r="W262" s="23"/>
      <c r="X262" s="24"/>
      <c r="Y262" s="24"/>
      <c r="Z262" s="15">
        <v>175</v>
      </c>
      <c r="AA2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2" s="16"/>
      <c r="AC262" s="71">
        <v>418</v>
      </c>
      <c r="AD262" s="71">
        <v>2735</v>
      </c>
      <c r="AE262" s="71">
        <v>5847</v>
      </c>
      <c r="AF262" s="71">
        <v>618</v>
      </c>
      <c r="AG262" s="71" t="s">
        <v>1110</v>
      </c>
      <c r="AH262" s="71" t="s">
        <v>1610</v>
      </c>
      <c r="AI262" s="71">
        <v>0</v>
      </c>
      <c r="AJ262" s="74">
        <v>39505.093946759262</v>
      </c>
      <c r="AK262" s="71" t="s">
        <v>2452</v>
      </c>
      <c r="AL262" s="71" t="s">
        <v>2625</v>
      </c>
      <c r="AM262" s="71" t="s">
        <v>3340</v>
      </c>
      <c r="AN262" s="74">
        <v>40523.656898148147</v>
      </c>
      <c r="AO262" s="71"/>
      <c r="AP262" s="71"/>
    </row>
    <row r="263" spans="1:42" ht="34.049999999999997" customHeight="1">
      <c r="A263" s="17" t="s">
        <v>779</v>
      </c>
      <c r="B263" s="77"/>
      <c r="C263" s="78">
        <v>4</v>
      </c>
      <c r="D263" s="78">
        <v>7</v>
      </c>
      <c r="E263" s="79">
        <v>63.914164</v>
      </c>
      <c r="F263" s="79">
        <v>5.8900000000000001E-4</v>
      </c>
      <c r="G263" s="79">
        <v>1.444E-3</v>
      </c>
      <c r="H263" s="79">
        <v>1.0431600000000001</v>
      </c>
      <c r="I263" s="79">
        <v>0.45238095238095238</v>
      </c>
      <c r="J263" s="18"/>
      <c r="K263" s="18" t="s">
        <v>72</v>
      </c>
      <c r="L263" s="19">
        <v>5.4177080394293027</v>
      </c>
      <c r="M263" s="20">
        <v>99.969741273684022</v>
      </c>
      <c r="N263" s="88" t="s">
        <v>2341</v>
      </c>
      <c r="O263" s="18"/>
      <c r="P263" s="25" t="s">
        <v>779</v>
      </c>
      <c r="Q263" s="26"/>
      <c r="R263" s="26"/>
      <c r="S263" s="25" t="s">
        <v>3603</v>
      </c>
      <c r="T263" s="21">
        <v>9.4035207140869996</v>
      </c>
      <c r="U263" s="22">
        <v>5421.40234375</v>
      </c>
      <c r="V263" s="22">
        <v>6307.32080078125</v>
      </c>
      <c r="W263" s="23"/>
      <c r="X263" s="24"/>
      <c r="Y263" s="24"/>
      <c r="Z263" s="15">
        <v>668</v>
      </c>
      <c r="AA2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3" s="16"/>
      <c r="AC263" s="71">
        <v>889</v>
      </c>
      <c r="AD263" s="71">
        <v>426</v>
      </c>
      <c r="AE263" s="71">
        <v>6563</v>
      </c>
      <c r="AF263" s="71">
        <v>359</v>
      </c>
      <c r="AG263" s="71" t="s">
        <v>1507</v>
      </c>
      <c r="AH263" s="71" t="s">
        <v>1623</v>
      </c>
      <c r="AI263" s="71">
        <v>3600</v>
      </c>
      <c r="AJ263" s="74">
        <v>39353.809884259259</v>
      </c>
      <c r="AK263" s="71" t="s">
        <v>2452</v>
      </c>
      <c r="AL263" s="71" t="s">
        <v>3118</v>
      </c>
      <c r="AM263" s="71" t="s">
        <v>3603</v>
      </c>
      <c r="AN263" s="74">
        <v>40523.677581018521</v>
      </c>
      <c r="AO263" s="71"/>
      <c r="AP263" s="71"/>
    </row>
    <row r="264" spans="1:42" ht="34.049999999999997" customHeight="1">
      <c r="A264" s="17" t="s">
        <v>784</v>
      </c>
      <c r="B264" s="77"/>
      <c r="C264" s="78">
        <v>5</v>
      </c>
      <c r="D264" s="78">
        <v>1</v>
      </c>
      <c r="E264" s="79">
        <v>62.611075</v>
      </c>
      <c r="F264" s="79">
        <v>4.3800000000000002E-4</v>
      </c>
      <c r="G264" s="79">
        <v>2.9300000000000002E-4</v>
      </c>
      <c r="H264" s="79">
        <v>0.87795900000000004</v>
      </c>
      <c r="I264" s="79">
        <v>0</v>
      </c>
      <c r="J264" s="18"/>
      <c r="K264" s="18" t="s">
        <v>72</v>
      </c>
      <c r="L264" s="19">
        <v>4.4398762587264153</v>
      </c>
      <c r="M264" s="20">
        <v>99.993323191845775</v>
      </c>
      <c r="N264" s="88" t="s">
        <v>1736</v>
      </c>
      <c r="O264" s="18"/>
      <c r="P264" s="25" t="s">
        <v>784</v>
      </c>
      <c r="Q264" s="26"/>
      <c r="R264" s="26"/>
      <c r="S264" s="25" t="s">
        <v>3285</v>
      </c>
      <c r="T264" s="21">
        <v>2.8542979979440797</v>
      </c>
      <c r="U264" s="22">
        <v>1790.921630859375</v>
      </c>
      <c r="V264" s="22">
        <v>7931.3525390625</v>
      </c>
      <c r="W264" s="23"/>
      <c r="X264" s="24"/>
      <c r="Y264" s="24"/>
      <c r="Z264" s="15">
        <v>60</v>
      </c>
      <c r="AA2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4" s="16"/>
      <c r="AC264" s="71">
        <v>91</v>
      </c>
      <c r="AD264" s="71">
        <v>94</v>
      </c>
      <c r="AE264" s="71">
        <v>361</v>
      </c>
      <c r="AF264" s="71">
        <v>0</v>
      </c>
      <c r="AG264" s="71"/>
      <c r="AH264" s="71" t="s">
        <v>1603</v>
      </c>
      <c r="AI264" s="71">
        <v>-18000</v>
      </c>
      <c r="AJ264" s="74">
        <v>39113.629120370373</v>
      </c>
      <c r="AK264" s="71" t="s">
        <v>2452</v>
      </c>
      <c r="AL264" s="71" t="s">
        <v>2510</v>
      </c>
      <c r="AM264" s="71" t="s">
        <v>3285</v>
      </c>
      <c r="AN264" s="74">
        <v>40523.679178240738</v>
      </c>
      <c r="AO264" s="71"/>
      <c r="AP264" s="71"/>
    </row>
    <row r="265" spans="1:42" ht="34.049999999999997" customHeight="1">
      <c r="A265" s="17" t="s">
        <v>754</v>
      </c>
      <c r="B265" s="77"/>
      <c r="C265" s="78">
        <v>7</v>
      </c>
      <c r="D265" s="78">
        <v>1</v>
      </c>
      <c r="E265" s="79">
        <v>61.976010000000002</v>
      </c>
      <c r="F265" s="79">
        <v>4.6099999999999998E-4</v>
      </c>
      <c r="G265" s="79">
        <v>1.1659999999999999E-3</v>
      </c>
      <c r="H265" s="79">
        <v>0.75952200000000003</v>
      </c>
      <c r="I265" s="79">
        <v>0.5</v>
      </c>
      <c r="J265" s="18"/>
      <c r="K265" s="18" t="s">
        <v>72</v>
      </c>
      <c r="L265" s="19">
        <v>5.1993756327314076</v>
      </c>
      <c r="M265" s="20">
        <v>99.97840691830973</v>
      </c>
      <c r="N265" s="88" t="s">
        <v>2324</v>
      </c>
      <c r="O265" s="18"/>
      <c r="P265" s="25" t="s">
        <v>754</v>
      </c>
      <c r="Q265" s="26"/>
      <c r="R265" s="26"/>
      <c r="S265" s="25" t="s">
        <v>3590</v>
      </c>
      <c r="T265" s="21">
        <v>6.9968786316489391</v>
      </c>
      <c r="U265" s="22">
        <v>1502.251220703125</v>
      </c>
      <c r="V265" s="22">
        <v>6225.349609375</v>
      </c>
      <c r="W265" s="23"/>
      <c r="X265" s="24"/>
      <c r="Y265" s="24"/>
      <c r="Z265" s="15">
        <v>651</v>
      </c>
      <c r="AA2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5" s="16"/>
      <c r="AC265" s="71">
        <v>64</v>
      </c>
      <c r="AD265" s="71">
        <v>304</v>
      </c>
      <c r="AE265" s="71">
        <v>461</v>
      </c>
      <c r="AF265" s="71">
        <v>0</v>
      </c>
      <c r="AG265" s="71" t="s">
        <v>1490</v>
      </c>
      <c r="AH265" s="71" t="s">
        <v>1603</v>
      </c>
      <c r="AI265" s="71">
        <v>-18000</v>
      </c>
      <c r="AJ265" s="74">
        <v>39646.919317129628</v>
      </c>
      <c r="AK265" s="71" t="s">
        <v>2452</v>
      </c>
      <c r="AL265" s="71" t="s">
        <v>3101</v>
      </c>
      <c r="AM265" s="71" t="s">
        <v>3590</v>
      </c>
      <c r="AN265" s="74">
        <v>40523.661099537036</v>
      </c>
      <c r="AO265" s="71"/>
      <c r="AP265" s="71"/>
    </row>
    <row r="266" spans="1:42" ht="34.049999999999997" customHeight="1">
      <c r="A266" s="17" t="s">
        <v>721</v>
      </c>
      <c r="B266" s="77"/>
      <c r="C266" s="78">
        <v>3</v>
      </c>
      <c r="D266" s="78">
        <v>7</v>
      </c>
      <c r="E266" s="79">
        <v>61.138171</v>
      </c>
      <c r="F266" s="79">
        <v>4.6500000000000003E-4</v>
      </c>
      <c r="G266" s="79">
        <v>1.0870000000000001E-3</v>
      </c>
      <c r="H266" s="79">
        <v>0.98874099999999998</v>
      </c>
      <c r="I266" s="79">
        <v>0.21428571428571427</v>
      </c>
      <c r="J266" s="18"/>
      <c r="K266" s="18" t="s">
        <v>72</v>
      </c>
      <c r="L266" s="19">
        <v>5.9501623631662852</v>
      </c>
      <c r="M266" s="20">
        <v>99.931101022238266</v>
      </c>
      <c r="N266" s="88" t="s">
        <v>2150</v>
      </c>
      <c r="O266" s="18"/>
      <c r="P266" s="25" t="s">
        <v>721</v>
      </c>
      <c r="Q266" s="26"/>
      <c r="R266" s="26"/>
      <c r="S266" s="25" t="s">
        <v>3489</v>
      </c>
      <c r="T266" s="21">
        <v>20.134777212827206</v>
      </c>
      <c r="U266" s="22">
        <v>1659.7218017578125</v>
      </c>
      <c r="V266" s="22">
        <v>4889.798828125</v>
      </c>
      <c r="W266" s="23"/>
      <c r="X266" s="24"/>
      <c r="Y266" s="24"/>
      <c r="Z266" s="15">
        <v>475</v>
      </c>
      <c r="AA2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6" s="16"/>
      <c r="AC266" s="71">
        <v>309</v>
      </c>
      <c r="AD266" s="71">
        <v>970</v>
      </c>
      <c r="AE266" s="71">
        <v>9354</v>
      </c>
      <c r="AF266" s="71">
        <v>9</v>
      </c>
      <c r="AG266" s="71" t="s">
        <v>1345</v>
      </c>
      <c r="AH266" s="71" t="s">
        <v>1611</v>
      </c>
      <c r="AI266" s="71">
        <v>12600</v>
      </c>
      <c r="AJ266" s="74">
        <v>39327.293981481482</v>
      </c>
      <c r="AK266" s="71" t="s">
        <v>2452</v>
      </c>
      <c r="AL266" s="71" t="s">
        <v>2925</v>
      </c>
      <c r="AM266" s="71" t="s">
        <v>3489</v>
      </c>
      <c r="AN266" s="74">
        <v>40523.669953703706</v>
      </c>
      <c r="AO266" s="71"/>
      <c r="AP266" s="71"/>
    </row>
    <row r="267" spans="1:42" ht="34.049999999999997" customHeight="1">
      <c r="A267" s="17" t="s">
        <v>713</v>
      </c>
      <c r="B267" s="77"/>
      <c r="C267" s="78">
        <v>0</v>
      </c>
      <c r="D267" s="78">
        <v>5</v>
      </c>
      <c r="E267" s="79">
        <v>60.182127000000001</v>
      </c>
      <c r="F267" s="79">
        <v>6.0800000000000003E-4</v>
      </c>
      <c r="G267" s="79">
        <v>1.6900000000000001E-3</v>
      </c>
      <c r="H267" s="79">
        <v>0.71246399999999999</v>
      </c>
      <c r="I267" s="79">
        <v>0.3</v>
      </c>
      <c r="J267" s="18"/>
      <c r="K267" s="18" t="s">
        <v>72</v>
      </c>
      <c r="L267" s="19">
        <v>5.438631625158326</v>
      </c>
      <c r="M267" s="20">
        <v>99.968746855448288</v>
      </c>
      <c r="N267" s="88" t="s">
        <v>2293</v>
      </c>
      <c r="O267" s="18"/>
      <c r="P267" s="25" t="s">
        <v>713</v>
      </c>
      <c r="Q267" s="26"/>
      <c r="R267" s="26"/>
      <c r="S267" s="25" t="s">
        <v>3235</v>
      </c>
      <c r="T267" s="21">
        <v>9.6796927563339903</v>
      </c>
      <c r="U267" s="22">
        <v>5314.26220703125</v>
      </c>
      <c r="V267" s="22">
        <v>4724.98974609375</v>
      </c>
      <c r="W267" s="23"/>
      <c r="X267" s="24"/>
      <c r="Y267" s="24"/>
      <c r="Z267" s="15">
        <v>619</v>
      </c>
      <c r="AA2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7" s="16"/>
      <c r="AC267" s="71">
        <v>434</v>
      </c>
      <c r="AD267" s="71">
        <v>440</v>
      </c>
      <c r="AE267" s="71">
        <v>2261</v>
      </c>
      <c r="AF267" s="71">
        <v>147</v>
      </c>
      <c r="AG267" s="71" t="s">
        <v>1463</v>
      </c>
      <c r="AH267" s="71" t="s">
        <v>1603</v>
      </c>
      <c r="AI267" s="71">
        <v>-18000</v>
      </c>
      <c r="AJ267" s="74">
        <v>39696.128958333335</v>
      </c>
      <c r="AK267" s="71" t="s">
        <v>2452</v>
      </c>
      <c r="AL267" s="71" t="s">
        <v>3069</v>
      </c>
      <c r="AM267" s="71" t="s">
        <v>3235</v>
      </c>
      <c r="AN267" s="74">
        <v>40523.678020833337</v>
      </c>
      <c r="AO267" s="71"/>
      <c r="AP267" s="71"/>
    </row>
    <row r="268" spans="1:42" ht="34.049999999999997" customHeight="1">
      <c r="A268" s="17" t="s">
        <v>919</v>
      </c>
      <c r="B268" s="77"/>
      <c r="C268" s="78">
        <v>5</v>
      </c>
      <c r="D268" s="78">
        <v>0</v>
      </c>
      <c r="E268" s="79">
        <v>59.388736999999999</v>
      </c>
      <c r="F268" s="79">
        <v>4.3800000000000002E-4</v>
      </c>
      <c r="G268" s="79">
        <v>3.59E-4</v>
      </c>
      <c r="H268" s="79">
        <v>0.67505000000000004</v>
      </c>
      <c r="I268" s="79">
        <v>0.4</v>
      </c>
      <c r="J268" s="18"/>
      <c r="K268" s="18" t="s">
        <v>72</v>
      </c>
      <c r="L268" s="19">
        <v>5.8453918646826324</v>
      </c>
      <c r="M268" s="20">
        <v>99.941400353965534</v>
      </c>
      <c r="N268" s="88" t="s">
        <v>1900</v>
      </c>
      <c r="O268" s="18"/>
      <c r="P268" s="25" t="s">
        <v>919</v>
      </c>
      <c r="Q268" s="26"/>
      <c r="R268" s="26"/>
      <c r="S268" s="25" t="s">
        <v>3357</v>
      </c>
      <c r="T268" s="21">
        <v>17.274423918126232</v>
      </c>
      <c r="U268" s="22">
        <v>4268.3984375</v>
      </c>
      <c r="V268" s="22">
        <v>1954.39306640625</v>
      </c>
      <c r="W268" s="23"/>
      <c r="X268" s="24"/>
      <c r="Y268" s="24"/>
      <c r="Z268" s="15">
        <v>224</v>
      </c>
      <c r="AA2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8" s="16"/>
      <c r="AC268" s="71">
        <v>49</v>
      </c>
      <c r="AD268" s="71">
        <v>825</v>
      </c>
      <c r="AE268" s="71">
        <v>2014</v>
      </c>
      <c r="AF268" s="71">
        <v>15</v>
      </c>
      <c r="AG268" s="71" t="s">
        <v>1149</v>
      </c>
      <c r="AH268" s="71" t="s">
        <v>1604</v>
      </c>
      <c r="AI268" s="71">
        <v>-28800</v>
      </c>
      <c r="AJ268" s="74">
        <v>39154.044768518521</v>
      </c>
      <c r="AK268" s="71" t="s">
        <v>2452</v>
      </c>
      <c r="AL268" s="71" t="s">
        <v>2674</v>
      </c>
      <c r="AM268" s="71" t="s">
        <v>3357</v>
      </c>
      <c r="AN268" s="74">
        <v>40523.660011574073</v>
      </c>
      <c r="AO268" s="71"/>
      <c r="AP268" s="71"/>
    </row>
    <row r="269" spans="1:42" ht="34.049999999999997" customHeight="1">
      <c r="A269" s="17" t="s">
        <v>404</v>
      </c>
      <c r="B269" s="77"/>
      <c r="C269" s="78">
        <v>0</v>
      </c>
      <c r="D269" s="78">
        <v>5</v>
      </c>
      <c r="E269" s="79">
        <v>59.242764999999999</v>
      </c>
      <c r="F269" s="79">
        <v>5.8799999999999998E-4</v>
      </c>
      <c r="G269" s="79">
        <v>1.4289999999999999E-3</v>
      </c>
      <c r="H269" s="79">
        <v>0.72450099999999995</v>
      </c>
      <c r="I269" s="79">
        <v>0.3</v>
      </c>
      <c r="J269" s="18"/>
      <c r="K269" s="18" t="s">
        <v>72</v>
      </c>
      <c r="L269" s="19">
        <v>5.5135381446187806</v>
      </c>
      <c r="M269" s="20">
        <v>99.964911242253308</v>
      </c>
      <c r="N269" s="88" t="s">
        <v>1999</v>
      </c>
      <c r="O269" s="18"/>
      <c r="P269" s="25" t="s">
        <v>404</v>
      </c>
      <c r="Q269" s="26"/>
      <c r="R269" s="26"/>
      <c r="S269" s="25" t="s">
        <v>3407</v>
      </c>
      <c r="T269" s="21">
        <v>10.744927776429526</v>
      </c>
      <c r="U269" s="22">
        <v>4304.27880859375</v>
      </c>
      <c r="V269" s="22">
        <v>7450.87939453125</v>
      </c>
      <c r="W269" s="23"/>
      <c r="X269" s="24"/>
      <c r="Y269" s="24"/>
      <c r="Z269" s="15">
        <v>324</v>
      </c>
      <c r="AA2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69" s="16"/>
      <c r="AC269" s="71">
        <v>814</v>
      </c>
      <c r="AD269" s="71">
        <v>494</v>
      </c>
      <c r="AE269" s="71">
        <v>4306</v>
      </c>
      <c r="AF269" s="71">
        <v>8</v>
      </c>
      <c r="AG269" s="71" t="s">
        <v>1229</v>
      </c>
      <c r="AH269" s="71" t="s">
        <v>1610</v>
      </c>
      <c r="AI269" s="71">
        <v>0</v>
      </c>
      <c r="AJ269" s="74">
        <v>39903.864710648151</v>
      </c>
      <c r="AK269" s="71" t="s">
        <v>2452</v>
      </c>
      <c r="AL269" s="71" t="s">
        <v>2774</v>
      </c>
      <c r="AM269" s="71" t="s">
        <v>3407</v>
      </c>
      <c r="AN269" s="74">
        <v>40523.669236111113</v>
      </c>
      <c r="AO269" s="71"/>
      <c r="AP269" s="71"/>
    </row>
    <row r="270" spans="1:42" ht="34.049999999999997" customHeight="1">
      <c r="A270" s="17" t="s">
        <v>773</v>
      </c>
      <c r="B270" s="77"/>
      <c r="C270" s="78">
        <v>4</v>
      </c>
      <c r="D270" s="78">
        <v>5</v>
      </c>
      <c r="E270" s="79">
        <v>58.200259000000003</v>
      </c>
      <c r="F270" s="79">
        <v>4.75E-4</v>
      </c>
      <c r="G270" s="79">
        <v>8.61E-4</v>
      </c>
      <c r="H270" s="79">
        <v>0.883108</v>
      </c>
      <c r="I270" s="79">
        <v>0.23333333333333334</v>
      </c>
      <c r="J270" s="18"/>
      <c r="K270" s="18" t="s">
        <v>72</v>
      </c>
      <c r="L270" s="19">
        <v>6.8882376019639597</v>
      </c>
      <c r="M270" s="20">
        <v>99.706362500961859</v>
      </c>
      <c r="N270" s="88" t="s">
        <v>2217</v>
      </c>
      <c r="O270" s="18"/>
      <c r="P270" s="25" t="s">
        <v>773</v>
      </c>
      <c r="Q270" s="26"/>
      <c r="R270" s="26"/>
      <c r="S270" s="25" t="s">
        <v>3529</v>
      </c>
      <c r="T270" s="21">
        <v>82.549658760647077</v>
      </c>
      <c r="U270" s="22">
        <v>3671.350341796875</v>
      </c>
      <c r="V270" s="22">
        <v>2572.721923828125</v>
      </c>
      <c r="W270" s="23"/>
      <c r="X270" s="24"/>
      <c r="Y270" s="24"/>
      <c r="Z270" s="15">
        <v>542</v>
      </c>
      <c r="AA2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0" s="16"/>
      <c r="AC270" s="71">
        <v>2020</v>
      </c>
      <c r="AD270" s="71">
        <v>4134</v>
      </c>
      <c r="AE270" s="71">
        <v>12175</v>
      </c>
      <c r="AF270" s="71">
        <v>77</v>
      </c>
      <c r="AG270" s="71" t="s">
        <v>1398</v>
      </c>
      <c r="AH270" s="71" t="s">
        <v>1603</v>
      </c>
      <c r="AI270" s="71">
        <v>-18000</v>
      </c>
      <c r="AJ270" s="74">
        <v>39263.721412037034</v>
      </c>
      <c r="AK270" s="71" t="s">
        <v>2452</v>
      </c>
      <c r="AL270" s="71" t="s">
        <v>2992</v>
      </c>
      <c r="AM270" s="71" t="s">
        <v>3529</v>
      </c>
      <c r="AN270" s="74">
        <v>40523.679062499999</v>
      </c>
      <c r="AO270" s="71"/>
      <c r="AP270" s="71"/>
    </row>
    <row r="271" spans="1:42" ht="34.049999999999997" customHeight="1">
      <c r="A271" s="17" t="s">
        <v>748</v>
      </c>
      <c r="B271" s="77"/>
      <c r="C271" s="78">
        <v>5</v>
      </c>
      <c r="D271" s="78">
        <v>7</v>
      </c>
      <c r="E271" s="79">
        <v>57.595075000000001</v>
      </c>
      <c r="F271" s="79">
        <v>4.8700000000000002E-4</v>
      </c>
      <c r="G271" s="79">
        <v>1.485E-3</v>
      </c>
      <c r="H271" s="79">
        <v>0.90869999999999995</v>
      </c>
      <c r="I271" s="79">
        <v>0.26785714285714285</v>
      </c>
      <c r="J271" s="18"/>
      <c r="K271" s="18" t="s">
        <v>72</v>
      </c>
      <c r="L271" s="19">
        <v>5.8639474080914331</v>
      </c>
      <c r="M271" s="20">
        <v>99.939695636989995</v>
      </c>
      <c r="N271" s="88" t="s">
        <v>2320</v>
      </c>
      <c r="O271" s="18"/>
      <c r="P271" s="25" t="s">
        <v>748</v>
      </c>
      <c r="Q271" s="26"/>
      <c r="R271" s="26"/>
      <c r="S271" s="25" t="s">
        <v>3587</v>
      </c>
      <c r="T271" s="21">
        <v>17.747861704835358</v>
      </c>
      <c r="U271" s="22">
        <v>2315.036865234375</v>
      </c>
      <c r="V271" s="22">
        <v>3617.277587890625</v>
      </c>
      <c r="W271" s="23"/>
      <c r="X271" s="24"/>
      <c r="Y271" s="24"/>
      <c r="Z271" s="15">
        <v>647</v>
      </c>
      <c r="AA2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1" s="16"/>
      <c r="AC271" s="71">
        <v>475</v>
      </c>
      <c r="AD271" s="71">
        <v>849</v>
      </c>
      <c r="AE271" s="71">
        <v>5618</v>
      </c>
      <c r="AF271" s="71">
        <v>296</v>
      </c>
      <c r="AG271" s="71" t="s">
        <v>1488</v>
      </c>
      <c r="AH271" s="71" t="s">
        <v>1603</v>
      </c>
      <c r="AI271" s="71">
        <v>-18000</v>
      </c>
      <c r="AJ271" s="74">
        <v>39367.592916666668</v>
      </c>
      <c r="AK271" s="71" t="s">
        <v>2452</v>
      </c>
      <c r="AL271" s="71" t="s">
        <v>3097</v>
      </c>
      <c r="AM271" s="71" t="s">
        <v>3587</v>
      </c>
      <c r="AN271" s="74">
        <v>40523.678680555553</v>
      </c>
      <c r="AO271" s="71"/>
      <c r="AP271" s="71"/>
    </row>
    <row r="272" spans="1:42" ht="34.049999999999997" customHeight="1">
      <c r="A272" s="17" t="s">
        <v>471</v>
      </c>
      <c r="B272" s="77"/>
      <c r="C272" s="78">
        <v>1</v>
      </c>
      <c r="D272" s="78">
        <v>1</v>
      </c>
      <c r="E272" s="79">
        <v>57.078144000000002</v>
      </c>
      <c r="F272" s="79">
        <v>5.7499999999999999E-4</v>
      </c>
      <c r="G272" s="79">
        <v>9.1299999999999997E-4</v>
      </c>
      <c r="H272" s="79">
        <v>0.40831800000000001</v>
      </c>
      <c r="I272" s="79">
        <v>0</v>
      </c>
      <c r="J272" s="18"/>
      <c r="K272" s="18" t="s">
        <v>72</v>
      </c>
      <c r="L272" s="19">
        <v>5.1777321356701238</v>
      </c>
      <c r="M272" s="20">
        <v>99.979117217049534</v>
      </c>
      <c r="N272" s="88" t="s">
        <v>2068</v>
      </c>
      <c r="O272" s="18"/>
      <c r="P272" s="25" t="s">
        <v>471</v>
      </c>
      <c r="Q272" s="26"/>
      <c r="R272" s="26"/>
      <c r="S272" s="25" t="s">
        <v>3235</v>
      </c>
      <c r="T272" s="21">
        <v>6.7996128871868029</v>
      </c>
      <c r="U272" s="22">
        <v>4760.20849609375</v>
      </c>
      <c r="V272" s="22">
        <v>8082.93408203125</v>
      </c>
      <c r="W272" s="23"/>
      <c r="X272" s="24"/>
      <c r="Y272" s="24"/>
      <c r="Z272" s="15">
        <v>393</v>
      </c>
      <c r="AA2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2" s="16"/>
      <c r="AC272" s="71">
        <v>85</v>
      </c>
      <c r="AD272" s="71">
        <v>294</v>
      </c>
      <c r="AE272" s="71">
        <v>155</v>
      </c>
      <c r="AF272" s="71">
        <v>0</v>
      </c>
      <c r="AG272" s="71" t="s">
        <v>1278</v>
      </c>
      <c r="AH272" s="71" t="s">
        <v>1655</v>
      </c>
      <c r="AI272" s="71">
        <v>3600</v>
      </c>
      <c r="AJ272" s="74">
        <v>40145.549120370371</v>
      </c>
      <c r="AK272" s="71" t="s">
        <v>2452</v>
      </c>
      <c r="AL272" s="71" t="s">
        <v>2843</v>
      </c>
      <c r="AM272" s="71" t="s">
        <v>3235</v>
      </c>
      <c r="AN272" s="74">
        <v>40523.671759259261</v>
      </c>
      <c r="AO272" s="71"/>
      <c r="AP272" s="71"/>
    </row>
    <row r="273" spans="1:42" ht="34.049999999999997" customHeight="1">
      <c r="A273" s="17" t="s">
        <v>653</v>
      </c>
      <c r="B273" s="77"/>
      <c r="C273" s="78">
        <v>0</v>
      </c>
      <c r="D273" s="78">
        <v>5</v>
      </c>
      <c r="E273" s="79">
        <v>56.145204</v>
      </c>
      <c r="F273" s="79">
        <v>6.0800000000000003E-4</v>
      </c>
      <c r="G273" s="79">
        <v>1.843E-3</v>
      </c>
      <c r="H273" s="79">
        <v>0.71164799999999995</v>
      </c>
      <c r="I273" s="79">
        <v>0.45</v>
      </c>
      <c r="J273" s="18"/>
      <c r="K273" s="18" t="s">
        <v>72</v>
      </c>
      <c r="L273" s="19">
        <v>5.771525541370309</v>
      </c>
      <c r="M273" s="20">
        <v>99.947722012749864</v>
      </c>
      <c r="N273" s="88" t="s">
        <v>2248</v>
      </c>
      <c r="O273" s="18"/>
      <c r="P273" s="25" t="s">
        <v>653</v>
      </c>
      <c r="Q273" s="26"/>
      <c r="R273" s="26"/>
      <c r="S273" s="25" t="s">
        <v>3294</v>
      </c>
      <c r="T273" s="21">
        <v>15.51875879241322</v>
      </c>
      <c r="U273" s="22">
        <v>5571.07421875</v>
      </c>
      <c r="V273" s="22">
        <v>4595.14453125</v>
      </c>
      <c r="W273" s="23"/>
      <c r="X273" s="24"/>
      <c r="Y273" s="24"/>
      <c r="Z273" s="15">
        <v>573</v>
      </c>
      <c r="AA2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3" s="16"/>
      <c r="AC273" s="71">
        <v>432</v>
      </c>
      <c r="AD273" s="71">
        <v>736</v>
      </c>
      <c r="AE273" s="71">
        <v>2551</v>
      </c>
      <c r="AF273" s="71">
        <v>82</v>
      </c>
      <c r="AG273" s="71" t="s">
        <v>1423</v>
      </c>
      <c r="AH273" s="71" t="s">
        <v>1611</v>
      </c>
      <c r="AI273" s="71">
        <v>12600</v>
      </c>
      <c r="AJ273" s="74">
        <v>39141.360208333332</v>
      </c>
      <c r="AK273" s="71" t="s">
        <v>2452</v>
      </c>
      <c r="AL273" s="71" t="s">
        <v>3023</v>
      </c>
      <c r="AM273" s="71" t="s">
        <v>3294</v>
      </c>
      <c r="AN273" s="74">
        <v>40523.677002314813</v>
      </c>
      <c r="AO273" s="71"/>
      <c r="AP273" s="71"/>
    </row>
    <row r="274" spans="1:42" ht="34.049999999999997" customHeight="1">
      <c r="A274" s="17" t="s">
        <v>900</v>
      </c>
      <c r="B274" s="77"/>
      <c r="C274" s="78">
        <v>2</v>
      </c>
      <c r="D274" s="78">
        <v>2</v>
      </c>
      <c r="E274" s="79">
        <v>55.719625999999998</v>
      </c>
      <c r="F274" s="79">
        <v>5.8200000000000005E-4</v>
      </c>
      <c r="G274" s="79">
        <v>1.0820000000000001E-3</v>
      </c>
      <c r="H274" s="79">
        <v>0.68010000000000004</v>
      </c>
      <c r="I274" s="79">
        <v>0.16666666666666666</v>
      </c>
      <c r="J274" s="18"/>
      <c r="K274" s="18" t="s">
        <v>72</v>
      </c>
      <c r="L274" s="19">
        <v>4.0690974273594218</v>
      </c>
      <c r="M274" s="20">
        <v>99.996235416678999</v>
      </c>
      <c r="N274" s="88" t="s">
        <v>2303</v>
      </c>
      <c r="O274" s="18"/>
      <c r="P274" s="25" t="s">
        <v>900</v>
      </c>
      <c r="Q274" s="26"/>
      <c r="R274" s="26"/>
      <c r="S274" s="25" t="s">
        <v>3577</v>
      </c>
      <c r="T274" s="21">
        <v>2.0455084456493218</v>
      </c>
      <c r="U274" s="22">
        <v>5064.19775390625</v>
      </c>
      <c r="V274" s="22">
        <v>7298.75927734375</v>
      </c>
      <c r="W274" s="23"/>
      <c r="X274" s="24"/>
      <c r="Y274" s="24"/>
      <c r="Z274" s="15">
        <v>630</v>
      </c>
      <c r="AA2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4" s="16"/>
      <c r="AC274" s="71">
        <v>209</v>
      </c>
      <c r="AD274" s="71">
        <v>53</v>
      </c>
      <c r="AE274" s="71">
        <v>714</v>
      </c>
      <c r="AF274" s="71">
        <v>539</v>
      </c>
      <c r="AG274" s="71" t="s">
        <v>1472</v>
      </c>
      <c r="AH274" s="71" t="s">
        <v>1618</v>
      </c>
      <c r="AI274" s="71">
        <v>-10800</v>
      </c>
      <c r="AJ274" s="74">
        <v>40134.807824074072</v>
      </c>
      <c r="AK274" s="71" t="s">
        <v>2452</v>
      </c>
      <c r="AL274" s="71" t="s">
        <v>3080</v>
      </c>
      <c r="AM274" s="71" t="s">
        <v>3577</v>
      </c>
      <c r="AN274" s="74">
        <v>40523.667256944442</v>
      </c>
      <c r="AO274" s="71"/>
      <c r="AP274" s="71"/>
    </row>
    <row r="275" spans="1:42" ht="34.049999999999997" customHeight="1">
      <c r="A275" s="17" t="s">
        <v>522</v>
      </c>
      <c r="B275" s="77"/>
      <c r="C275" s="78">
        <v>8</v>
      </c>
      <c r="D275" s="78">
        <v>13</v>
      </c>
      <c r="E275" s="79">
        <v>54.549190000000003</v>
      </c>
      <c r="F275" s="79">
        <v>4.95E-4</v>
      </c>
      <c r="G275" s="79">
        <v>2.823E-3</v>
      </c>
      <c r="H275" s="79">
        <v>1.468154</v>
      </c>
      <c r="I275" s="79">
        <v>0.30219780219780218</v>
      </c>
      <c r="J275" s="18"/>
      <c r="K275" s="18" t="s">
        <v>72</v>
      </c>
      <c r="L275" s="19">
        <v>6.332727328312366</v>
      </c>
      <c r="M275" s="20">
        <v>99.875555660784997</v>
      </c>
      <c r="N275" s="88" t="s">
        <v>2132</v>
      </c>
      <c r="O275" s="18"/>
      <c r="P275" s="25" t="s">
        <v>522</v>
      </c>
      <c r="Q275" s="26"/>
      <c r="R275" s="26"/>
      <c r="S275" s="25" t="s">
        <v>3478</v>
      </c>
      <c r="T275" s="21">
        <v>35.560958429766252</v>
      </c>
      <c r="U275" s="22">
        <v>2252.027587890625</v>
      </c>
      <c r="V275" s="22">
        <v>4001.70068359375</v>
      </c>
      <c r="W275" s="23"/>
      <c r="X275" s="24"/>
      <c r="Y275" s="24"/>
      <c r="Z275" s="15">
        <v>457</v>
      </c>
      <c r="AA2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5" s="16"/>
      <c r="AC275" s="71">
        <v>1221</v>
      </c>
      <c r="AD275" s="71">
        <v>1752</v>
      </c>
      <c r="AE275" s="71">
        <v>608</v>
      </c>
      <c r="AF275" s="71">
        <v>2</v>
      </c>
      <c r="AG275" s="71" t="s">
        <v>1332</v>
      </c>
      <c r="AH275" s="71" t="s">
        <v>1603</v>
      </c>
      <c r="AI275" s="71">
        <v>-18000</v>
      </c>
      <c r="AJ275" s="74">
        <v>40304.779456018521</v>
      </c>
      <c r="AK275" s="71" t="s">
        <v>2452</v>
      </c>
      <c r="AL275" s="71" t="s">
        <v>2907</v>
      </c>
      <c r="AM275" s="71" t="s">
        <v>3478</v>
      </c>
      <c r="AN275" s="74">
        <v>40523.670081018521</v>
      </c>
      <c r="AO275" s="71"/>
      <c r="AP275" s="71"/>
    </row>
    <row r="276" spans="1:42" ht="34.049999999999997" customHeight="1">
      <c r="A276" s="17" t="s">
        <v>840</v>
      </c>
      <c r="B276" s="77"/>
      <c r="C276" s="78">
        <v>1</v>
      </c>
      <c r="D276" s="78">
        <v>4</v>
      </c>
      <c r="E276" s="79">
        <v>52.544511</v>
      </c>
      <c r="F276" s="79">
        <v>5.9199999999999997E-4</v>
      </c>
      <c r="G276" s="79">
        <v>1.387E-3</v>
      </c>
      <c r="H276" s="79">
        <v>0.60240000000000005</v>
      </c>
      <c r="I276" s="79">
        <v>0.33333333333333331</v>
      </c>
      <c r="J276" s="18"/>
      <c r="K276" s="18" t="s">
        <v>72</v>
      </c>
      <c r="L276" s="19">
        <v>5.4356836463203342</v>
      </c>
      <c r="M276" s="20">
        <v>99.968888915196246</v>
      </c>
      <c r="N276" s="88" t="s">
        <v>2387</v>
      </c>
      <c r="O276" s="18"/>
      <c r="P276" s="25" t="s">
        <v>840</v>
      </c>
      <c r="Q276" s="26"/>
      <c r="R276" s="26"/>
      <c r="S276" s="25" t="s">
        <v>3629</v>
      </c>
      <c r="T276" s="21">
        <v>9.6402396074415631</v>
      </c>
      <c r="U276" s="22">
        <v>5021.73486328125</v>
      </c>
      <c r="V276" s="22">
        <v>6713.314453125</v>
      </c>
      <c r="W276" s="23"/>
      <c r="X276" s="24"/>
      <c r="Y276" s="24"/>
      <c r="Z276" s="15">
        <v>714</v>
      </c>
      <c r="AA2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6" s="16"/>
      <c r="AC276" s="71">
        <v>501</v>
      </c>
      <c r="AD276" s="71">
        <v>438</v>
      </c>
      <c r="AE276" s="71">
        <v>3162</v>
      </c>
      <c r="AF276" s="71">
        <v>4</v>
      </c>
      <c r="AG276" s="71" t="s">
        <v>1545</v>
      </c>
      <c r="AH276" s="71" t="s">
        <v>1602</v>
      </c>
      <c r="AI276" s="71">
        <v>25200</v>
      </c>
      <c r="AJ276" s="74">
        <v>39619.115324074075</v>
      </c>
      <c r="AK276" s="71" t="s">
        <v>2452</v>
      </c>
      <c r="AL276" s="71" t="s">
        <v>3164</v>
      </c>
      <c r="AM276" s="71" t="s">
        <v>3629</v>
      </c>
      <c r="AN276" s="74">
        <v>40523.657523148147</v>
      </c>
      <c r="AO276" s="71"/>
      <c r="AP276" s="71"/>
    </row>
    <row r="277" spans="1:42" ht="34.049999999999997" customHeight="1">
      <c r="A277" s="17" t="s">
        <v>181</v>
      </c>
      <c r="B277" s="77"/>
      <c r="C277" s="78">
        <v>0</v>
      </c>
      <c r="D277" s="78">
        <v>3</v>
      </c>
      <c r="E277" s="79">
        <v>52.461829999999999</v>
      </c>
      <c r="F277" s="79">
        <v>6.0800000000000003E-4</v>
      </c>
      <c r="G277" s="79">
        <v>1.4890000000000001E-3</v>
      </c>
      <c r="H277" s="79">
        <v>0.50864100000000001</v>
      </c>
      <c r="I277" s="79">
        <v>0.16666666666666666</v>
      </c>
      <c r="J277" s="18"/>
      <c r="K277" s="18" t="s">
        <v>72</v>
      </c>
      <c r="L277" s="19">
        <v>5.8951918333234348</v>
      </c>
      <c r="M277" s="20">
        <v>99.936712382282778</v>
      </c>
      <c r="N277" s="88" t="s">
        <v>1710</v>
      </c>
      <c r="O277" s="18"/>
      <c r="P277" s="25" t="s">
        <v>181</v>
      </c>
      <c r="Q277" s="26"/>
      <c r="R277" s="26"/>
      <c r="S277" s="25" t="s">
        <v>3260</v>
      </c>
      <c r="T277" s="21">
        <v>18.57637783157633</v>
      </c>
      <c r="U277" s="22">
        <v>5118.5546875</v>
      </c>
      <c r="V277" s="22">
        <v>5091.9638671875</v>
      </c>
      <c r="W277" s="23"/>
      <c r="X277" s="24"/>
      <c r="Y277" s="24"/>
      <c r="Z277" s="15">
        <v>34</v>
      </c>
      <c r="AA2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7" s="16"/>
      <c r="AC277" s="71">
        <v>819</v>
      </c>
      <c r="AD277" s="71">
        <v>891</v>
      </c>
      <c r="AE277" s="71">
        <v>129</v>
      </c>
      <c r="AF277" s="71">
        <v>251</v>
      </c>
      <c r="AG277" s="71" t="s">
        <v>987</v>
      </c>
      <c r="AH277" s="71" t="s">
        <v>1616</v>
      </c>
      <c r="AI277" s="71">
        <v>-21600</v>
      </c>
      <c r="AJ277" s="74">
        <v>39143.120439814818</v>
      </c>
      <c r="AK277" s="71" t="s">
        <v>2452</v>
      </c>
      <c r="AL277" s="71" t="s">
        <v>2484</v>
      </c>
      <c r="AM277" s="71" t="s">
        <v>3260</v>
      </c>
      <c r="AN277" s="74">
        <v>40523.655219907407</v>
      </c>
      <c r="AO277" s="71"/>
      <c r="AP277" s="71"/>
    </row>
    <row r="278" spans="1:42" ht="34.049999999999997" customHeight="1">
      <c r="A278" s="17" t="s">
        <v>714</v>
      </c>
      <c r="B278" s="77"/>
      <c r="C278" s="78">
        <v>0</v>
      </c>
      <c r="D278" s="78">
        <v>3</v>
      </c>
      <c r="E278" s="79">
        <v>52.461829999999999</v>
      </c>
      <c r="F278" s="79">
        <v>6.0800000000000003E-4</v>
      </c>
      <c r="G278" s="79">
        <v>1.4890000000000001E-3</v>
      </c>
      <c r="H278" s="79">
        <v>0.50864100000000001</v>
      </c>
      <c r="I278" s="79">
        <v>0.16666666666666666</v>
      </c>
      <c r="J278" s="18"/>
      <c r="K278" s="18" t="s">
        <v>72</v>
      </c>
      <c r="L278" s="19">
        <v>4.5815086323416248</v>
      </c>
      <c r="M278" s="20">
        <v>99.991689504744201</v>
      </c>
      <c r="N278" s="88" t="s">
        <v>2294</v>
      </c>
      <c r="O278" s="18"/>
      <c r="P278" s="25" t="s">
        <v>714</v>
      </c>
      <c r="Q278" s="26"/>
      <c r="R278" s="26"/>
      <c r="S278" s="25" t="s">
        <v>3260</v>
      </c>
      <c r="T278" s="21">
        <v>3.3080092102069929</v>
      </c>
      <c r="U278" s="22">
        <v>5506.42236328125</v>
      </c>
      <c r="V278" s="22">
        <v>4930.4169921875</v>
      </c>
      <c r="W278" s="23"/>
      <c r="X278" s="24"/>
      <c r="Y278" s="24"/>
      <c r="Z278" s="15">
        <v>620</v>
      </c>
      <c r="AA2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8" s="16"/>
      <c r="AC278" s="71">
        <v>391</v>
      </c>
      <c r="AD278" s="71">
        <v>117</v>
      </c>
      <c r="AE278" s="71">
        <v>1421</v>
      </c>
      <c r="AF278" s="71">
        <v>416</v>
      </c>
      <c r="AG278" s="71" t="s">
        <v>1464</v>
      </c>
      <c r="AH278" s="71" t="s">
        <v>1626</v>
      </c>
      <c r="AI278" s="71">
        <v>3600</v>
      </c>
      <c r="AJ278" s="74">
        <v>40282.777824074074</v>
      </c>
      <c r="AK278" s="71" t="s">
        <v>2452</v>
      </c>
      <c r="AL278" s="71" t="s">
        <v>3070</v>
      </c>
      <c r="AM278" s="71" t="s">
        <v>3260</v>
      </c>
      <c r="AN278" s="74">
        <v>40523.678020833337</v>
      </c>
      <c r="AO278" s="71"/>
      <c r="AP278" s="71"/>
    </row>
    <row r="279" spans="1:42" ht="34.049999999999997" customHeight="1">
      <c r="A279" s="17" t="s">
        <v>842</v>
      </c>
      <c r="B279" s="77"/>
      <c r="C279" s="78">
        <v>9</v>
      </c>
      <c r="D279" s="78">
        <v>5</v>
      </c>
      <c r="E279" s="79">
        <v>50.327415000000002</v>
      </c>
      <c r="F279" s="79">
        <v>4.73E-4</v>
      </c>
      <c r="G279" s="79">
        <v>1.702E-3</v>
      </c>
      <c r="H279" s="79">
        <v>1.1467890000000001</v>
      </c>
      <c r="I279" s="79">
        <v>0.26363636363636361</v>
      </c>
      <c r="J279" s="18"/>
      <c r="K279" s="18" t="s">
        <v>72</v>
      </c>
      <c r="L279" s="19">
        <v>6.9857006174518164</v>
      </c>
      <c r="M279" s="20">
        <v>99.658630425646521</v>
      </c>
      <c r="N279" s="88" t="s">
        <v>2376</v>
      </c>
      <c r="O279" s="18"/>
      <c r="P279" s="25" t="s">
        <v>842</v>
      </c>
      <c r="Q279" s="26"/>
      <c r="R279" s="26"/>
      <c r="S279" s="25" t="s">
        <v>3624</v>
      </c>
      <c r="T279" s="21">
        <v>95.805916788502628</v>
      </c>
      <c r="U279" s="22">
        <v>1715.49609375</v>
      </c>
      <c r="V279" s="22">
        <v>4623.4443359375</v>
      </c>
      <c r="W279" s="23"/>
      <c r="X279" s="24"/>
      <c r="Y279" s="24"/>
      <c r="Z279" s="15">
        <v>703</v>
      </c>
      <c r="AA2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79" s="16"/>
      <c r="AC279" s="71">
        <v>1059</v>
      </c>
      <c r="AD279" s="71">
        <v>4806</v>
      </c>
      <c r="AE279" s="71">
        <v>60764</v>
      </c>
      <c r="AF279" s="71">
        <v>3516</v>
      </c>
      <c r="AG279" s="71" t="s">
        <v>1538</v>
      </c>
      <c r="AH279" s="71" t="s">
        <v>1603</v>
      </c>
      <c r="AI279" s="71">
        <v>-18000</v>
      </c>
      <c r="AJ279" s="74">
        <v>39574.120011574072</v>
      </c>
      <c r="AK279" s="71" t="s">
        <v>2452</v>
      </c>
      <c r="AL279" s="71" t="s">
        <v>3153</v>
      </c>
      <c r="AM279" s="71" t="s">
        <v>3624</v>
      </c>
      <c r="AN279" s="74">
        <v>40523.669965277775</v>
      </c>
      <c r="AO279" s="71"/>
      <c r="AP279" s="71"/>
    </row>
    <row r="280" spans="1:42" ht="34.049999999999997" customHeight="1">
      <c r="A280" s="17" t="s">
        <v>414</v>
      </c>
      <c r="B280" s="77"/>
      <c r="C280" s="78">
        <v>1</v>
      </c>
      <c r="D280" s="78">
        <v>1</v>
      </c>
      <c r="E280" s="79">
        <v>50.280132999999999</v>
      </c>
      <c r="F280" s="79">
        <v>5.8100000000000003E-4</v>
      </c>
      <c r="G280" s="79">
        <v>9.7799999999999992E-4</v>
      </c>
      <c r="H280" s="79">
        <v>0.41242699999999999</v>
      </c>
      <c r="I280" s="79">
        <v>0</v>
      </c>
      <c r="J280" s="18"/>
      <c r="K280" s="18" t="s">
        <v>72</v>
      </c>
      <c r="L280" s="19">
        <v>1.9485218409960157</v>
      </c>
      <c r="M280" s="20">
        <v>99.999857940252042</v>
      </c>
      <c r="N280" s="88" t="s">
        <v>2009</v>
      </c>
      <c r="O280" s="18"/>
      <c r="P280" s="25" t="s">
        <v>414</v>
      </c>
      <c r="Q280" s="26"/>
      <c r="R280" s="26"/>
      <c r="S280" s="25" t="s">
        <v>3410</v>
      </c>
      <c r="T280" s="21">
        <v>1.0394531488924272</v>
      </c>
      <c r="U280" s="22">
        <v>5793.5009765625</v>
      </c>
      <c r="V280" s="22">
        <v>5971.515625</v>
      </c>
      <c r="W280" s="23"/>
      <c r="X280" s="24"/>
      <c r="Y280" s="24"/>
      <c r="Z280" s="15">
        <v>334</v>
      </c>
      <c r="AA2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0" s="16"/>
      <c r="AC280" s="71">
        <v>11</v>
      </c>
      <c r="AD280" s="71">
        <v>2</v>
      </c>
      <c r="AE280" s="71">
        <v>4</v>
      </c>
      <c r="AF280" s="71">
        <v>0</v>
      </c>
      <c r="AG280" s="71"/>
      <c r="AH280" s="71" t="s">
        <v>1648</v>
      </c>
      <c r="AI280" s="71">
        <v>0</v>
      </c>
      <c r="AJ280" s="74">
        <v>39913.867928240739</v>
      </c>
      <c r="AK280" s="71" t="s">
        <v>2452</v>
      </c>
      <c r="AL280" s="71" t="s">
        <v>2784</v>
      </c>
      <c r="AM280" s="71" t="s">
        <v>3410</v>
      </c>
      <c r="AN280" s="74">
        <v>40523.669571759259</v>
      </c>
      <c r="AO280" s="71"/>
      <c r="AP280" s="71"/>
    </row>
    <row r="281" spans="1:42" ht="34.049999999999997" customHeight="1">
      <c r="A281" s="17" t="s">
        <v>608</v>
      </c>
      <c r="B281" s="77"/>
      <c r="C281" s="78">
        <v>1</v>
      </c>
      <c r="D281" s="78">
        <v>1</v>
      </c>
      <c r="E281" s="79">
        <v>50.280132999999999</v>
      </c>
      <c r="F281" s="79">
        <v>5.8100000000000003E-4</v>
      </c>
      <c r="G281" s="79">
        <v>9.7799999999999992E-4</v>
      </c>
      <c r="H281" s="79">
        <v>0.41242699999999999</v>
      </c>
      <c r="I281" s="79">
        <v>0</v>
      </c>
      <c r="J281" s="18"/>
      <c r="K281" s="18" t="s">
        <v>72</v>
      </c>
      <c r="L281" s="19">
        <v>4.9752337212900297</v>
      </c>
      <c r="M281" s="20">
        <v>99.984728577094046</v>
      </c>
      <c r="N281" s="88" t="s">
        <v>2203</v>
      </c>
      <c r="O281" s="18"/>
      <c r="P281" s="25" t="s">
        <v>608</v>
      </c>
      <c r="Q281" s="26"/>
      <c r="R281" s="26"/>
      <c r="S281" s="25" t="s">
        <v>3235</v>
      </c>
      <c r="T281" s="21">
        <v>5.2412135059359271</v>
      </c>
      <c r="U281" s="22">
        <v>4673.86083984375</v>
      </c>
      <c r="V281" s="22">
        <v>7512.34423828125</v>
      </c>
      <c r="W281" s="23"/>
      <c r="X281" s="24"/>
      <c r="Y281" s="24"/>
      <c r="Z281" s="15">
        <v>528</v>
      </c>
      <c r="AA2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1" s="16"/>
      <c r="AC281" s="71">
        <v>189</v>
      </c>
      <c r="AD281" s="71">
        <v>215</v>
      </c>
      <c r="AE281" s="71">
        <v>14891</v>
      </c>
      <c r="AF281" s="71">
        <v>1</v>
      </c>
      <c r="AG281" s="71" t="s">
        <v>1388</v>
      </c>
      <c r="AH281" s="71" t="s">
        <v>1610</v>
      </c>
      <c r="AI281" s="71">
        <v>0</v>
      </c>
      <c r="AJ281" s="74">
        <v>39848.631006944444</v>
      </c>
      <c r="AK281" s="71" t="s">
        <v>2452</v>
      </c>
      <c r="AL281" s="71" t="s">
        <v>2978</v>
      </c>
      <c r="AM281" s="71" t="s">
        <v>3235</v>
      </c>
      <c r="AN281" s="74">
        <v>40523.675625000003</v>
      </c>
      <c r="AO281" s="71"/>
      <c r="AP281" s="71"/>
    </row>
    <row r="282" spans="1:42" ht="34.049999999999997" customHeight="1">
      <c r="A282" s="17" t="s">
        <v>870</v>
      </c>
      <c r="B282" s="77"/>
      <c r="C282" s="78">
        <v>0</v>
      </c>
      <c r="D282" s="78">
        <v>2</v>
      </c>
      <c r="E282" s="79">
        <v>50.280132999999999</v>
      </c>
      <c r="F282" s="79">
        <v>5.8100000000000003E-4</v>
      </c>
      <c r="G282" s="79">
        <v>9.7799999999999992E-4</v>
      </c>
      <c r="H282" s="79">
        <v>0.41242699999999999</v>
      </c>
      <c r="I282" s="79">
        <v>0</v>
      </c>
      <c r="J282" s="18"/>
      <c r="K282" s="18" t="s">
        <v>72</v>
      </c>
      <c r="L282" s="19">
        <v>3.1079339807251336</v>
      </c>
      <c r="M282" s="20">
        <v>99.999147641512224</v>
      </c>
      <c r="N282" s="88" t="s">
        <v>2404</v>
      </c>
      <c r="O282" s="18"/>
      <c r="P282" s="25" t="s">
        <v>870</v>
      </c>
      <c r="Q282" s="26"/>
      <c r="R282" s="26"/>
      <c r="S282" s="25" t="s">
        <v>3641</v>
      </c>
      <c r="T282" s="21">
        <v>1.2367188933545634</v>
      </c>
      <c r="U282" s="22">
        <v>5923.5615234375</v>
      </c>
      <c r="V282" s="22">
        <v>5303.62451171875</v>
      </c>
      <c r="W282" s="23"/>
      <c r="X282" s="24"/>
      <c r="Y282" s="24"/>
      <c r="Z282" s="15">
        <v>731</v>
      </c>
      <c r="AA28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2" s="16"/>
      <c r="AC282" s="71">
        <v>60</v>
      </c>
      <c r="AD282" s="71">
        <v>12</v>
      </c>
      <c r="AE282" s="71">
        <v>89</v>
      </c>
      <c r="AF282" s="71">
        <v>46</v>
      </c>
      <c r="AG282" s="71"/>
      <c r="AH282" s="71"/>
      <c r="AI282" s="71"/>
      <c r="AJ282" s="74">
        <v>39996.743993055556</v>
      </c>
      <c r="AK282" s="71" t="s">
        <v>2452</v>
      </c>
      <c r="AL282" s="71" t="s">
        <v>3181</v>
      </c>
      <c r="AM282" s="71" t="s">
        <v>3641</v>
      </c>
      <c r="AN282" s="74">
        <v>40523.680127314816</v>
      </c>
      <c r="AO282" s="71"/>
      <c r="AP282" s="71"/>
    </row>
    <row r="283" spans="1:42" ht="34.049999999999997" customHeight="1">
      <c r="A283" s="17" t="s">
        <v>827</v>
      </c>
      <c r="B283" s="77"/>
      <c r="C283" s="78">
        <v>0</v>
      </c>
      <c r="D283" s="78">
        <v>3</v>
      </c>
      <c r="E283" s="79">
        <v>49.302697999999999</v>
      </c>
      <c r="F283" s="79">
        <v>5.8799999999999998E-4</v>
      </c>
      <c r="G283" s="79">
        <v>1.2160000000000001E-3</v>
      </c>
      <c r="H283" s="79">
        <v>0.49258200000000002</v>
      </c>
      <c r="I283" s="79">
        <v>0.5</v>
      </c>
      <c r="J283" s="18"/>
      <c r="K283" s="18" t="s">
        <v>72</v>
      </c>
      <c r="L283" s="19">
        <v>6.4750475045569758</v>
      </c>
      <c r="M283" s="20">
        <v>99.84494178509911</v>
      </c>
      <c r="N283" s="88" t="s">
        <v>2377</v>
      </c>
      <c r="O283" s="18"/>
      <c r="P283" s="25" t="s">
        <v>827</v>
      </c>
      <c r="Q283" s="26"/>
      <c r="R283" s="26"/>
      <c r="S283" s="25" t="s">
        <v>3235</v>
      </c>
      <c r="T283" s="21">
        <v>44.063112016084318</v>
      </c>
      <c r="U283" s="22">
        <v>4826.52783203125</v>
      </c>
      <c r="V283" s="22">
        <v>7075.66943359375</v>
      </c>
      <c r="W283" s="23"/>
      <c r="X283" s="24"/>
      <c r="Y283" s="24"/>
      <c r="Z283" s="15">
        <v>704</v>
      </c>
      <c r="AA28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3" s="16"/>
      <c r="AC283" s="71">
        <v>2172</v>
      </c>
      <c r="AD283" s="71">
        <v>2183</v>
      </c>
      <c r="AE283" s="71">
        <v>2344</v>
      </c>
      <c r="AF283" s="71">
        <v>14</v>
      </c>
      <c r="AG283" s="71" t="s">
        <v>1539</v>
      </c>
      <c r="AH283" s="71" t="s">
        <v>1604</v>
      </c>
      <c r="AI283" s="71">
        <v>-28800</v>
      </c>
      <c r="AJ283" s="74">
        <v>39141.163356481484</v>
      </c>
      <c r="AK283" s="71" t="s">
        <v>2452</v>
      </c>
      <c r="AL283" s="71" t="s">
        <v>3154</v>
      </c>
      <c r="AM283" s="71" t="s">
        <v>3235</v>
      </c>
      <c r="AN283" s="74">
        <v>40523.679652777777</v>
      </c>
      <c r="AO283" s="71"/>
      <c r="AP283" s="71"/>
    </row>
    <row r="284" spans="1:42" ht="34.049999999999997" customHeight="1">
      <c r="A284" s="17" t="s">
        <v>599</v>
      </c>
      <c r="B284" s="77"/>
      <c r="C284" s="78">
        <v>0</v>
      </c>
      <c r="D284" s="78">
        <v>2</v>
      </c>
      <c r="E284" s="79">
        <v>48.310133</v>
      </c>
      <c r="F284" s="79">
        <v>5.7399999999999997E-4</v>
      </c>
      <c r="G284" s="79">
        <v>8.9899999999999995E-4</v>
      </c>
      <c r="H284" s="79">
        <v>0.41452600000000001</v>
      </c>
      <c r="I284" s="79">
        <v>0</v>
      </c>
      <c r="J284" s="18"/>
      <c r="K284" s="18" t="s">
        <v>72</v>
      </c>
      <c r="L284" s="19">
        <v>5.7546016249129419</v>
      </c>
      <c r="M284" s="20">
        <v>99.949071580355508</v>
      </c>
      <c r="N284" s="88" t="s">
        <v>2195</v>
      </c>
      <c r="O284" s="18"/>
      <c r="P284" s="25" t="s">
        <v>599</v>
      </c>
      <c r="Q284" s="26"/>
      <c r="R284" s="26"/>
      <c r="S284" s="25" t="s">
        <v>3515</v>
      </c>
      <c r="T284" s="21">
        <v>15.143953877935161</v>
      </c>
      <c r="U284" s="22">
        <v>4536.10546875</v>
      </c>
      <c r="V284" s="22">
        <v>8293.7529296875</v>
      </c>
      <c r="W284" s="23"/>
      <c r="X284" s="24"/>
      <c r="Y284" s="24"/>
      <c r="Z284" s="15">
        <v>520</v>
      </c>
      <c r="AA28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4" s="16"/>
      <c r="AC284" s="71">
        <v>708</v>
      </c>
      <c r="AD284" s="71">
        <v>717</v>
      </c>
      <c r="AE284" s="71">
        <v>2593</v>
      </c>
      <c r="AF284" s="71">
        <v>1</v>
      </c>
      <c r="AG284" s="71" t="s">
        <v>1380</v>
      </c>
      <c r="AH284" s="71" t="s">
        <v>1655</v>
      </c>
      <c r="AI284" s="71">
        <v>3600</v>
      </c>
      <c r="AJ284" s="74">
        <v>39881.626782407409</v>
      </c>
      <c r="AK284" s="71" t="s">
        <v>2452</v>
      </c>
      <c r="AL284" s="71" t="s">
        <v>2970</v>
      </c>
      <c r="AM284" s="71" t="s">
        <v>3515</v>
      </c>
      <c r="AN284" s="74">
        <v>40523.67528935185</v>
      </c>
      <c r="AO284" s="71"/>
      <c r="AP284" s="71"/>
    </row>
    <row r="285" spans="1:42" ht="34.049999999999997" customHeight="1">
      <c r="A285" s="17" t="s">
        <v>267</v>
      </c>
      <c r="B285" s="77"/>
      <c r="C285" s="78">
        <v>0</v>
      </c>
      <c r="D285" s="78">
        <v>3</v>
      </c>
      <c r="E285" s="79">
        <v>47.18741</v>
      </c>
      <c r="F285" s="79">
        <v>4.7600000000000002E-4</v>
      </c>
      <c r="G285" s="79">
        <v>7.9299999999999998E-4</v>
      </c>
      <c r="H285" s="79">
        <v>0.50575899999999996</v>
      </c>
      <c r="I285" s="79">
        <v>0.33333333333333331</v>
      </c>
      <c r="J285" s="18"/>
      <c r="K285" s="18" t="s">
        <v>72</v>
      </c>
      <c r="L285" s="19">
        <v>5.574734983194058</v>
      </c>
      <c r="M285" s="20">
        <v>99.961430778428223</v>
      </c>
      <c r="N285" s="88" t="s">
        <v>1829</v>
      </c>
      <c r="O285" s="18"/>
      <c r="P285" s="25" t="s">
        <v>267</v>
      </c>
      <c r="Q285" s="26"/>
      <c r="R285" s="26"/>
      <c r="S285" s="25" t="s">
        <v>3314</v>
      </c>
      <c r="T285" s="21">
        <v>11.711529924293993</v>
      </c>
      <c r="U285" s="22">
        <v>3700.85498046875</v>
      </c>
      <c r="V285" s="22">
        <v>2564.166748046875</v>
      </c>
      <c r="W285" s="23"/>
      <c r="X285" s="24"/>
      <c r="Y285" s="24"/>
      <c r="Z285" s="15">
        <v>153</v>
      </c>
      <c r="AA28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5" s="16"/>
      <c r="AC285" s="71">
        <v>707</v>
      </c>
      <c r="AD285" s="71">
        <v>543</v>
      </c>
      <c r="AE285" s="71">
        <v>8848</v>
      </c>
      <c r="AF285" s="71">
        <v>23</v>
      </c>
      <c r="AG285" s="71" t="s">
        <v>1090</v>
      </c>
      <c r="AH285" s="71" t="s">
        <v>1610</v>
      </c>
      <c r="AI285" s="71">
        <v>0</v>
      </c>
      <c r="AJ285" s="74">
        <v>39753.898379629631</v>
      </c>
      <c r="AK285" s="71" t="s">
        <v>2452</v>
      </c>
      <c r="AL285" s="71" t="s">
        <v>2603</v>
      </c>
      <c r="AM285" s="71" t="s">
        <v>3314</v>
      </c>
      <c r="AN285" s="74">
        <v>40523.6640162037</v>
      </c>
      <c r="AO285" s="71"/>
      <c r="AP285" s="71"/>
    </row>
    <row r="286" spans="1:42" ht="34.049999999999997" customHeight="1">
      <c r="A286" s="17" t="s">
        <v>361</v>
      </c>
      <c r="B286" s="77"/>
      <c r="C286" s="78">
        <v>0</v>
      </c>
      <c r="D286" s="78">
        <v>5</v>
      </c>
      <c r="E286" s="79">
        <v>46.716484000000001</v>
      </c>
      <c r="F286" s="79">
        <v>6.0899999999999995E-4</v>
      </c>
      <c r="G286" s="79">
        <v>1.6540000000000001E-3</v>
      </c>
      <c r="H286" s="79">
        <v>0.74622100000000002</v>
      </c>
      <c r="I286" s="79">
        <v>0.3</v>
      </c>
      <c r="J286" s="18"/>
      <c r="K286" s="18" t="s">
        <v>72</v>
      </c>
      <c r="L286" s="19">
        <v>5.2345854824876072</v>
      </c>
      <c r="M286" s="20">
        <v>99.977199410452045</v>
      </c>
      <c r="N286" s="88" t="s">
        <v>1943</v>
      </c>
      <c r="O286" s="18"/>
      <c r="P286" s="25" t="s">
        <v>361</v>
      </c>
      <c r="Q286" s="26"/>
      <c r="R286" s="26"/>
      <c r="S286" s="25" t="s">
        <v>3377</v>
      </c>
      <c r="T286" s="21">
        <v>7.3322303972345706</v>
      </c>
      <c r="U286" s="22">
        <v>5114.0458984375</v>
      </c>
      <c r="V286" s="22">
        <v>5399.4189453125</v>
      </c>
      <c r="W286" s="23"/>
      <c r="X286" s="24"/>
      <c r="Y286" s="24"/>
      <c r="Z286" s="15">
        <v>267</v>
      </c>
      <c r="AA28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6" s="16"/>
      <c r="AC286" s="71">
        <v>1188</v>
      </c>
      <c r="AD286" s="71">
        <v>321</v>
      </c>
      <c r="AE286" s="71">
        <v>2115</v>
      </c>
      <c r="AF286" s="71">
        <v>3</v>
      </c>
      <c r="AG286" s="71" t="s">
        <v>1187</v>
      </c>
      <c r="AH286" s="71" t="s">
        <v>1603</v>
      </c>
      <c r="AI286" s="71">
        <v>-18000</v>
      </c>
      <c r="AJ286" s="74">
        <v>39787.737754629627</v>
      </c>
      <c r="AK286" s="71" t="s">
        <v>2452</v>
      </c>
      <c r="AL286" s="71" t="s">
        <v>2717</v>
      </c>
      <c r="AM286" s="71" t="s">
        <v>3377</v>
      </c>
      <c r="AN286" s="74">
        <v>40523.667141203703</v>
      </c>
      <c r="AO286" s="71"/>
      <c r="AP286" s="71"/>
    </row>
    <row r="287" spans="1:42" ht="34.049999999999997" customHeight="1">
      <c r="A287" s="17" t="s">
        <v>866</v>
      </c>
      <c r="B287" s="77"/>
      <c r="C287" s="78">
        <v>6</v>
      </c>
      <c r="D287" s="78">
        <v>5</v>
      </c>
      <c r="E287" s="79">
        <v>46.086295999999997</v>
      </c>
      <c r="F287" s="79">
        <v>4.4799999999999999E-4</v>
      </c>
      <c r="G287" s="79">
        <v>6.02E-4</v>
      </c>
      <c r="H287" s="79">
        <v>0.86707199999999995</v>
      </c>
      <c r="I287" s="79">
        <v>0.23809523809523808</v>
      </c>
      <c r="J287" s="18"/>
      <c r="K287" s="18" t="s">
        <v>72</v>
      </c>
      <c r="L287" s="19">
        <v>6.3933253310022389</v>
      </c>
      <c r="M287" s="20">
        <v>99.863338522460239</v>
      </c>
      <c r="N287" s="88" t="s">
        <v>2223</v>
      </c>
      <c r="O287" s="18"/>
      <c r="P287" s="25" t="s">
        <v>866</v>
      </c>
      <c r="Q287" s="26"/>
      <c r="R287" s="26"/>
      <c r="S287" s="25" t="s">
        <v>3531</v>
      </c>
      <c r="T287" s="21">
        <v>38.953929234514995</v>
      </c>
      <c r="U287" s="22">
        <v>1394.0882568359375</v>
      </c>
      <c r="V287" s="22">
        <v>6458.2138671875</v>
      </c>
      <c r="W287" s="23"/>
      <c r="X287" s="24"/>
      <c r="Y287" s="24"/>
      <c r="Z287" s="15">
        <v>548</v>
      </c>
      <c r="AA28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7" s="16"/>
      <c r="AC287" s="71">
        <v>618</v>
      </c>
      <c r="AD287" s="71">
        <v>1924</v>
      </c>
      <c r="AE287" s="71">
        <v>4880</v>
      </c>
      <c r="AF287" s="71">
        <v>19</v>
      </c>
      <c r="AG287" s="71" t="s">
        <v>1403</v>
      </c>
      <c r="AH287" s="71" t="s">
        <v>1603</v>
      </c>
      <c r="AI287" s="71">
        <v>-18000</v>
      </c>
      <c r="AJ287" s="74">
        <v>39882.392627314817</v>
      </c>
      <c r="AK287" s="71" t="s">
        <v>2452</v>
      </c>
      <c r="AL287" s="71" t="s">
        <v>2998</v>
      </c>
      <c r="AM287" s="71" t="s">
        <v>3531</v>
      </c>
      <c r="AN287" s="74">
        <v>40523.66883101852</v>
      </c>
      <c r="AO287" s="71"/>
      <c r="AP287" s="71"/>
    </row>
    <row r="288" spans="1:42" ht="34.049999999999997" customHeight="1">
      <c r="A288" s="17" t="s">
        <v>455</v>
      </c>
      <c r="B288" s="77"/>
      <c r="C288" s="78">
        <v>0</v>
      </c>
      <c r="D288" s="78">
        <v>4</v>
      </c>
      <c r="E288" s="79">
        <v>45.921455000000002</v>
      </c>
      <c r="F288" s="79">
        <v>6.1200000000000002E-4</v>
      </c>
      <c r="G288" s="79">
        <v>1.779E-3</v>
      </c>
      <c r="H288" s="79">
        <v>0.59887400000000002</v>
      </c>
      <c r="I288" s="79">
        <v>0.41666666666666669</v>
      </c>
      <c r="J288" s="18"/>
      <c r="K288" s="18" t="s">
        <v>72</v>
      </c>
      <c r="L288" s="19">
        <v>5.9159173231575286</v>
      </c>
      <c r="M288" s="20">
        <v>99.93465251593733</v>
      </c>
      <c r="N288" s="88" t="s">
        <v>2053</v>
      </c>
      <c r="O288" s="18"/>
      <c r="P288" s="25" t="s">
        <v>455</v>
      </c>
      <c r="Q288" s="26"/>
      <c r="R288" s="26"/>
      <c r="S288" s="25" t="s">
        <v>3299</v>
      </c>
      <c r="T288" s="21">
        <v>19.148448490516525</v>
      </c>
      <c r="U288" s="22">
        <v>4851.5478515625</v>
      </c>
      <c r="V288" s="22">
        <v>5553.38525390625</v>
      </c>
      <c r="W288" s="23"/>
      <c r="X288" s="24"/>
      <c r="Y288" s="24"/>
      <c r="Z288" s="15">
        <v>378</v>
      </c>
      <c r="AA28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8" s="16"/>
      <c r="AC288" s="71">
        <v>1998</v>
      </c>
      <c r="AD288" s="71">
        <v>920</v>
      </c>
      <c r="AE288" s="71">
        <v>1373</v>
      </c>
      <c r="AF288" s="71">
        <v>223</v>
      </c>
      <c r="AG288" s="71" t="s">
        <v>1263</v>
      </c>
      <c r="AH288" s="71" t="s">
        <v>1659</v>
      </c>
      <c r="AI288" s="71">
        <v>32400</v>
      </c>
      <c r="AJ288" s="74">
        <v>39729.108101851853</v>
      </c>
      <c r="AK288" s="71" t="s">
        <v>2452</v>
      </c>
      <c r="AL288" s="71" t="s">
        <v>2828</v>
      </c>
      <c r="AM288" s="71" t="s">
        <v>3299</v>
      </c>
      <c r="AN288" s="74">
        <v>40523.67150462963</v>
      </c>
      <c r="AO288" s="71"/>
      <c r="AP288" s="71"/>
    </row>
    <row r="289" spans="1:42" ht="34.049999999999997" customHeight="1">
      <c r="A289" s="17" t="s">
        <v>824</v>
      </c>
      <c r="B289" s="77"/>
      <c r="C289" s="78">
        <v>2</v>
      </c>
      <c r="D289" s="78">
        <v>7</v>
      </c>
      <c r="E289" s="79">
        <v>45.777070999999999</v>
      </c>
      <c r="F289" s="79">
        <v>4.73E-4</v>
      </c>
      <c r="G289" s="79">
        <v>1.369E-3</v>
      </c>
      <c r="H289" s="79">
        <v>0.90523600000000004</v>
      </c>
      <c r="I289" s="79">
        <v>0.32142857142857145</v>
      </c>
      <c r="J289" s="18"/>
      <c r="K289" s="18" t="s">
        <v>72</v>
      </c>
      <c r="L289" s="19">
        <v>5.5392193021233531</v>
      </c>
      <c r="M289" s="20">
        <v>99.963490644773685</v>
      </c>
      <c r="N289" s="88" t="s">
        <v>2188</v>
      </c>
      <c r="O289" s="18"/>
      <c r="P289" s="25" t="s">
        <v>824</v>
      </c>
      <c r="Q289" s="26"/>
      <c r="R289" s="26"/>
      <c r="S289" s="25" t="s">
        <v>3510</v>
      </c>
      <c r="T289" s="21">
        <v>11.139459265353798</v>
      </c>
      <c r="U289" s="22">
        <v>1910.2525634765625</v>
      </c>
      <c r="V289" s="22">
        <v>4010.340087890625</v>
      </c>
      <c r="W289" s="23"/>
      <c r="X289" s="24"/>
      <c r="Y289" s="24"/>
      <c r="Z289" s="15">
        <v>513</v>
      </c>
      <c r="AA28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89" s="16"/>
      <c r="AC289" s="71">
        <v>466</v>
      </c>
      <c r="AD289" s="71">
        <v>514</v>
      </c>
      <c r="AE289" s="71">
        <v>400</v>
      </c>
      <c r="AF289" s="71">
        <v>1</v>
      </c>
      <c r="AG289" s="71" t="s">
        <v>1376</v>
      </c>
      <c r="AH289" s="71" t="s">
        <v>1610</v>
      </c>
      <c r="AI289" s="71">
        <v>0</v>
      </c>
      <c r="AJ289" s="74">
        <v>39183.462638888886</v>
      </c>
      <c r="AK289" s="71" t="s">
        <v>2452</v>
      </c>
      <c r="AL289" s="71" t="s">
        <v>2963</v>
      </c>
      <c r="AM289" s="71" t="s">
        <v>3510</v>
      </c>
      <c r="AN289" s="74">
        <v>40523.674710648149</v>
      </c>
      <c r="AO289" s="71"/>
      <c r="AP289" s="71"/>
    </row>
    <row r="290" spans="1:42" ht="34.049999999999997" customHeight="1">
      <c r="A290" s="17" t="s">
        <v>326</v>
      </c>
      <c r="B290" s="77"/>
      <c r="C290" s="78">
        <v>0</v>
      </c>
      <c r="D290" s="78">
        <v>4</v>
      </c>
      <c r="E290" s="79">
        <v>45.297246999999999</v>
      </c>
      <c r="F290" s="79">
        <v>6.1499999999999999E-4</v>
      </c>
      <c r="G290" s="79">
        <v>1.8600000000000001E-3</v>
      </c>
      <c r="H290" s="79">
        <v>0.60163199999999994</v>
      </c>
      <c r="I290" s="79">
        <v>0.66666666666666663</v>
      </c>
      <c r="J290" s="18"/>
      <c r="K290" s="18" t="s">
        <v>72</v>
      </c>
      <c r="L290" s="19">
        <v>5.6800764971663886</v>
      </c>
      <c r="M290" s="20">
        <v>99.95461191052604</v>
      </c>
      <c r="N290" s="88" t="s">
        <v>1907</v>
      </c>
      <c r="O290" s="18"/>
      <c r="P290" s="25" t="s">
        <v>326</v>
      </c>
      <c r="Q290" s="26"/>
      <c r="R290" s="26"/>
      <c r="S290" s="25" t="s">
        <v>3359</v>
      </c>
      <c r="T290" s="21">
        <v>13.6052810711305</v>
      </c>
      <c r="U290" s="22">
        <v>4997.75537109375</v>
      </c>
      <c r="V290" s="22">
        <v>5164.28125</v>
      </c>
      <c r="W290" s="23"/>
      <c r="X290" s="24"/>
      <c r="Y290" s="24"/>
      <c r="Z290" s="15">
        <v>231</v>
      </c>
      <c r="AA29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0" s="16"/>
      <c r="AC290" s="71">
        <v>961</v>
      </c>
      <c r="AD290" s="71">
        <v>639</v>
      </c>
      <c r="AE290" s="71">
        <v>9284</v>
      </c>
      <c r="AF290" s="71">
        <v>4</v>
      </c>
      <c r="AG290" s="90" t="s">
        <v>1154</v>
      </c>
      <c r="AH290" s="71" t="s">
        <v>1621</v>
      </c>
      <c r="AI290" s="71">
        <v>-25200</v>
      </c>
      <c r="AJ290" s="74">
        <v>39948.260983796295</v>
      </c>
      <c r="AK290" s="71" t="s">
        <v>2452</v>
      </c>
      <c r="AL290" s="71" t="s">
        <v>2681</v>
      </c>
      <c r="AM290" s="71" t="s">
        <v>3359</v>
      </c>
      <c r="AN290" s="74">
        <v>40523.666030092594</v>
      </c>
      <c r="AO290" s="71"/>
      <c r="AP290" s="71"/>
    </row>
    <row r="291" spans="1:42" ht="34.049999999999997" customHeight="1">
      <c r="A291" s="17" t="s">
        <v>466</v>
      </c>
      <c r="B291" s="77"/>
      <c r="C291" s="78">
        <v>3</v>
      </c>
      <c r="D291" s="78">
        <v>1</v>
      </c>
      <c r="E291" s="79">
        <v>44.731138000000001</v>
      </c>
      <c r="F291" s="79">
        <v>3.7399999999999998E-4</v>
      </c>
      <c r="G291" s="79">
        <v>1.11E-4</v>
      </c>
      <c r="H291" s="79">
        <v>0.51792400000000005</v>
      </c>
      <c r="I291" s="79">
        <v>0</v>
      </c>
      <c r="J291" s="18"/>
      <c r="K291" s="18" t="s">
        <v>72</v>
      </c>
      <c r="L291" s="19">
        <v>3.4052882687473445</v>
      </c>
      <c r="M291" s="20">
        <v>99.998650432394356</v>
      </c>
      <c r="N291" s="88" t="s">
        <v>1799</v>
      </c>
      <c r="O291" s="18"/>
      <c r="P291" s="25" t="s">
        <v>466</v>
      </c>
      <c r="Q291" s="26"/>
      <c r="R291" s="26"/>
      <c r="S291" s="25" t="s">
        <v>3323</v>
      </c>
      <c r="T291" s="21">
        <v>1.3748049144780587</v>
      </c>
      <c r="U291" s="22">
        <v>514.5384521484375</v>
      </c>
      <c r="V291" s="22">
        <v>7042.91796875</v>
      </c>
      <c r="W291" s="23"/>
      <c r="X291" s="24"/>
      <c r="Y291" s="24"/>
      <c r="Z291" s="15">
        <v>123</v>
      </c>
      <c r="AA29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1" s="16"/>
      <c r="AC291" s="71">
        <v>9</v>
      </c>
      <c r="AD291" s="71">
        <v>19</v>
      </c>
      <c r="AE291" s="71">
        <v>78</v>
      </c>
      <c r="AF291" s="71">
        <v>0</v>
      </c>
      <c r="AG291" s="71" t="s">
        <v>1062</v>
      </c>
      <c r="AH291" s="71" t="s">
        <v>1603</v>
      </c>
      <c r="AI291" s="71">
        <v>-18000</v>
      </c>
      <c r="AJ291" s="74">
        <v>39725.66615740741</v>
      </c>
      <c r="AK291" s="71" t="s">
        <v>2452</v>
      </c>
      <c r="AL291" s="71" t="s">
        <v>2573</v>
      </c>
      <c r="AM291" s="71" t="s">
        <v>3323</v>
      </c>
      <c r="AN291" s="74">
        <v>40523.671631944446</v>
      </c>
      <c r="AO291" s="71"/>
      <c r="AP291" s="71"/>
    </row>
    <row r="292" spans="1:42" ht="34.049999999999997" customHeight="1">
      <c r="A292" s="17" t="s">
        <v>791</v>
      </c>
      <c r="B292" s="77"/>
      <c r="C292" s="78">
        <v>4</v>
      </c>
      <c r="D292" s="78">
        <v>1</v>
      </c>
      <c r="E292" s="79">
        <v>43.885458</v>
      </c>
      <c r="F292" s="79">
        <v>4.4299999999999998E-4</v>
      </c>
      <c r="G292" s="79">
        <v>3.2000000000000003E-4</v>
      </c>
      <c r="H292" s="79">
        <v>0.66715400000000002</v>
      </c>
      <c r="I292" s="79">
        <v>0.35</v>
      </c>
      <c r="J292" s="18"/>
      <c r="K292" s="18" t="s">
        <v>72</v>
      </c>
      <c r="L292" s="19">
        <v>4.9020213447091967</v>
      </c>
      <c r="M292" s="20">
        <v>99.98636226419562</v>
      </c>
      <c r="N292" s="88" t="s">
        <v>2349</v>
      </c>
      <c r="O292" s="18"/>
      <c r="P292" s="25" t="s">
        <v>791</v>
      </c>
      <c r="Q292" s="26"/>
      <c r="R292" s="26"/>
      <c r="S292" s="25" t="s">
        <v>3607</v>
      </c>
      <c r="T292" s="21">
        <v>4.7875022936730138</v>
      </c>
      <c r="U292" s="22">
        <v>1362.3663330078125</v>
      </c>
      <c r="V292" s="22">
        <v>6577.80712890625</v>
      </c>
      <c r="W292" s="23"/>
      <c r="X292" s="24"/>
      <c r="Y292" s="24"/>
      <c r="Z292" s="15">
        <v>676</v>
      </c>
      <c r="AA29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2" s="16"/>
      <c r="AC292" s="71">
        <v>209</v>
      </c>
      <c r="AD292" s="71">
        <v>192</v>
      </c>
      <c r="AE292" s="71">
        <v>2083</v>
      </c>
      <c r="AF292" s="71">
        <v>7</v>
      </c>
      <c r="AG292" s="71" t="s">
        <v>1513</v>
      </c>
      <c r="AH292" s="71" t="s">
        <v>1666</v>
      </c>
      <c r="AI292" s="71">
        <v>-14400</v>
      </c>
      <c r="AJ292" s="74">
        <v>39792.0622337963</v>
      </c>
      <c r="AK292" s="71" t="s">
        <v>2452</v>
      </c>
      <c r="AL292" s="71" t="s">
        <v>3126</v>
      </c>
      <c r="AM292" s="71" t="s">
        <v>3607</v>
      </c>
      <c r="AN292" s="74">
        <v>40523.673101851855</v>
      </c>
      <c r="AO292" s="71"/>
      <c r="AP292" s="71"/>
    </row>
    <row r="293" spans="1:42" ht="34.049999999999997" customHeight="1">
      <c r="A293" s="17" t="s">
        <v>884</v>
      </c>
      <c r="B293" s="77"/>
      <c r="C293" s="78">
        <v>8</v>
      </c>
      <c r="D293" s="78">
        <v>9</v>
      </c>
      <c r="E293" s="79">
        <v>43.094028000000002</v>
      </c>
      <c r="F293" s="79">
        <v>4.9399999999999997E-4</v>
      </c>
      <c r="G293" s="79">
        <v>2.5539999999999998E-3</v>
      </c>
      <c r="H293" s="79">
        <v>1.1330499999999999</v>
      </c>
      <c r="I293" s="79">
        <v>0.5636363636363636</v>
      </c>
      <c r="J293" s="18"/>
      <c r="K293" s="18" t="s">
        <v>72</v>
      </c>
      <c r="L293" s="19">
        <v>5.8132321914398588</v>
      </c>
      <c r="M293" s="20">
        <v>99.944241548924779</v>
      </c>
      <c r="N293" s="88" t="s">
        <v>2414</v>
      </c>
      <c r="O293" s="18"/>
      <c r="P293" s="25" t="s">
        <v>884</v>
      </c>
      <c r="Q293" s="26"/>
      <c r="R293" s="26"/>
      <c r="S293" s="25" t="s">
        <v>3647</v>
      </c>
      <c r="T293" s="21">
        <v>16.485360940277687</v>
      </c>
      <c r="U293" s="22">
        <v>1948.1827392578125</v>
      </c>
      <c r="V293" s="22">
        <v>4613.212890625</v>
      </c>
      <c r="W293" s="23"/>
      <c r="X293" s="24"/>
      <c r="Y293" s="24"/>
      <c r="Z293" s="15">
        <v>741</v>
      </c>
      <c r="AA29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3" s="16"/>
      <c r="AC293" s="71">
        <v>520</v>
      </c>
      <c r="AD293" s="71">
        <v>785</v>
      </c>
      <c r="AE293" s="71">
        <v>4027</v>
      </c>
      <c r="AF293" s="71">
        <v>2</v>
      </c>
      <c r="AG293" s="71"/>
      <c r="AH293" s="71" t="s">
        <v>1603</v>
      </c>
      <c r="AI293" s="71">
        <v>-18000</v>
      </c>
      <c r="AJ293" s="74">
        <v>39166.90828703704</v>
      </c>
      <c r="AK293" s="71" t="s">
        <v>2452</v>
      </c>
      <c r="AL293" s="71" t="s">
        <v>3191</v>
      </c>
      <c r="AM293" s="71" t="s">
        <v>3647</v>
      </c>
      <c r="AN293" s="74">
        <v>40523.676192129627</v>
      </c>
      <c r="AO293" s="71"/>
      <c r="AP293" s="71"/>
    </row>
    <row r="294" spans="1:42" ht="34.049999999999997" customHeight="1">
      <c r="A294" s="17" t="s">
        <v>681</v>
      </c>
      <c r="B294" s="77"/>
      <c r="C294" s="78">
        <v>0</v>
      </c>
      <c r="D294" s="78">
        <v>3</v>
      </c>
      <c r="E294" s="79">
        <v>42.368878000000002</v>
      </c>
      <c r="F294" s="79">
        <v>5.8100000000000003E-4</v>
      </c>
      <c r="G294" s="79">
        <v>1.062E-3</v>
      </c>
      <c r="H294" s="79">
        <v>0.51504700000000003</v>
      </c>
      <c r="I294" s="79">
        <v>0.16666666666666666</v>
      </c>
      <c r="J294" s="18"/>
      <c r="K294" s="18" t="s">
        <v>72</v>
      </c>
      <c r="L294" s="19">
        <v>4.7960650807149756</v>
      </c>
      <c r="M294" s="20">
        <v>99.988422130541068</v>
      </c>
      <c r="N294" s="88" t="s">
        <v>2266</v>
      </c>
      <c r="O294" s="18"/>
      <c r="P294" s="25" t="s">
        <v>681</v>
      </c>
      <c r="Q294" s="26"/>
      <c r="R294" s="26"/>
      <c r="S294" s="25" t="s">
        <v>3553</v>
      </c>
      <c r="T294" s="21">
        <v>4.2154316347328189</v>
      </c>
      <c r="U294" s="22">
        <v>5732.19091796875</v>
      </c>
      <c r="V294" s="22">
        <v>5968.5712890625</v>
      </c>
      <c r="W294" s="23"/>
      <c r="X294" s="24"/>
      <c r="Y294" s="24"/>
      <c r="Z294" s="15">
        <v>592</v>
      </c>
      <c r="AA29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4" s="16"/>
      <c r="AC294" s="71">
        <v>218</v>
      </c>
      <c r="AD294" s="71">
        <v>163</v>
      </c>
      <c r="AE294" s="71">
        <v>2540</v>
      </c>
      <c r="AF294" s="71">
        <v>0</v>
      </c>
      <c r="AG294" s="71" t="s">
        <v>1440</v>
      </c>
      <c r="AH294" s="71" t="s">
        <v>1632</v>
      </c>
      <c r="AI294" s="71">
        <v>19800</v>
      </c>
      <c r="AJ294" s="74">
        <v>39592.241446759261</v>
      </c>
      <c r="AK294" s="71" t="s">
        <v>2452</v>
      </c>
      <c r="AL294" s="71" t="s">
        <v>3042</v>
      </c>
      <c r="AM294" s="71" t="s">
        <v>3553</v>
      </c>
      <c r="AN294" s="74">
        <v>40523.677465277775</v>
      </c>
      <c r="AO294" s="71"/>
      <c r="AP294" s="71"/>
    </row>
    <row r="295" spans="1:42" ht="34.049999999999997" customHeight="1">
      <c r="A295" s="17" t="s">
        <v>564</v>
      </c>
      <c r="B295" s="77"/>
      <c r="C295" s="78">
        <v>4</v>
      </c>
      <c r="D295" s="78">
        <v>6</v>
      </c>
      <c r="E295" s="79">
        <v>42.256104999999998</v>
      </c>
      <c r="F295" s="79">
        <v>4.8099999999999998E-4</v>
      </c>
      <c r="G295" s="79">
        <v>1.441E-3</v>
      </c>
      <c r="H295" s="79">
        <v>0.97708200000000001</v>
      </c>
      <c r="I295" s="79">
        <v>0.20833333333333334</v>
      </c>
      <c r="J295" s="18"/>
      <c r="K295" s="18" t="s">
        <v>72</v>
      </c>
      <c r="L295" s="19">
        <v>5.6371662122616657</v>
      </c>
      <c r="M295" s="20">
        <v>99.957524135359265</v>
      </c>
      <c r="N295" s="88" t="s">
        <v>2096</v>
      </c>
      <c r="O295" s="18"/>
      <c r="P295" s="25" t="s">
        <v>564</v>
      </c>
      <c r="Q295" s="26"/>
      <c r="R295" s="26"/>
      <c r="S295" s="25" t="s">
        <v>3459</v>
      </c>
      <c r="T295" s="21">
        <v>12.796491518835742</v>
      </c>
      <c r="U295" s="22">
        <v>2596.806396484375</v>
      </c>
      <c r="V295" s="22">
        <v>3181.8798828125</v>
      </c>
      <c r="W295" s="23"/>
      <c r="X295" s="24"/>
      <c r="Y295" s="24"/>
      <c r="Z295" s="15">
        <v>421</v>
      </c>
      <c r="AA29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5" s="16"/>
      <c r="AC295" s="71">
        <v>570</v>
      </c>
      <c r="AD295" s="71">
        <v>598</v>
      </c>
      <c r="AE295" s="71">
        <v>2221</v>
      </c>
      <c r="AF295" s="71">
        <v>78</v>
      </c>
      <c r="AG295" s="71" t="s">
        <v>1302</v>
      </c>
      <c r="AH295" s="71" t="s">
        <v>1603</v>
      </c>
      <c r="AI295" s="71">
        <v>-18000</v>
      </c>
      <c r="AJ295" s="74">
        <v>39157.508321759262</v>
      </c>
      <c r="AK295" s="71" t="s">
        <v>2452</v>
      </c>
      <c r="AL295" s="71" t="s">
        <v>2871</v>
      </c>
      <c r="AM295" s="71" t="s">
        <v>3459</v>
      </c>
      <c r="AN295" s="74">
        <v>40523.671851851854</v>
      </c>
      <c r="AO295" s="71"/>
      <c r="AP295" s="71"/>
    </row>
    <row r="296" spans="1:42" ht="34.049999999999997" customHeight="1">
      <c r="A296" s="17" t="s">
        <v>655</v>
      </c>
      <c r="B296" s="77"/>
      <c r="C296" s="78">
        <v>5</v>
      </c>
      <c r="D296" s="78">
        <v>4</v>
      </c>
      <c r="E296" s="79">
        <v>41.045794999999998</v>
      </c>
      <c r="F296" s="79">
        <v>4.6000000000000001E-4</v>
      </c>
      <c r="G296" s="79">
        <v>7.9900000000000001E-4</v>
      </c>
      <c r="H296" s="79">
        <v>0.83093600000000001</v>
      </c>
      <c r="I296" s="79">
        <v>0.16666666666666666</v>
      </c>
      <c r="J296" s="18"/>
      <c r="K296" s="18" t="s">
        <v>72</v>
      </c>
      <c r="L296" s="19">
        <v>6.1421266407037312</v>
      </c>
      <c r="M296" s="20">
        <v>99.907306014454576</v>
      </c>
      <c r="N296" s="88" t="s">
        <v>2249</v>
      </c>
      <c r="O296" s="18"/>
      <c r="P296" s="25" t="s">
        <v>655</v>
      </c>
      <c r="Q296" s="26"/>
      <c r="R296" s="26"/>
      <c r="S296" s="25" t="s">
        <v>3544</v>
      </c>
      <c r="T296" s="21">
        <v>26.743179652308768</v>
      </c>
      <c r="U296" s="22">
        <v>1630.055419921875</v>
      </c>
      <c r="V296" s="22">
        <v>4456.8583984375</v>
      </c>
      <c r="W296" s="23"/>
      <c r="X296" s="24"/>
      <c r="Y296" s="24"/>
      <c r="Z296" s="15">
        <v>575</v>
      </c>
      <c r="AA29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6" s="16"/>
      <c r="AC296" s="71">
        <v>548</v>
      </c>
      <c r="AD296" s="71">
        <v>1305</v>
      </c>
      <c r="AE296" s="71">
        <v>7163</v>
      </c>
      <c r="AF296" s="71">
        <v>24</v>
      </c>
      <c r="AG296" s="71" t="s">
        <v>1424</v>
      </c>
      <c r="AH296" s="71" t="s">
        <v>1610</v>
      </c>
      <c r="AI296" s="71">
        <v>0</v>
      </c>
      <c r="AJ296" s="74">
        <v>39194.780011574076</v>
      </c>
      <c r="AK296" s="71" t="s">
        <v>2452</v>
      </c>
      <c r="AL296" s="71" t="s">
        <v>3025</v>
      </c>
      <c r="AM296" s="71" t="s">
        <v>3544</v>
      </c>
      <c r="AN296" s="74">
        <v>40523.666296296295</v>
      </c>
      <c r="AO296" s="71"/>
      <c r="AP296" s="71"/>
    </row>
    <row r="297" spans="1:42" ht="34.049999999999997" customHeight="1">
      <c r="A297" s="17" t="s">
        <v>895</v>
      </c>
      <c r="B297" s="77"/>
      <c r="C297" s="78">
        <v>0</v>
      </c>
      <c r="D297" s="78">
        <v>4</v>
      </c>
      <c r="E297" s="79">
        <v>40.850324999999998</v>
      </c>
      <c r="F297" s="79">
        <v>5.8900000000000001E-4</v>
      </c>
      <c r="G297" s="79">
        <v>1.1999999999999999E-3</v>
      </c>
      <c r="H297" s="79">
        <v>0.68016699999999997</v>
      </c>
      <c r="I297" s="79">
        <v>0.41666666666666669</v>
      </c>
      <c r="J297" s="18"/>
      <c r="K297" s="18" t="s">
        <v>72</v>
      </c>
      <c r="L297" s="19">
        <v>5.1056307446952145</v>
      </c>
      <c r="M297" s="20">
        <v>99.981319143142954</v>
      </c>
      <c r="N297" s="88" t="s">
        <v>2420</v>
      </c>
      <c r="O297" s="18"/>
      <c r="P297" s="25" t="s">
        <v>895</v>
      </c>
      <c r="Q297" s="26"/>
      <c r="R297" s="26"/>
      <c r="S297" s="25" t="s">
        <v>3376</v>
      </c>
      <c r="T297" s="21">
        <v>6.1880890793541807</v>
      </c>
      <c r="U297" s="22">
        <v>4485.20166015625</v>
      </c>
      <c r="V297" s="22">
        <v>7884.36962890625</v>
      </c>
      <c r="W297" s="23"/>
      <c r="X297" s="24"/>
      <c r="Y297" s="24"/>
      <c r="Z297" s="15">
        <v>747</v>
      </c>
      <c r="AA29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7" s="16"/>
      <c r="AC297" s="71">
        <v>394</v>
      </c>
      <c r="AD297" s="71">
        <v>263</v>
      </c>
      <c r="AE297" s="71">
        <v>3102</v>
      </c>
      <c r="AF297" s="71">
        <v>27</v>
      </c>
      <c r="AG297" s="71" t="s">
        <v>1575</v>
      </c>
      <c r="AH297" s="71" t="s">
        <v>1618</v>
      </c>
      <c r="AI297" s="71">
        <v>-10800</v>
      </c>
      <c r="AJ297" s="74">
        <v>40009.804270833331</v>
      </c>
      <c r="AK297" s="71" t="s">
        <v>2452</v>
      </c>
      <c r="AL297" s="71" t="s">
        <v>3197</v>
      </c>
      <c r="AM297" s="71" t="s">
        <v>3376</v>
      </c>
      <c r="AN297" s="74">
        <v>40523.680578703701</v>
      </c>
      <c r="AO297" s="71"/>
      <c r="AP297" s="71"/>
    </row>
    <row r="298" spans="1:42" ht="34.049999999999997" customHeight="1">
      <c r="A298" s="17" t="s">
        <v>187</v>
      </c>
      <c r="B298" s="77"/>
      <c r="C298" s="78">
        <v>0</v>
      </c>
      <c r="D298" s="78">
        <v>11</v>
      </c>
      <c r="E298" s="79">
        <v>40.614364999999999</v>
      </c>
      <c r="F298" s="79">
        <v>4.95E-4</v>
      </c>
      <c r="G298" s="79">
        <v>2.6120000000000002E-3</v>
      </c>
      <c r="H298" s="79">
        <v>1.1497539999999999</v>
      </c>
      <c r="I298" s="79">
        <v>0.51818181818181819</v>
      </c>
      <c r="J298" s="18"/>
      <c r="K298" s="18" t="s">
        <v>72</v>
      </c>
      <c r="L298" s="19">
        <v>5.3212429367416352</v>
      </c>
      <c r="M298" s="20">
        <v>99.973932036248911</v>
      </c>
      <c r="N298" s="88" t="s">
        <v>1724</v>
      </c>
      <c r="O298" s="18"/>
      <c r="P298" s="25" t="s">
        <v>187</v>
      </c>
      <c r="Q298" s="26"/>
      <c r="R298" s="26"/>
      <c r="S298" s="25" t="s">
        <v>3274</v>
      </c>
      <c r="T298" s="21">
        <v>8.2396528217603962</v>
      </c>
      <c r="U298" s="22">
        <v>2313.24951171875</v>
      </c>
      <c r="V298" s="22">
        <v>3707.074462890625</v>
      </c>
      <c r="W298" s="23"/>
      <c r="X298" s="24"/>
      <c r="Y298" s="24"/>
      <c r="Z298" s="15">
        <v>48</v>
      </c>
      <c r="AA29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8" s="16"/>
      <c r="AC298" s="71">
        <v>454</v>
      </c>
      <c r="AD298" s="71">
        <v>367</v>
      </c>
      <c r="AE298" s="71">
        <v>2503</v>
      </c>
      <c r="AF298" s="71">
        <v>2</v>
      </c>
      <c r="AG298" s="71" t="s">
        <v>999</v>
      </c>
      <c r="AH298" s="71" t="s">
        <v>1603</v>
      </c>
      <c r="AI298" s="71">
        <v>-18000</v>
      </c>
      <c r="AJ298" s="74">
        <v>39605.013807870368</v>
      </c>
      <c r="AK298" s="71" t="s">
        <v>2452</v>
      </c>
      <c r="AL298" s="71" t="s">
        <v>2498</v>
      </c>
      <c r="AM298" s="71" t="s">
        <v>3274</v>
      </c>
      <c r="AN298" s="74">
        <v>40523.656724537039</v>
      </c>
      <c r="AO298" s="71"/>
      <c r="AP298" s="71"/>
    </row>
    <row r="299" spans="1:42" ht="34.049999999999997" customHeight="1">
      <c r="A299" s="17" t="s">
        <v>348</v>
      </c>
      <c r="B299" s="77"/>
      <c r="C299" s="78">
        <v>0</v>
      </c>
      <c r="D299" s="78">
        <v>4</v>
      </c>
      <c r="E299" s="79">
        <v>39.596111000000001</v>
      </c>
      <c r="F299" s="79">
        <v>5.9199999999999997E-4</v>
      </c>
      <c r="G299" s="79">
        <v>1.4289999999999999E-3</v>
      </c>
      <c r="H299" s="79">
        <v>0.58697100000000002</v>
      </c>
      <c r="I299" s="79">
        <v>0.16666666666666666</v>
      </c>
      <c r="J299" s="18"/>
      <c r="K299" s="18" t="s">
        <v>72</v>
      </c>
      <c r="L299" s="19">
        <v>5.9325812544062524</v>
      </c>
      <c r="M299" s="20">
        <v>99.932947798961777</v>
      </c>
      <c r="N299" s="88" t="s">
        <v>1930</v>
      </c>
      <c r="O299" s="18"/>
      <c r="P299" s="25" t="s">
        <v>348</v>
      </c>
      <c r="Q299" s="26"/>
      <c r="R299" s="26"/>
      <c r="S299" s="25" t="s">
        <v>3370</v>
      </c>
      <c r="T299" s="21">
        <v>19.621886277225652</v>
      </c>
      <c r="U299" s="22">
        <v>4271.06787109375</v>
      </c>
      <c r="V299" s="22">
        <v>7192.10888671875</v>
      </c>
      <c r="W299" s="23"/>
      <c r="X299" s="24"/>
      <c r="Y299" s="24"/>
      <c r="Z299" s="15">
        <v>254</v>
      </c>
      <c r="AA29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299" s="16"/>
      <c r="AC299" s="71">
        <v>1604</v>
      </c>
      <c r="AD299" s="71">
        <v>944</v>
      </c>
      <c r="AE299" s="71">
        <v>1009</v>
      </c>
      <c r="AF299" s="71">
        <v>762</v>
      </c>
      <c r="AG299" s="71" t="s">
        <v>1174</v>
      </c>
      <c r="AH299" s="71" t="s">
        <v>1649</v>
      </c>
      <c r="AI299" s="71">
        <v>28800</v>
      </c>
      <c r="AJ299" s="74">
        <v>39345.859155092592</v>
      </c>
      <c r="AK299" s="71" t="s">
        <v>2452</v>
      </c>
      <c r="AL299" s="71" t="s">
        <v>2704</v>
      </c>
      <c r="AM299" s="71" t="s">
        <v>3370</v>
      </c>
      <c r="AN299" s="74">
        <v>40523.666724537034</v>
      </c>
      <c r="AO299" s="71"/>
      <c r="AP299" s="71"/>
    </row>
    <row r="300" spans="1:42" ht="34.049999999999997" customHeight="1">
      <c r="A300" s="17" t="s">
        <v>752</v>
      </c>
      <c r="B300" s="77"/>
      <c r="C300" s="78">
        <v>6</v>
      </c>
      <c r="D300" s="78">
        <v>1</v>
      </c>
      <c r="E300" s="79">
        <v>35.447239000000003</v>
      </c>
      <c r="F300" s="79">
        <v>4.5399999999999998E-4</v>
      </c>
      <c r="G300" s="79">
        <v>6.1600000000000001E-4</v>
      </c>
      <c r="H300" s="79">
        <v>0.79490400000000005</v>
      </c>
      <c r="I300" s="79">
        <v>0</v>
      </c>
      <c r="J300" s="18"/>
      <c r="K300" s="18" t="s">
        <v>72</v>
      </c>
      <c r="L300" s="19">
        <v>5.8074361684910452</v>
      </c>
      <c r="M300" s="20">
        <v>99.944738758042647</v>
      </c>
      <c r="N300" s="88" t="s">
        <v>1886</v>
      </c>
      <c r="O300" s="18"/>
      <c r="P300" s="25" t="s">
        <v>752</v>
      </c>
      <c r="Q300" s="26"/>
      <c r="R300" s="26"/>
      <c r="S300" s="25" t="s">
        <v>3351</v>
      </c>
      <c r="T300" s="21">
        <v>16.347274919154192</v>
      </c>
      <c r="U300" s="22">
        <v>1642.672607421875</v>
      </c>
      <c r="V300" s="22">
        <v>6815.3154296875</v>
      </c>
      <c r="W300" s="23"/>
      <c r="X300" s="24"/>
      <c r="Y300" s="24"/>
      <c r="Z300" s="15">
        <v>210</v>
      </c>
      <c r="AA30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0" s="16"/>
      <c r="AC300" s="71">
        <v>150</v>
      </c>
      <c r="AD300" s="71">
        <v>778</v>
      </c>
      <c r="AE300" s="71">
        <v>6347</v>
      </c>
      <c r="AF300" s="71">
        <v>32</v>
      </c>
      <c r="AG300" s="71" t="s">
        <v>1140</v>
      </c>
      <c r="AH300" s="71"/>
      <c r="AI300" s="71"/>
      <c r="AJ300" s="74">
        <v>39968.533113425925</v>
      </c>
      <c r="AK300" s="71" t="s">
        <v>2452</v>
      </c>
      <c r="AL300" s="71" t="s">
        <v>2660</v>
      </c>
      <c r="AM300" s="71" t="s">
        <v>3351</v>
      </c>
      <c r="AN300" s="74">
        <v>40523.674317129633</v>
      </c>
      <c r="AO300" s="71"/>
      <c r="AP300" s="71"/>
    </row>
    <row r="301" spans="1:42" ht="34.049999999999997" customHeight="1">
      <c r="A301" s="17" t="s">
        <v>777</v>
      </c>
      <c r="B301" s="77"/>
      <c r="C301" s="78">
        <v>3</v>
      </c>
      <c r="D301" s="78">
        <v>6</v>
      </c>
      <c r="E301" s="79">
        <v>33.171663000000002</v>
      </c>
      <c r="F301" s="79">
        <v>5.8E-4</v>
      </c>
      <c r="G301" s="79">
        <v>1.1559999999999999E-3</v>
      </c>
      <c r="H301" s="79">
        <v>0.94436500000000001</v>
      </c>
      <c r="I301" s="79">
        <v>0.56666666666666665</v>
      </c>
      <c r="J301" s="18"/>
      <c r="K301" s="18" t="s">
        <v>72</v>
      </c>
      <c r="L301" s="19">
        <v>5.0702347209030183</v>
      </c>
      <c r="M301" s="20">
        <v>99.982313561378689</v>
      </c>
      <c r="N301" s="88" t="s">
        <v>2340</v>
      </c>
      <c r="O301" s="18"/>
      <c r="P301" s="25" t="s">
        <v>777</v>
      </c>
      <c r="Q301" s="26"/>
      <c r="R301" s="26"/>
      <c r="S301" s="25" t="s">
        <v>3602</v>
      </c>
      <c r="T301" s="21">
        <v>5.9119170371071901</v>
      </c>
      <c r="U301" s="22">
        <v>5976.4697265625</v>
      </c>
      <c r="V301" s="22">
        <v>6151.03076171875</v>
      </c>
      <c r="W301" s="23"/>
      <c r="X301" s="24"/>
      <c r="Y301" s="24"/>
      <c r="Z301" s="15">
        <v>667</v>
      </c>
      <c r="AA30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1" s="16"/>
      <c r="AC301" s="71">
        <v>450</v>
      </c>
      <c r="AD301" s="71">
        <v>249</v>
      </c>
      <c r="AE301" s="71">
        <v>2188</v>
      </c>
      <c r="AF301" s="71">
        <v>0</v>
      </c>
      <c r="AG301" s="71" t="s">
        <v>1506</v>
      </c>
      <c r="AH301" s="71" t="s">
        <v>1623</v>
      </c>
      <c r="AI301" s="71">
        <v>3600</v>
      </c>
      <c r="AJ301" s="74">
        <v>40182.646990740737</v>
      </c>
      <c r="AK301" s="71" t="s">
        <v>2452</v>
      </c>
      <c r="AL301" s="71" t="s">
        <v>3117</v>
      </c>
      <c r="AM301" s="71" t="s">
        <v>3602</v>
      </c>
      <c r="AN301" s="74">
        <v>40523.661805555559</v>
      </c>
      <c r="AO301" s="71"/>
      <c r="AP301" s="71"/>
    </row>
    <row r="302" spans="1:42" ht="34.049999999999997" customHeight="1">
      <c r="A302" s="17" t="s">
        <v>685</v>
      </c>
      <c r="B302" s="77"/>
      <c r="C302" s="78">
        <v>5</v>
      </c>
      <c r="D302" s="78">
        <v>5</v>
      </c>
      <c r="E302" s="79">
        <v>32.376078</v>
      </c>
      <c r="F302" s="79">
        <v>4.3300000000000001E-4</v>
      </c>
      <c r="G302" s="79">
        <v>2.9399999999999999E-4</v>
      </c>
      <c r="H302" s="79">
        <v>0.99061699999999997</v>
      </c>
      <c r="I302" s="79">
        <v>0.26666666666666666</v>
      </c>
      <c r="J302" s="18"/>
      <c r="K302" s="18" t="s">
        <v>72</v>
      </c>
      <c r="L302" s="19">
        <v>6.6475713360349644</v>
      </c>
      <c r="M302" s="20">
        <v>99.797564859153681</v>
      </c>
      <c r="N302" s="88" t="s">
        <v>1967</v>
      </c>
      <c r="O302" s="18"/>
      <c r="P302" s="25" t="s">
        <v>685</v>
      </c>
      <c r="Q302" s="26"/>
      <c r="R302" s="26"/>
      <c r="S302" s="25" t="s">
        <v>3389</v>
      </c>
      <c r="T302" s="21">
        <v>57.220737171708798</v>
      </c>
      <c r="U302" s="22">
        <v>5200.92724609375</v>
      </c>
      <c r="V302" s="22">
        <v>2183.062255859375</v>
      </c>
      <c r="W302" s="23"/>
      <c r="X302" s="24"/>
      <c r="Y302" s="24"/>
      <c r="Z302" s="15">
        <v>292</v>
      </c>
      <c r="AA30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2" s="16"/>
      <c r="AC302" s="71">
        <v>1833</v>
      </c>
      <c r="AD302" s="71">
        <v>2850</v>
      </c>
      <c r="AE302" s="71">
        <v>37829</v>
      </c>
      <c r="AF302" s="71">
        <v>0</v>
      </c>
      <c r="AG302" s="71" t="s">
        <v>1208</v>
      </c>
      <c r="AH302" s="71" t="s">
        <v>1635</v>
      </c>
      <c r="AI302" s="71">
        <v>-14400</v>
      </c>
      <c r="AJ302" s="74">
        <v>40157.084050925929</v>
      </c>
      <c r="AK302" s="71" t="s">
        <v>2452</v>
      </c>
      <c r="AL302" s="71" t="s">
        <v>2742</v>
      </c>
      <c r="AM302" s="71" t="s">
        <v>3389</v>
      </c>
      <c r="AN302" s="74">
        <v>40523.677546296298</v>
      </c>
      <c r="AO302" s="71"/>
      <c r="AP302" s="71"/>
    </row>
    <row r="303" spans="1:42" ht="34.049999999999997" customHeight="1">
      <c r="A303" s="17" t="s">
        <v>581</v>
      </c>
      <c r="B303" s="77"/>
      <c r="C303" s="78">
        <v>8</v>
      </c>
      <c r="D303" s="78">
        <v>3</v>
      </c>
      <c r="E303" s="79">
        <v>29.079529000000001</v>
      </c>
      <c r="F303" s="79">
        <v>5.7499999999999999E-4</v>
      </c>
      <c r="G303" s="79">
        <v>1.0709999999999999E-3</v>
      </c>
      <c r="H303" s="79">
        <v>1.7637160000000001</v>
      </c>
      <c r="I303" s="79">
        <v>0.15277777777777779</v>
      </c>
      <c r="J303" s="18"/>
      <c r="K303" s="18" t="s">
        <v>72</v>
      </c>
      <c r="L303" s="19">
        <v>8.1533849015176862</v>
      </c>
      <c r="M303" s="20">
        <v>97.925430470632108</v>
      </c>
      <c r="N303" s="88" t="s">
        <v>1966</v>
      </c>
      <c r="O303" s="18"/>
      <c r="P303" s="25" t="s">
        <v>581</v>
      </c>
      <c r="Q303" s="26"/>
      <c r="R303" s="26"/>
      <c r="S303" s="25" t="s">
        <v>3235</v>
      </c>
      <c r="T303" s="21">
        <v>577.154059850561</v>
      </c>
      <c r="U303" s="22">
        <v>6231.0908203125</v>
      </c>
      <c r="V303" s="22">
        <v>6629.3955078125</v>
      </c>
      <c r="W303" s="23"/>
      <c r="X303" s="24"/>
      <c r="Y303" s="24"/>
      <c r="Z303" s="15">
        <v>291</v>
      </c>
      <c r="AA30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3" s="16"/>
      <c r="AC303" s="71">
        <v>113</v>
      </c>
      <c r="AD303" s="71">
        <v>29207</v>
      </c>
      <c r="AE303" s="71">
        <v>8886</v>
      </c>
      <c r="AF303" s="71">
        <v>2</v>
      </c>
      <c r="AG303" s="71" t="s">
        <v>1207</v>
      </c>
      <c r="AH303" s="71" t="s">
        <v>1654</v>
      </c>
      <c r="AI303" s="71">
        <v>-18000</v>
      </c>
      <c r="AJ303" s="74">
        <v>39987.086238425924</v>
      </c>
      <c r="AK303" s="71" t="s">
        <v>2452</v>
      </c>
      <c r="AL303" s="71" t="s">
        <v>2741</v>
      </c>
      <c r="AM303" s="71" t="s">
        <v>3235</v>
      </c>
      <c r="AN303" s="74">
        <v>40523.670486111114</v>
      </c>
      <c r="AO303" s="71"/>
      <c r="AP303" s="71"/>
    </row>
    <row r="304" spans="1:42" ht="34.049999999999997" customHeight="1">
      <c r="A304" s="17" t="s">
        <v>703</v>
      </c>
      <c r="B304" s="77"/>
      <c r="C304" s="78">
        <v>0</v>
      </c>
      <c r="D304" s="78">
        <v>4</v>
      </c>
      <c r="E304" s="79">
        <v>28.042824</v>
      </c>
      <c r="F304" s="79">
        <v>5.8100000000000003E-4</v>
      </c>
      <c r="G304" s="79">
        <v>1.0319999999999999E-3</v>
      </c>
      <c r="H304" s="79">
        <v>0.80763200000000002</v>
      </c>
      <c r="I304" s="79">
        <v>0.25</v>
      </c>
      <c r="J304" s="18"/>
      <c r="K304" s="18" t="s">
        <v>72</v>
      </c>
      <c r="L304" s="19">
        <v>3.3703024384622196</v>
      </c>
      <c r="M304" s="20">
        <v>99.998721462268335</v>
      </c>
      <c r="N304" s="88" t="s">
        <v>2282</v>
      </c>
      <c r="O304" s="18"/>
      <c r="P304" s="25" t="s">
        <v>703</v>
      </c>
      <c r="Q304" s="26"/>
      <c r="R304" s="26"/>
      <c r="S304" s="25" t="s">
        <v>3565</v>
      </c>
      <c r="T304" s="21">
        <v>1.3550783400318451</v>
      </c>
      <c r="U304" s="22">
        <v>5544.13330078125</v>
      </c>
      <c r="V304" s="22">
        <v>8216.7236328125</v>
      </c>
      <c r="W304" s="23"/>
      <c r="X304" s="24"/>
      <c r="Y304" s="24"/>
      <c r="Z304" s="15">
        <v>608</v>
      </c>
      <c r="AA30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4" s="16"/>
      <c r="AC304" s="71">
        <v>83</v>
      </c>
      <c r="AD304" s="71">
        <v>18</v>
      </c>
      <c r="AE304" s="71">
        <v>169</v>
      </c>
      <c r="AF304" s="71">
        <v>0</v>
      </c>
      <c r="AG304" s="71" t="s">
        <v>1454</v>
      </c>
      <c r="AH304" s="71"/>
      <c r="AI304" s="71"/>
      <c r="AJ304" s="74">
        <v>40519.613530092596</v>
      </c>
      <c r="AK304" s="71" t="s">
        <v>2452</v>
      </c>
      <c r="AL304" s="71" t="s">
        <v>3058</v>
      </c>
      <c r="AM304" s="71" t="s">
        <v>3565</v>
      </c>
      <c r="AN304" s="74">
        <v>40523.677835648145</v>
      </c>
      <c r="AO304" s="71"/>
      <c r="AP304" s="71"/>
    </row>
    <row r="305" spans="1:42" ht="34.049999999999997" customHeight="1">
      <c r="A305" s="17" t="s">
        <v>189</v>
      </c>
      <c r="B305" s="77"/>
      <c r="C305" s="78">
        <v>0</v>
      </c>
      <c r="D305" s="78">
        <v>4</v>
      </c>
      <c r="E305" s="79">
        <v>27.656141000000002</v>
      </c>
      <c r="F305" s="79">
        <v>5.9500000000000004E-4</v>
      </c>
      <c r="G305" s="79">
        <v>1.462E-3</v>
      </c>
      <c r="H305" s="79">
        <v>0.64280300000000001</v>
      </c>
      <c r="I305" s="79">
        <v>0.25</v>
      </c>
      <c r="J305" s="18"/>
      <c r="K305" s="18" t="s">
        <v>72</v>
      </c>
      <c r="L305" s="19">
        <v>5.7776507549906482</v>
      </c>
      <c r="M305" s="20">
        <v>99.947224803631997</v>
      </c>
      <c r="N305" s="88" t="s">
        <v>1731</v>
      </c>
      <c r="O305" s="18"/>
      <c r="P305" s="25" t="s">
        <v>189</v>
      </c>
      <c r="Q305" s="26"/>
      <c r="R305" s="26"/>
      <c r="S305" s="25" t="s">
        <v>3280</v>
      </c>
      <c r="T305" s="21">
        <v>15.656844813536715</v>
      </c>
      <c r="U305" s="22">
        <v>4300.3798828125</v>
      </c>
      <c r="V305" s="22">
        <v>7585.5908203125</v>
      </c>
      <c r="W305" s="23"/>
      <c r="X305" s="24"/>
      <c r="Y305" s="24"/>
      <c r="Z305" s="15">
        <v>55</v>
      </c>
      <c r="AA30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5" s="16"/>
      <c r="AC305" s="71">
        <v>1153</v>
      </c>
      <c r="AD305" s="71">
        <v>743</v>
      </c>
      <c r="AE305" s="71">
        <v>3546</v>
      </c>
      <c r="AF305" s="71">
        <v>8</v>
      </c>
      <c r="AG305" s="71" t="s">
        <v>1005</v>
      </c>
      <c r="AH305" s="71" t="s">
        <v>1620</v>
      </c>
      <c r="AI305" s="71">
        <v>10800</v>
      </c>
      <c r="AJ305" s="74">
        <v>40028.67559027778</v>
      </c>
      <c r="AK305" s="71" t="s">
        <v>2452</v>
      </c>
      <c r="AL305" s="71" t="s">
        <v>2505</v>
      </c>
      <c r="AM305" s="71" t="s">
        <v>3280</v>
      </c>
      <c r="AN305" s="74">
        <v>40523.658263888887</v>
      </c>
      <c r="AO305" s="71"/>
      <c r="AP305" s="71"/>
    </row>
    <row r="306" spans="1:42" ht="34.049999999999997" customHeight="1">
      <c r="A306" s="17" t="s">
        <v>394</v>
      </c>
      <c r="B306" s="77"/>
      <c r="C306" s="78">
        <v>0</v>
      </c>
      <c r="D306" s="78">
        <v>2</v>
      </c>
      <c r="E306" s="79">
        <v>27.441385</v>
      </c>
      <c r="F306" s="79">
        <v>5.7799999999999995E-4</v>
      </c>
      <c r="G306" s="79">
        <v>9.8900000000000008E-4</v>
      </c>
      <c r="H306" s="79">
        <v>0.41180299999999997</v>
      </c>
      <c r="I306" s="79">
        <v>0</v>
      </c>
      <c r="J306" s="18"/>
      <c r="K306" s="18" t="s">
        <v>72</v>
      </c>
      <c r="L306" s="19">
        <v>5.8189767588452783</v>
      </c>
      <c r="M306" s="20">
        <v>99.943744339806912</v>
      </c>
      <c r="N306" s="88" t="s">
        <v>1988</v>
      </c>
      <c r="O306" s="18"/>
      <c r="P306" s="25" t="s">
        <v>394</v>
      </c>
      <c r="Q306" s="26"/>
      <c r="R306" s="26"/>
      <c r="S306" s="25" t="s">
        <v>3235</v>
      </c>
      <c r="T306" s="21">
        <v>16.623446961401182</v>
      </c>
      <c r="U306" s="22">
        <v>5006.279296875</v>
      </c>
      <c r="V306" s="22">
        <v>7740.43359375</v>
      </c>
      <c r="W306" s="23"/>
      <c r="X306" s="24"/>
      <c r="Y306" s="24"/>
      <c r="Z306" s="15">
        <v>313</v>
      </c>
      <c r="AA30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6" s="16"/>
      <c r="AC306" s="71">
        <v>1140</v>
      </c>
      <c r="AD306" s="71">
        <v>792</v>
      </c>
      <c r="AE306" s="71">
        <v>3387</v>
      </c>
      <c r="AF306" s="71">
        <v>10</v>
      </c>
      <c r="AG306" s="71" t="s">
        <v>1223</v>
      </c>
      <c r="AH306" s="71" t="s">
        <v>1651</v>
      </c>
      <c r="AI306" s="71">
        <v>25200</v>
      </c>
      <c r="AJ306" s="74">
        <v>39392.233958333331</v>
      </c>
      <c r="AK306" s="71" t="s">
        <v>2452</v>
      </c>
      <c r="AL306" s="71" t="s">
        <v>2763</v>
      </c>
      <c r="AM306" s="71" t="s">
        <v>3235</v>
      </c>
      <c r="AN306" s="74">
        <v>40523.668622685182</v>
      </c>
      <c r="AO306" s="71"/>
      <c r="AP306" s="71"/>
    </row>
    <row r="307" spans="1:42" ht="34.049999999999997" customHeight="1">
      <c r="A307" s="17" t="s">
        <v>641</v>
      </c>
      <c r="B307" s="77"/>
      <c r="C307" s="78">
        <v>0</v>
      </c>
      <c r="D307" s="78">
        <v>2</v>
      </c>
      <c r="E307" s="79">
        <v>27.441385</v>
      </c>
      <c r="F307" s="79">
        <v>5.7799999999999995E-4</v>
      </c>
      <c r="G307" s="79">
        <v>9.8900000000000008E-4</v>
      </c>
      <c r="H307" s="79">
        <v>0.41180299999999997</v>
      </c>
      <c r="I307" s="79">
        <v>0</v>
      </c>
      <c r="J307" s="18"/>
      <c r="K307" s="18" t="s">
        <v>72</v>
      </c>
      <c r="L307" s="19">
        <v>4.3971961613790747</v>
      </c>
      <c r="M307" s="20">
        <v>99.993749371089663</v>
      </c>
      <c r="N307" s="88" t="s">
        <v>2236</v>
      </c>
      <c r="O307" s="18"/>
      <c r="P307" s="25" t="s">
        <v>641</v>
      </c>
      <c r="Q307" s="26"/>
      <c r="R307" s="26"/>
      <c r="S307" s="25" t="s">
        <v>3536</v>
      </c>
      <c r="T307" s="21">
        <v>2.735938551266798</v>
      </c>
      <c r="U307" s="22">
        <v>5405.884765625</v>
      </c>
      <c r="V307" s="22">
        <v>7068.27294921875</v>
      </c>
      <c r="W307" s="23"/>
      <c r="X307" s="24"/>
      <c r="Y307" s="24"/>
      <c r="Z307" s="15">
        <v>561</v>
      </c>
      <c r="AA30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7" s="16"/>
      <c r="AC307" s="71">
        <v>78</v>
      </c>
      <c r="AD307" s="71">
        <v>88</v>
      </c>
      <c r="AE307" s="71">
        <v>941</v>
      </c>
      <c r="AF307" s="71">
        <v>1</v>
      </c>
      <c r="AG307" s="71" t="s">
        <v>1412</v>
      </c>
      <c r="AH307" s="71" t="s">
        <v>1608</v>
      </c>
      <c r="AI307" s="71">
        <v>0</v>
      </c>
      <c r="AJ307" s="74">
        <v>39421.964988425927</v>
      </c>
      <c r="AK307" s="71" t="s">
        <v>2452</v>
      </c>
      <c r="AL307" s="71" t="s">
        <v>3011</v>
      </c>
      <c r="AM307" s="71" t="s">
        <v>3536</v>
      </c>
      <c r="AN307" s="74">
        <v>40523.676481481481</v>
      </c>
      <c r="AO307" s="71"/>
      <c r="AP307" s="71"/>
    </row>
    <row r="308" spans="1:42" ht="34.049999999999997" customHeight="1">
      <c r="A308" s="17" t="s">
        <v>322</v>
      </c>
      <c r="B308" s="77"/>
      <c r="C308" s="78">
        <v>1</v>
      </c>
      <c r="D308" s="78">
        <v>3</v>
      </c>
      <c r="E308" s="79">
        <v>27.151453</v>
      </c>
      <c r="F308" s="79">
        <v>6.0400000000000004E-4</v>
      </c>
      <c r="G308" s="79">
        <v>1.3630000000000001E-3</v>
      </c>
      <c r="H308" s="79">
        <v>0.58984899999999996</v>
      </c>
      <c r="I308" s="79">
        <v>0.33333333333333331</v>
      </c>
      <c r="J308" s="18"/>
      <c r="K308" s="18" t="s">
        <v>72</v>
      </c>
      <c r="L308" s="19">
        <v>5.8585901194773173</v>
      </c>
      <c r="M308" s="20">
        <v>99.940192846107863</v>
      </c>
      <c r="N308" s="88" t="s">
        <v>1902</v>
      </c>
      <c r="O308" s="18"/>
      <c r="P308" s="25" t="s">
        <v>322</v>
      </c>
      <c r="Q308" s="26"/>
      <c r="R308" s="26"/>
      <c r="S308" s="25" t="s">
        <v>3235</v>
      </c>
      <c r="T308" s="21">
        <v>17.609775683711863</v>
      </c>
      <c r="U308" s="22">
        <v>5724.83154296875</v>
      </c>
      <c r="V308" s="22">
        <v>4592.392578125</v>
      </c>
      <c r="W308" s="23"/>
      <c r="X308" s="24"/>
      <c r="Y308" s="24"/>
      <c r="Z308" s="15">
        <v>226</v>
      </c>
      <c r="AA30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8" s="16"/>
      <c r="AC308" s="71">
        <v>286</v>
      </c>
      <c r="AD308" s="71">
        <v>842</v>
      </c>
      <c r="AE308" s="71">
        <v>13515</v>
      </c>
      <c r="AF308" s="71">
        <v>1469</v>
      </c>
      <c r="AG308" s="71" t="s">
        <v>1151</v>
      </c>
      <c r="AH308" s="71" t="s">
        <v>1618</v>
      </c>
      <c r="AI308" s="71">
        <v>-10800</v>
      </c>
      <c r="AJ308" s="74">
        <v>39989.674733796295</v>
      </c>
      <c r="AK308" s="71" t="s">
        <v>2452</v>
      </c>
      <c r="AL308" s="71" t="s">
        <v>2676</v>
      </c>
      <c r="AM308" s="71" t="s">
        <v>3235</v>
      </c>
      <c r="AN308" s="74">
        <v>40523.663541666669</v>
      </c>
      <c r="AO308" s="71"/>
      <c r="AP308" s="71"/>
    </row>
    <row r="309" spans="1:42" ht="34.049999999999997" customHeight="1">
      <c r="A309" s="17" t="s">
        <v>592</v>
      </c>
      <c r="B309" s="77"/>
      <c r="C309" s="78">
        <v>1</v>
      </c>
      <c r="D309" s="78">
        <v>5</v>
      </c>
      <c r="E309" s="79">
        <v>26.056940000000001</v>
      </c>
      <c r="F309" s="79">
        <v>4.75E-4</v>
      </c>
      <c r="G309" s="79">
        <v>1.0139999999999999E-3</v>
      </c>
      <c r="H309" s="79">
        <v>0.74404599999999999</v>
      </c>
      <c r="I309" s="79">
        <v>0.23333333333333334</v>
      </c>
      <c r="J309" s="18"/>
      <c r="K309" s="18" t="s">
        <v>72</v>
      </c>
      <c r="L309" s="19">
        <v>5.1415223968761143</v>
      </c>
      <c r="M309" s="20">
        <v>99.980253695033241</v>
      </c>
      <c r="N309" s="88" t="s">
        <v>2187</v>
      </c>
      <c r="O309" s="18"/>
      <c r="P309" s="25" t="s">
        <v>592</v>
      </c>
      <c r="Q309" s="26"/>
      <c r="R309" s="26"/>
      <c r="S309" s="25" t="s">
        <v>3509</v>
      </c>
      <c r="T309" s="21">
        <v>6.483987696047385</v>
      </c>
      <c r="U309" s="22">
        <v>2778.146240234375</v>
      </c>
      <c r="V309" s="22">
        <v>2877.17333984375</v>
      </c>
      <c r="W309" s="23"/>
      <c r="X309" s="24"/>
      <c r="Y309" s="24"/>
      <c r="Z309" s="15">
        <v>512</v>
      </c>
      <c r="AA30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09" s="16"/>
      <c r="AC309" s="71">
        <v>257</v>
      </c>
      <c r="AD309" s="71">
        <v>278</v>
      </c>
      <c r="AE309" s="71">
        <v>703</v>
      </c>
      <c r="AF309" s="71">
        <v>99</v>
      </c>
      <c r="AG309" s="71"/>
      <c r="AH309" s="71" t="s">
        <v>1603</v>
      </c>
      <c r="AI309" s="71">
        <v>-18000</v>
      </c>
      <c r="AJ309" s="74">
        <v>39198.970625000002</v>
      </c>
      <c r="AK309" s="71" t="s">
        <v>2452</v>
      </c>
      <c r="AL309" s="71" t="s">
        <v>2962</v>
      </c>
      <c r="AM309" s="71" t="s">
        <v>3509</v>
      </c>
      <c r="AN309" s="74">
        <v>40523.675196759257</v>
      </c>
      <c r="AO309" s="71"/>
      <c r="AP309" s="71"/>
    </row>
    <row r="310" spans="1:42" ht="34.049999999999997" customHeight="1">
      <c r="A310" s="17" t="s">
        <v>811</v>
      </c>
      <c r="B310" s="77"/>
      <c r="C310" s="78">
        <v>2</v>
      </c>
      <c r="D310" s="78">
        <v>5</v>
      </c>
      <c r="E310" s="79">
        <v>25.119696000000001</v>
      </c>
      <c r="F310" s="79">
        <v>5.9299999999999999E-4</v>
      </c>
      <c r="G310" s="79">
        <v>1.4369999999999999E-3</v>
      </c>
      <c r="H310" s="79">
        <v>0.69292399999999998</v>
      </c>
      <c r="I310" s="79">
        <v>0.4</v>
      </c>
      <c r="J310" s="18"/>
      <c r="K310" s="18" t="s">
        <v>72</v>
      </c>
      <c r="L310" s="19">
        <v>5.0103779361643035</v>
      </c>
      <c r="M310" s="20">
        <v>99.98387621860627</v>
      </c>
      <c r="N310" s="88" t="s">
        <v>2366</v>
      </c>
      <c r="O310" s="18"/>
      <c r="P310" s="25" t="s">
        <v>811</v>
      </c>
      <c r="Q310" s="26"/>
      <c r="R310" s="26"/>
      <c r="S310" s="25" t="s">
        <v>3618</v>
      </c>
      <c r="T310" s="21">
        <v>5.4779323992904905</v>
      </c>
      <c r="U310" s="22">
        <v>4442.60546875</v>
      </c>
      <c r="V310" s="22">
        <v>7124.326171875</v>
      </c>
      <c r="W310" s="23"/>
      <c r="X310" s="24"/>
      <c r="Y310" s="24"/>
      <c r="Z310" s="15">
        <v>693</v>
      </c>
      <c r="AA3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0" s="16"/>
      <c r="AC310" s="71">
        <v>257</v>
      </c>
      <c r="AD310" s="71">
        <v>227</v>
      </c>
      <c r="AE310" s="71">
        <v>3074</v>
      </c>
      <c r="AF310" s="71">
        <v>0</v>
      </c>
      <c r="AG310" s="71" t="s">
        <v>1530</v>
      </c>
      <c r="AH310" s="71" t="s">
        <v>1603</v>
      </c>
      <c r="AI310" s="71">
        <v>-18000</v>
      </c>
      <c r="AJ310" s="74">
        <v>40016.764664351853</v>
      </c>
      <c r="AK310" s="71" t="s">
        <v>2452</v>
      </c>
      <c r="AL310" s="71" t="s">
        <v>3143</v>
      </c>
      <c r="AM310" s="71" t="s">
        <v>3618</v>
      </c>
      <c r="AN310" s="74">
        <v>40523.676400462966</v>
      </c>
      <c r="AO310" s="71"/>
      <c r="AP310" s="71"/>
    </row>
    <row r="311" spans="1:42" ht="34.049999999999997" customHeight="1">
      <c r="A311" s="17" t="s">
        <v>478</v>
      </c>
      <c r="B311" s="77"/>
      <c r="C311" s="78">
        <v>4</v>
      </c>
      <c r="D311" s="78">
        <v>5</v>
      </c>
      <c r="E311" s="79">
        <v>24.721399000000002</v>
      </c>
      <c r="F311" s="79">
        <v>4.7699999999999999E-4</v>
      </c>
      <c r="G311" s="79">
        <v>1.0920000000000001E-3</v>
      </c>
      <c r="H311" s="79">
        <v>0.69687600000000005</v>
      </c>
      <c r="I311" s="79">
        <v>0.16666666666666666</v>
      </c>
      <c r="J311" s="18"/>
      <c r="K311" s="18" t="s">
        <v>72</v>
      </c>
      <c r="L311" s="19">
        <v>4.8883980997224308</v>
      </c>
      <c r="M311" s="20">
        <v>99.986646383691536</v>
      </c>
      <c r="N311" s="88" t="s">
        <v>2076</v>
      </c>
      <c r="O311" s="18"/>
      <c r="P311" s="25" t="s">
        <v>478</v>
      </c>
      <c r="Q311" s="26"/>
      <c r="R311" s="26"/>
      <c r="S311" s="25" t="s">
        <v>3444</v>
      </c>
      <c r="T311" s="21">
        <v>4.7085959958881594</v>
      </c>
      <c r="U311" s="22">
        <v>2563.23681640625</v>
      </c>
      <c r="V311" s="22">
        <v>3093.341064453125</v>
      </c>
      <c r="W311" s="23"/>
      <c r="X311" s="24"/>
      <c r="Y311" s="24"/>
      <c r="Z311" s="15">
        <v>401</v>
      </c>
      <c r="AA3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1" s="16"/>
      <c r="AC311" s="71">
        <v>265</v>
      </c>
      <c r="AD311" s="71">
        <v>188</v>
      </c>
      <c r="AE311" s="71">
        <v>1150</v>
      </c>
      <c r="AF311" s="71">
        <v>29</v>
      </c>
      <c r="AG311" s="71" t="s">
        <v>1286</v>
      </c>
      <c r="AH311" s="71" t="s">
        <v>1616</v>
      </c>
      <c r="AI311" s="71">
        <v>-21600</v>
      </c>
      <c r="AJ311" s="74">
        <v>39839.889479166668</v>
      </c>
      <c r="AK311" s="71" t="s">
        <v>2452</v>
      </c>
      <c r="AL311" s="71" t="s">
        <v>2851</v>
      </c>
      <c r="AM311" s="71" t="s">
        <v>3444</v>
      </c>
      <c r="AN311" s="74">
        <v>40523.658055555556</v>
      </c>
      <c r="AO311" s="71"/>
      <c r="AP311" s="71"/>
    </row>
    <row r="312" spans="1:42" ht="34.049999999999997" customHeight="1">
      <c r="A312" s="17" t="s">
        <v>315</v>
      </c>
      <c r="B312" s="77"/>
      <c r="C312" s="78">
        <v>1</v>
      </c>
      <c r="D312" s="78">
        <v>2</v>
      </c>
      <c r="E312" s="79">
        <v>24.696107000000001</v>
      </c>
      <c r="F312" s="79">
        <v>3.3799999999999998E-4</v>
      </c>
      <c r="G312" s="79">
        <v>2.8E-5</v>
      </c>
      <c r="H312" s="79">
        <v>0.49868499999999999</v>
      </c>
      <c r="I312" s="79">
        <v>0</v>
      </c>
      <c r="J312" s="18"/>
      <c r="K312" s="18" t="s">
        <v>72</v>
      </c>
      <c r="L312" s="19">
        <v>4.5114857604828558</v>
      </c>
      <c r="M312" s="20">
        <v>99.992541863231978</v>
      </c>
      <c r="N312" s="88" t="s">
        <v>1893</v>
      </c>
      <c r="O312" s="18"/>
      <c r="P312" s="25" t="s">
        <v>315</v>
      </c>
      <c r="Q312" s="26"/>
      <c r="R312" s="26"/>
      <c r="S312" s="25" t="s">
        <v>3353</v>
      </c>
      <c r="T312" s="21">
        <v>3.0712903168524295</v>
      </c>
      <c r="U312" s="22">
        <v>3595.220458984375</v>
      </c>
      <c r="V312" s="22">
        <v>303.83700561523438</v>
      </c>
      <c r="W312" s="23"/>
      <c r="X312" s="24"/>
      <c r="Y312" s="24"/>
      <c r="Z312" s="15">
        <v>217</v>
      </c>
      <c r="AA3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2" s="16"/>
      <c r="AC312" s="71">
        <v>245</v>
      </c>
      <c r="AD312" s="71">
        <v>105</v>
      </c>
      <c r="AE312" s="71">
        <v>423</v>
      </c>
      <c r="AF312" s="71">
        <v>3</v>
      </c>
      <c r="AG312" s="71"/>
      <c r="AH312" s="71" t="s">
        <v>1608</v>
      </c>
      <c r="AI312" s="71">
        <v>0</v>
      </c>
      <c r="AJ312" s="74">
        <v>39333.84710648148</v>
      </c>
      <c r="AK312" s="71" t="s">
        <v>2452</v>
      </c>
      <c r="AL312" s="71" t="s">
        <v>2667</v>
      </c>
      <c r="AM312" s="71" t="s">
        <v>3353</v>
      </c>
      <c r="AN312" s="74">
        <v>40523.663541666669</v>
      </c>
      <c r="AO312" s="71"/>
      <c r="AP312" s="71"/>
    </row>
    <row r="313" spans="1:42" ht="34.049999999999997" customHeight="1">
      <c r="A313" s="17" t="s">
        <v>790</v>
      </c>
      <c r="B313" s="77"/>
      <c r="C313" s="78">
        <v>1</v>
      </c>
      <c r="D313" s="78">
        <v>4</v>
      </c>
      <c r="E313" s="79">
        <v>24.422772999999999</v>
      </c>
      <c r="F313" s="79">
        <v>4.4499999999999997E-4</v>
      </c>
      <c r="G313" s="79">
        <v>3.6099999999999999E-4</v>
      </c>
      <c r="H313" s="79">
        <v>0.54551300000000003</v>
      </c>
      <c r="I313" s="79">
        <v>0.33333333333333331</v>
      </c>
      <c r="J313" s="18"/>
      <c r="K313" s="18" t="s">
        <v>72</v>
      </c>
      <c r="L313" s="19">
        <v>5.1530571093583308</v>
      </c>
      <c r="M313" s="20">
        <v>99.979898545663332</v>
      </c>
      <c r="N313" s="88" t="s">
        <v>2351</v>
      </c>
      <c r="O313" s="18"/>
      <c r="P313" s="25" t="s">
        <v>790</v>
      </c>
      <c r="Q313" s="26"/>
      <c r="R313" s="26"/>
      <c r="S313" s="25" t="s">
        <v>3418</v>
      </c>
      <c r="T313" s="21">
        <v>6.5826205682784531</v>
      </c>
      <c r="U313" s="22">
        <v>2484.554443359375</v>
      </c>
      <c r="V313" s="22">
        <v>2712.2626953125</v>
      </c>
      <c r="W313" s="23"/>
      <c r="X313" s="24"/>
      <c r="Y313" s="24"/>
      <c r="Z313" s="15">
        <v>678</v>
      </c>
      <c r="AA3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3" s="16"/>
      <c r="AC313" s="71">
        <v>1036</v>
      </c>
      <c r="AD313" s="71">
        <v>283</v>
      </c>
      <c r="AE313" s="71">
        <v>2529</v>
      </c>
      <c r="AF313" s="71">
        <v>0</v>
      </c>
      <c r="AG313" s="71" t="s">
        <v>1515</v>
      </c>
      <c r="AH313" s="71" t="s">
        <v>1610</v>
      </c>
      <c r="AI313" s="71">
        <v>0</v>
      </c>
      <c r="AJ313" s="74">
        <v>39932.628055555557</v>
      </c>
      <c r="AK313" s="71" t="s">
        <v>2452</v>
      </c>
      <c r="AL313" s="71" t="s">
        <v>3128</v>
      </c>
      <c r="AM313" s="71" t="s">
        <v>3418</v>
      </c>
      <c r="AN313" s="74">
        <v>40523.680266203701</v>
      </c>
      <c r="AO313" s="71"/>
      <c r="AP313" s="71"/>
    </row>
    <row r="314" spans="1:42" ht="34.049999999999997" customHeight="1">
      <c r="A314" s="17" t="s">
        <v>852</v>
      </c>
      <c r="B314" s="77"/>
      <c r="C314" s="78">
        <v>1</v>
      </c>
      <c r="D314" s="78">
        <v>4</v>
      </c>
      <c r="E314" s="79">
        <v>24.350794</v>
      </c>
      <c r="F314" s="79">
        <v>6.0599999999999998E-4</v>
      </c>
      <c r="G314" s="79">
        <v>1.433E-3</v>
      </c>
      <c r="H314" s="79">
        <v>0.68871300000000002</v>
      </c>
      <c r="I314" s="79">
        <v>0.33333333333333331</v>
      </c>
      <c r="J314" s="18"/>
      <c r="K314" s="18" t="s">
        <v>72</v>
      </c>
      <c r="L314" s="19">
        <v>6.211195257507188</v>
      </c>
      <c r="M314" s="20">
        <v>99.896864622979351</v>
      </c>
      <c r="N314" s="88" t="s">
        <v>2391</v>
      </c>
      <c r="O314" s="18"/>
      <c r="P314" s="25" t="s">
        <v>852</v>
      </c>
      <c r="Q314" s="26"/>
      <c r="R314" s="26"/>
      <c r="S314" s="25" t="s">
        <v>3631</v>
      </c>
      <c r="T314" s="21">
        <v>29.642986095902167</v>
      </c>
      <c r="U314" s="22">
        <v>5421.810546875</v>
      </c>
      <c r="V314" s="22">
        <v>4920.88037109375</v>
      </c>
      <c r="W314" s="23"/>
      <c r="X314" s="24"/>
      <c r="Y314" s="24"/>
      <c r="Z314" s="15">
        <v>718</v>
      </c>
      <c r="AA3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4" s="16"/>
      <c r="AC314" s="71">
        <v>789</v>
      </c>
      <c r="AD314" s="71">
        <v>1452</v>
      </c>
      <c r="AE314" s="71">
        <v>6728</v>
      </c>
      <c r="AF314" s="71">
        <v>408</v>
      </c>
      <c r="AG314" s="71" t="s">
        <v>1549</v>
      </c>
      <c r="AH314" s="71" t="s">
        <v>1615</v>
      </c>
      <c r="AI314" s="71">
        <v>3600</v>
      </c>
      <c r="AJ314" s="74">
        <v>39617.917916666665</v>
      </c>
      <c r="AK314" s="71" t="s">
        <v>2452</v>
      </c>
      <c r="AL314" s="71" t="s">
        <v>3168</v>
      </c>
      <c r="AM314" s="71" t="s">
        <v>3631</v>
      </c>
      <c r="AN314" s="74">
        <v>40523.678020833337</v>
      </c>
      <c r="AO314" s="71"/>
      <c r="AP314" s="71"/>
    </row>
    <row r="315" spans="1:42" ht="34.049999999999997" customHeight="1">
      <c r="A315" s="17" t="s">
        <v>739</v>
      </c>
      <c r="B315" s="77"/>
      <c r="C315" s="78">
        <v>1</v>
      </c>
      <c r="D315" s="78">
        <v>5</v>
      </c>
      <c r="E315" s="79">
        <v>22.295157</v>
      </c>
      <c r="F315" s="79">
        <v>5.8399999999999999E-4</v>
      </c>
      <c r="G315" s="79">
        <v>1.168E-3</v>
      </c>
      <c r="H315" s="79">
        <v>0.948322</v>
      </c>
      <c r="I315" s="79">
        <v>0.3</v>
      </c>
      <c r="J315" s="18"/>
      <c r="K315" s="18" t="s">
        <v>72</v>
      </c>
      <c r="L315" s="19">
        <v>5.1178171733421829</v>
      </c>
      <c r="M315" s="20">
        <v>99.980963993773045</v>
      </c>
      <c r="N315" s="88" t="s">
        <v>2310</v>
      </c>
      <c r="O315" s="18"/>
      <c r="P315" s="25" t="s">
        <v>739</v>
      </c>
      <c r="Q315" s="26"/>
      <c r="R315" s="26"/>
      <c r="S315" s="25" t="s">
        <v>3582</v>
      </c>
      <c r="T315" s="21">
        <v>6.2867219515852488</v>
      </c>
      <c r="U315" s="22">
        <v>5534.53125</v>
      </c>
      <c r="V315" s="22">
        <v>5111.04736328125</v>
      </c>
      <c r="W315" s="23"/>
      <c r="X315" s="24"/>
      <c r="Y315" s="24"/>
      <c r="Z315" s="15">
        <v>637</v>
      </c>
      <c r="AA3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5" s="16"/>
      <c r="AC315" s="71">
        <v>307</v>
      </c>
      <c r="AD315" s="71">
        <v>268</v>
      </c>
      <c r="AE315" s="71">
        <v>17112</v>
      </c>
      <c r="AF315" s="71">
        <v>71</v>
      </c>
      <c r="AG315" s="71" t="s">
        <v>1478</v>
      </c>
      <c r="AH315" s="71" t="s">
        <v>1631</v>
      </c>
      <c r="AI315" s="71">
        <v>3600</v>
      </c>
      <c r="AJ315" s="74">
        <v>40149.944976851853</v>
      </c>
      <c r="AK315" s="71" t="s">
        <v>2452</v>
      </c>
      <c r="AL315" s="71" t="s">
        <v>3087</v>
      </c>
      <c r="AM315" s="71" t="s">
        <v>3582</v>
      </c>
      <c r="AN315" s="74">
        <v>40523.678993055553</v>
      </c>
      <c r="AO315" s="71"/>
      <c r="AP315" s="71"/>
    </row>
    <row r="316" spans="1:42" ht="34.049999999999997" customHeight="1">
      <c r="A316" s="17" t="s">
        <v>595</v>
      </c>
      <c r="B316" s="77"/>
      <c r="C316" s="78">
        <v>3</v>
      </c>
      <c r="D316" s="78">
        <v>5</v>
      </c>
      <c r="E316" s="79">
        <v>21.918534000000001</v>
      </c>
      <c r="F316" s="79">
        <v>4.7600000000000002E-4</v>
      </c>
      <c r="G316" s="79">
        <v>1.0820000000000001E-3</v>
      </c>
      <c r="H316" s="79">
        <v>0.628363</v>
      </c>
      <c r="I316" s="79">
        <v>0.65</v>
      </c>
      <c r="J316" s="18"/>
      <c r="K316" s="18" t="s">
        <v>72</v>
      </c>
      <c r="L316" s="19">
        <v>5.0754113903979228</v>
      </c>
      <c r="M316" s="20">
        <v>99.982171501630731</v>
      </c>
      <c r="N316" s="88" t="s">
        <v>2191</v>
      </c>
      <c r="O316" s="18"/>
      <c r="P316" s="25" t="s">
        <v>595</v>
      </c>
      <c r="Q316" s="26"/>
      <c r="R316" s="26"/>
      <c r="S316" s="25" t="s">
        <v>3512</v>
      </c>
      <c r="T316" s="21">
        <v>5.9513701859996173</v>
      </c>
      <c r="U316" s="22">
        <v>3188.584228515625</v>
      </c>
      <c r="V316" s="22">
        <v>2758.834228515625</v>
      </c>
      <c r="W316" s="23"/>
      <c r="X316" s="24"/>
      <c r="Y316" s="24"/>
      <c r="Z316" s="15">
        <v>516</v>
      </c>
      <c r="AA3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6" s="16"/>
      <c r="AC316" s="71">
        <v>182</v>
      </c>
      <c r="AD316" s="71">
        <v>251</v>
      </c>
      <c r="AE316" s="71">
        <v>2244</v>
      </c>
      <c r="AF316" s="71">
        <v>7</v>
      </c>
      <c r="AG316" s="71" t="s">
        <v>1378</v>
      </c>
      <c r="AH316" s="71" t="s">
        <v>1603</v>
      </c>
      <c r="AI316" s="71">
        <v>-18000</v>
      </c>
      <c r="AJ316" s="74">
        <v>39829.129062499997</v>
      </c>
      <c r="AK316" s="71" t="s">
        <v>2452</v>
      </c>
      <c r="AL316" s="71" t="s">
        <v>2966</v>
      </c>
      <c r="AM316" s="71" t="s">
        <v>3512</v>
      </c>
      <c r="AN316" s="74">
        <v>40523.673726851855</v>
      </c>
      <c r="AO316" s="71"/>
      <c r="AP316" s="71"/>
    </row>
    <row r="317" spans="1:42" ht="34.049999999999997" customHeight="1">
      <c r="A317" s="17" t="s">
        <v>432</v>
      </c>
      <c r="B317" s="77"/>
      <c r="C317" s="78">
        <v>1</v>
      </c>
      <c r="D317" s="78">
        <v>3</v>
      </c>
      <c r="E317" s="79">
        <v>21.429227999999998</v>
      </c>
      <c r="F317" s="79">
        <v>5.8699999999999996E-4</v>
      </c>
      <c r="G317" s="79">
        <v>1.1509999999999999E-3</v>
      </c>
      <c r="H317" s="79">
        <v>0.49843999999999999</v>
      </c>
      <c r="I317" s="79">
        <v>0.16666666666666666</v>
      </c>
      <c r="J317" s="18"/>
      <c r="K317" s="18" t="s">
        <v>72</v>
      </c>
      <c r="L317" s="19">
        <v>6.2891904713081432</v>
      </c>
      <c r="M317" s="20">
        <v>99.883653066418844</v>
      </c>
      <c r="N317" s="88" t="s">
        <v>2028</v>
      </c>
      <c r="O317" s="18"/>
      <c r="P317" s="25" t="s">
        <v>432</v>
      </c>
      <c r="Q317" s="26"/>
      <c r="R317" s="26"/>
      <c r="S317" s="25" t="s">
        <v>3333</v>
      </c>
      <c r="T317" s="21">
        <v>33.3121289428979</v>
      </c>
      <c r="U317" s="22">
        <v>5086.58642578125</v>
      </c>
      <c r="V317" s="22">
        <v>6912.2607421875</v>
      </c>
      <c r="W317" s="23"/>
      <c r="X317" s="24"/>
      <c r="Y317" s="24"/>
      <c r="Z317" s="15">
        <v>353</v>
      </c>
      <c r="AA3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7" s="16"/>
      <c r="AC317" s="71">
        <v>971</v>
      </c>
      <c r="AD317" s="71">
        <v>1638</v>
      </c>
      <c r="AE317" s="71">
        <v>861</v>
      </c>
      <c r="AF317" s="71">
        <v>3</v>
      </c>
      <c r="AG317" s="71" t="s">
        <v>1248</v>
      </c>
      <c r="AH317" s="71" t="s">
        <v>1611</v>
      </c>
      <c r="AI317" s="71">
        <v>12600</v>
      </c>
      <c r="AJ317" s="74">
        <v>39044.140277777777</v>
      </c>
      <c r="AK317" s="71" t="s">
        <v>2452</v>
      </c>
      <c r="AL317" s="71" t="s">
        <v>2803</v>
      </c>
      <c r="AM317" s="71" t="s">
        <v>3333</v>
      </c>
      <c r="AN317" s="74">
        <v>40523.670416666668</v>
      </c>
      <c r="AO317" s="71"/>
      <c r="AP317" s="71"/>
    </row>
    <row r="318" spans="1:42" ht="34.049999999999997" customHeight="1">
      <c r="A318" s="17" t="s">
        <v>313</v>
      </c>
      <c r="B318" s="77"/>
      <c r="C318" s="78">
        <v>0</v>
      </c>
      <c r="D318" s="78">
        <v>3</v>
      </c>
      <c r="E318" s="79">
        <v>21.266753999999999</v>
      </c>
      <c r="F318" s="79">
        <v>5.8100000000000003E-4</v>
      </c>
      <c r="G318" s="79">
        <v>1.013E-3</v>
      </c>
      <c r="H318" s="79">
        <v>0.62550099999999997</v>
      </c>
      <c r="I318" s="79">
        <v>0.33333333333333331</v>
      </c>
      <c r="J318" s="18"/>
      <c r="K318" s="18" t="s">
        <v>72</v>
      </c>
      <c r="L318" s="19">
        <v>3.0516306383910274</v>
      </c>
      <c r="M318" s="20">
        <v>99.999218671386203</v>
      </c>
      <c r="N318" s="88" t="s">
        <v>1891</v>
      </c>
      <c r="O318" s="18"/>
      <c r="P318" s="25" t="s">
        <v>313</v>
      </c>
      <c r="Q318" s="26"/>
      <c r="R318" s="26"/>
      <c r="S318" s="25" t="s">
        <v>3235</v>
      </c>
      <c r="T318" s="21">
        <v>1.2169923189083498</v>
      </c>
      <c r="U318" s="22">
        <v>5196.9990234375</v>
      </c>
      <c r="V318" s="22">
        <v>8231.4404296875</v>
      </c>
      <c r="W318" s="23"/>
      <c r="X318" s="24"/>
      <c r="Y318" s="24"/>
      <c r="Z318" s="15">
        <v>215</v>
      </c>
      <c r="AA3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8" s="16"/>
      <c r="AC318" s="71">
        <v>12</v>
      </c>
      <c r="AD318" s="71">
        <v>11</v>
      </c>
      <c r="AE318" s="71">
        <v>101</v>
      </c>
      <c r="AF318" s="71">
        <v>2</v>
      </c>
      <c r="AG318" s="71" t="s">
        <v>1143</v>
      </c>
      <c r="AH318" s="71" t="s">
        <v>1610</v>
      </c>
      <c r="AI318" s="71">
        <v>0</v>
      </c>
      <c r="AJ318" s="74">
        <v>40220.778819444444</v>
      </c>
      <c r="AK318" s="71" t="s">
        <v>2452</v>
      </c>
      <c r="AL318" s="71" t="s">
        <v>2665</v>
      </c>
      <c r="AM318" s="71" t="s">
        <v>3235</v>
      </c>
      <c r="AN318" s="74">
        <v>40523.665486111109</v>
      </c>
      <c r="AO318" s="71"/>
      <c r="AP318" s="71"/>
    </row>
    <row r="319" spans="1:42" ht="34.049999999999997" customHeight="1">
      <c r="A319" s="17" t="s">
        <v>710</v>
      </c>
      <c r="B319" s="77"/>
      <c r="C319" s="78">
        <v>2</v>
      </c>
      <c r="D319" s="78">
        <v>5</v>
      </c>
      <c r="E319" s="79">
        <v>20.28698</v>
      </c>
      <c r="F319" s="79">
        <v>4.4700000000000002E-4</v>
      </c>
      <c r="G319" s="79">
        <v>6.8800000000000003E-4</v>
      </c>
      <c r="H319" s="79">
        <v>0.74840499999999999</v>
      </c>
      <c r="I319" s="79">
        <v>0.16666666666666666</v>
      </c>
      <c r="J319" s="18"/>
      <c r="K319" s="18" t="s">
        <v>72</v>
      </c>
      <c r="L319" s="19">
        <v>5.8900880754278591</v>
      </c>
      <c r="M319" s="20">
        <v>99.937209591400645</v>
      </c>
      <c r="N319" s="88" t="s">
        <v>1995</v>
      </c>
      <c r="O319" s="18"/>
      <c r="P319" s="25" t="s">
        <v>710</v>
      </c>
      <c r="Q319" s="26"/>
      <c r="R319" s="26"/>
      <c r="S319" s="25" t="s">
        <v>3406</v>
      </c>
      <c r="T319" s="21">
        <v>18.438291810452835</v>
      </c>
      <c r="U319" s="22">
        <v>1640.9000244140625</v>
      </c>
      <c r="V319" s="22">
        <v>7284.0517578125</v>
      </c>
      <c r="W319" s="23"/>
      <c r="X319" s="24"/>
      <c r="Y319" s="24"/>
      <c r="Z319" s="15">
        <v>320</v>
      </c>
      <c r="AA3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19" s="16"/>
      <c r="AC319" s="71">
        <v>846</v>
      </c>
      <c r="AD319" s="71">
        <v>884</v>
      </c>
      <c r="AE319" s="71">
        <v>5970</v>
      </c>
      <c r="AF319" s="71">
        <v>576</v>
      </c>
      <c r="AG319" s="71" t="s">
        <v>1226</v>
      </c>
      <c r="AH319" s="71" t="s">
        <v>1656</v>
      </c>
      <c r="AI319" s="71">
        <v>28800</v>
      </c>
      <c r="AJ319" s="74">
        <v>39233.692476851851</v>
      </c>
      <c r="AK319" s="71" t="s">
        <v>2452</v>
      </c>
      <c r="AL319" s="71" t="s">
        <v>2770</v>
      </c>
      <c r="AM319" s="71" t="s">
        <v>3406</v>
      </c>
      <c r="AN319" s="74">
        <v>40523.665439814817</v>
      </c>
      <c r="AO319" s="71"/>
      <c r="AP319" s="71"/>
    </row>
    <row r="320" spans="1:42" ht="34.049999999999997" customHeight="1">
      <c r="A320" s="17" t="s">
        <v>757</v>
      </c>
      <c r="B320" s="77"/>
      <c r="C320" s="78">
        <v>4</v>
      </c>
      <c r="D320" s="78">
        <v>5</v>
      </c>
      <c r="E320" s="79">
        <v>19.989777</v>
      </c>
      <c r="F320" s="79">
        <v>3.8400000000000001E-4</v>
      </c>
      <c r="G320" s="79">
        <v>5.13E-4</v>
      </c>
      <c r="H320" s="79">
        <v>0.67734099999999997</v>
      </c>
      <c r="I320" s="79">
        <v>0.2</v>
      </c>
      <c r="J320" s="18"/>
      <c r="K320" s="18" t="s">
        <v>72</v>
      </c>
      <c r="L320" s="19">
        <v>6.0937531377510723</v>
      </c>
      <c r="M320" s="20">
        <v>99.913982822608816</v>
      </c>
      <c r="N320" s="88" t="s">
        <v>2326</v>
      </c>
      <c r="O320" s="18"/>
      <c r="P320" s="25" t="s">
        <v>757</v>
      </c>
      <c r="Q320" s="26"/>
      <c r="R320" s="26"/>
      <c r="S320" s="25" t="s">
        <v>3592</v>
      </c>
      <c r="T320" s="21">
        <v>24.888881654364688</v>
      </c>
      <c r="U320" s="22">
        <v>664.14593505859375</v>
      </c>
      <c r="V320" s="22">
        <v>4299.29248046875</v>
      </c>
      <c r="W320" s="23"/>
      <c r="X320" s="24"/>
      <c r="Y320" s="24"/>
      <c r="Z320" s="15">
        <v>653</v>
      </c>
      <c r="AA3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0" s="16"/>
      <c r="AC320" s="71">
        <v>1205</v>
      </c>
      <c r="AD320" s="71">
        <v>1211</v>
      </c>
      <c r="AE320" s="71">
        <v>363</v>
      </c>
      <c r="AF320" s="71">
        <v>0</v>
      </c>
      <c r="AG320" s="71" t="s">
        <v>1492</v>
      </c>
      <c r="AH320" s="71" t="s">
        <v>1603</v>
      </c>
      <c r="AI320" s="71">
        <v>-18000</v>
      </c>
      <c r="AJ320" s="74">
        <v>39901.656840277778</v>
      </c>
      <c r="AK320" s="71" t="s">
        <v>2452</v>
      </c>
      <c r="AL320" s="71" t="s">
        <v>3103</v>
      </c>
      <c r="AM320" s="71" t="s">
        <v>3592</v>
      </c>
      <c r="AN320" s="74">
        <v>40523.67763888889</v>
      </c>
      <c r="AO320" s="71"/>
      <c r="AP320" s="71"/>
    </row>
    <row r="321" spans="1:42" ht="34.049999999999997" customHeight="1">
      <c r="A321" s="17" t="s">
        <v>540</v>
      </c>
      <c r="B321" s="77"/>
      <c r="C321" s="78">
        <v>1</v>
      </c>
      <c r="D321" s="78">
        <v>3</v>
      </c>
      <c r="E321" s="79">
        <v>19.982731000000001</v>
      </c>
      <c r="F321" s="79">
        <v>4.57E-4</v>
      </c>
      <c r="G321" s="79">
        <v>5.9400000000000002E-4</v>
      </c>
      <c r="H321" s="79">
        <v>0.45861499999999999</v>
      </c>
      <c r="I321" s="79">
        <v>0.33333333333333331</v>
      </c>
      <c r="J321" s="18"/>
      <c r="K321" s="18" t="s">
        <v>72</v>
      </c>
      <c r="L321" s="19">
        <v>4.8039564009033802</v>
      </c>
      <c r="M321" s="20">
        <v>99.98828007079311</v>
      </c>
      <c r="N321" s="88" t="s">
        <v>2146</v>
      </c>
      <c r="O321" s="18"/>
      <c r="P321" s="25" t="s">
        <v>540</v>
      </c>
      <c r="Q321" s="26"/>
      <c r="R321" s="26"/>
      <c r="S321" s="25" t="s">
        <v>3487</v>
      </c>
      <c r="T321" s="21">
        <v>4.2548847836252461</v>
      </c>
      <c r="U321" s="22">
        <v>1443.6181640625</v>
      </c>
      <c r="V321" s="22">
        <v>5974.91015625</v>
      </c>
      <c r="W321" s="23"/>
      <c r="X321" s="24"/>
      <c r="Y321" s="24"/>
      <c r="Z321" s="15">
        <v>471</v>
      </c>
      <c r="AA3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1" s="16"/>
      <c r="AC321" s="71">
        <v>173</v>
      </c>
      <c r="AD321" s="71">
        <v>165</v>
      </c>
      <c r="AE321" s="71">
        <v>1864</v>
      </c>
      <c r="AF321" s="71">
        <v>316</v>
      </c>
      <c r="AG321" s="71" t="s">
        <v>1341</v>
      </c>
      <c r="AH321" s="71" t="s">
        <v>1652</v>
      </c>
      <c r="AI321" s="71">
        <v>-10800</v>
      </c>
      <c r="AJ321" s="74">
        <v>40191.170300925929</v>
      </c>
      <c r="AK321" s="71" t="s">
        <v>2452</v>
      </c>
      <c r="AL321" s="71" t="s">
        <v>2921</v>
      </c>
      <c r="AM321" s="71" t="s">
        <v>3487</v>
      </c>
      <c r="AN321" s="74">
        <v>40523.664803240739</v>
      </c>
      <c r="AO321" s="71"/>
      <c r="AP321" s="71"/>
    </row>
    <row r="322" spans="1:42" ht="34.049999999999997" customHeight="1">
      <c r="A322" s="17" t="s">
        <v>271</v>
      </c>
      <c r="B322" s="77"/>
      <c r="C322" s="78">
        <v>0</v>
      </c>
      <c r="D322" s="78">
        <v>2</v>
      </c>
      <c r="E322" s="79">
        <v>19.947520000000001</v>
      </c>
      <c r="F322" s="79">
        <v>5.8399999999999999E-4</v>
      </c>
      <c r="G322" s="79">
        <v>1.0640000000000001E-3</v>
      </c>
      <c r="H322" s="79">
        <v>0.402866</v>
      </c>
      <c r="I322" s="79">
        <v>0</v>
      </c>
      <c r="J322" s="18"/>
      <c r="K322" s="18" t="s">
        <v>72</v>
      </c>
      <c r="L322" s="19">
        <v>2.759159997970503</v>
      </c>
      <c r="M322" s="20">
        <v>99.999502790882133</v>
      </c>
      <c r="N322" s="88" t="s">
        <v>1834</v>
      </c>
      <c r="O322" s="18"/>
      <c r="P322" s="25" t="s">
        <v>271</v>
      </c>
      <c r="Q322" s="26"/>
      <c r="R322" s="26"/>
      <c r="S322" s="25" t="s">
        <v>3333</v>
      </c>
      <c r="T322" s="21">
        <v>1.1380860211234953</v>
      </c>
      <c r="U322" s="22">
        <v>4440.98388671875</v>
      </c>
      <c r="V322" s="22">
        <v>7638.27392578125</v>
      </c>
      <c r="W322" s="23"/>
      <c r="X322" s="24"/>
      <c r="Y322" s="24"/>
      <c r="Z322" s="15">
        <v>158</v>
      </c>
      <c r="AA3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2" s="16"/>
      <c r="AC322" s="71">
        <v>27</v>
      </c>
      <c r="AD322" s="71">
        <v>7</v>
      </c>
      <c r="AE322" s="71">
        <v>718</v>
      </c>
      <c r="AF322" s="71">
        <v>0</v>
      </c>
      <c r="AG322" s="71" t="s">
        <v>1095</v>
      </c>
      <c r="AH322" s="71" t="s">
        <v>1603</v>
      </c>
      <c r="AI322" s="71">
        <v>-18000</v>
      </c>
      <c r="AJ322" s="74">
        <v>40338.840127314812</v>
      </c>
      <c r="AK322" s="71" t="s">
        <v>2452</v>
      </c>
      <c r="AL322" s="71" t="s">
        <v>2608</v>
      </c>
      <c r="AM322" s="71" t="s">
        <v>3333</v>
      </c>
      <c r="AN322" s="74">
        <v>40523.664201388892</v>
      </c>
      <c r="AO322" s="71"/>
      <c r="AP322" s="71"/>
    </row>
    <row r="323" spans="1:42" ht="34.049999999999997" customHeight="1">
      <c r="A323" s="17" t="s">
        <v>868</v>
      </c>
      <c r="B323" s="77"/>
      <c r="C323" s="78">
        <v>5</v>
      </c>
      <c r="D323" s="78">
        <v>4</v>
      </c>
      <c r="E323" s="79">
        <v>19.649070999999999</v>
      </c>
      <c r="F323" s="79">
        <v>4.5100000000000001E-4</v>
      </c>
      <c r="G323" s="79">
        <v>8.7600000000000004E-4</v>
      </c>
      <c r="H323" s="79">
        <v>0.68110099999999996</v>
      </c>
      <c r="I323" s="79">
        <v>0.2</v>
      </c>
      <c r="J323" s="18"/>
      <c r="K323" s="18" t="s">
        <v>72</v>
      </c>
      <c r="L323" s="19">
        <v>5.5290688157772729</v>
      </c>
      <c r="M323" s="20">
        <v>99.964058883765532</v>
      </c>
      <c r="N323" s="88" t="s">
        <v>2088</v>
      </c>
      <c r="O323" s="18"/>
      <c r="P323" s="25" t="s">
        <v>868</v>
      </c>
      <c r="Q323" s="26"/>
      <c r="R323" s="26"/>
      <c r="S323" s="25" t="s">
        <v>3452</v>
      </c>
      <c r="T323" s="21">
        <v>10.981646669784089</v>
      </c>
      <c r="U323" s="22">
        <v>1374.5928955078125</v>
      </c>
      <c r="V323" s="22">
        <v>6334.640625</v>
      </c>
      <c r="W323" s="23"/>
      <c r="X323" s="24"/>
      <c r="Y323" s="24"/>
      <c r="Z323" s="15">
        <v>413</v>
      </c>
      <c r="AA3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3" s="16"/>
      <c r="AC323" s="71">
        <v>363</v>
      </c>
      <c r="AD323" s="71">
        <v>506</v>
      </c>
      <c r="AE323" s="71">
        <v>1069</v>
      </c>
      <c r="AF323" s="71">
        <v>0</v>
      </c>
      <c r="AG323" s="71" t="s">
        <v>1294</v>
      </c>
      <c r="AH323" s="71" t="s">
        <v>1604</v>
      </c>
      <c r="AI323" s="71">
        <v>-28800</v>
      </c>
      <c r="AJ323" s="74">
        <v>39366.266053240739</v>
      </c>
      <c r="AK323" s="71" t="s">
        <v>2452</v>
      </c>
      <c r="AL323" s="71" t="s">
        <v>2863</v>
      </c>
      <c r="AM323" s="71" t="s">
        <v>3452</v>
      </c>
      <c r="AN323" s="74">
        <v>40523.672986111109</v>
      </c>
      <c r="AO323" s="71"/>
      <c r="AP323" s="71"/>
    </row>
    <row r="324" spans="1:42" ht="34.049999999999997" customHeight="1">
      <c r="A324" s="17" t="s">
        <v>689</v>
      </c>
      <c r="B324" s="77"/>
      <c r="C324" s="78">
        <v>5</v>
      </c>
      <c r="D324" s="78">
        <v>1</v>
      </c>
      <c r="E324" s="79">
        <v>19.132559000000001</v>
      </c>
      <c r="F324" s="79">
        <v>4.3899999999999999E-4</v>
      </c>
      <c r="G324" s="79">
        <v>2.6800000000000001E-4</v>
      </c>
      <c r="H324" s="79">
        <v>0.69125899999999996</v>
      </c>
      <c r="I324" s="79">
        <v>0.25</v>
      </c>
      <c r="J324" s="18"/>
      <c r="K324" s="18" t="s">
        <v>72</v>
      </c>
      <c r="L324" s="19">
        <v>5.6151545581168314</v>
      </c>
      <c r="M324" s="20">
        <v>99.958944732838887</v>
      </c>
      <c r="N324" s="88" t="s">
        <v>1844</v>
      </c>
      <c r="O324" s="18"/>
      <c r="P324" s="25" t="s">
        <v>689</v>
      </c>
      <c r="Q324" s="26"/>
      <c r="R324" s="26"/>
      <c r="S324" s="25" t="s">
        <v>3338</v>
      </c>
      <c r="T324" s="21">
        <v>12.40196002991147</v>
      </c>
      <c r="U324" s="22">
        <v>1591.8355712890625</v>
      </c>
      <c r="V324" s="22">
        <v>7702.51708984375</v>
      </c>
      <c r="W324" s="23"/>
      <c r="X324" s="24"/>
      <c r="Y324" s="24"/>
      <c r="Z324" s="15">
        <v>168</v>
      </c>
      <c r="AA3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4" s="16"/>
      <c r="AC324" s="71">
        <v>60</v>
      </c>
      <c r="AD324" s="71">
        <v>578</v>
      </c>
      <c r="AE324" s="71">
        <v>475</v>
      </c>
      <c r="AF324" s="71">
        <v>1</v>
      </c>
      <c r="AG324" s="71"/>
      <c r="AH324" s="71" t="s">
        <v>1604</v>
      </c>
      <c r="AI324" s="71">
        <v>-28800</v>
      </c>
      <c r="AJ324" s="74">
        <v>39601.779583333337</v>
      </c>
      <c r="AK324" s="71" t="s">
        <v>2452</v>
      </c>
      <c r="AL324" s="71" t="s">
        <v>2618</v>
      </c>
      <c r="AM324" s="71" t="s">
        <v>3338</v>
      </c>
      <c r="AN324" s="74">
        <v>40523.674027777779</v>
      </c>
      <c r="AO324" s="71"/>
      <c r="AP324" s="71"/>
    </row>
    <row r="325" spans="1:42" ht="34.049999999999997" customHeight="1">
      <c r="A325" s="17" t="s">
        <v>887</v>
      </c>
      <c r="B325" s="77"/>
      <c r="C325" s="78">
        <v>1</v>
      </c>
      <c r="D325" s="78">
        <v>6</v>
      </c>
      <c r="E325" s="79">
        <v>19.130125</v>
      </c>
      <c r="F325" s="79">
        <v>5.8299999999999997E-4</v>
      </c>
      <c r="G325" s="79">
        <v>1.1590000000000001E-3</v>
      </c>
      <c r="H325" s="79">
        <v>1.006837</v>
      </c>
      <c r="I325" s="79">
        <v>0.33333333333333331</v>
      </c>
      <c r="J325" s="18"/>
      <c r="K325" s="18" t="s">
        <v>72</v>
      </c>
      <c r="L325" s="19">
        <v>2.6594121397291177</v>
      </c>
      <c r="M325" s="20">
        <v>99.999573820756112</v>
      </c>
      <c r="N325" s="88" t="s">
        <v>2416</v>
      </c>
      <c r="O325" s="18"/>
      <c r="P325" s="25" t="s">
        <v>887</v>
      </c>
      <c r="Q325" s="26"/>
      <c r="R325" s="26"/>
      <c r="S325" s="25" t="s">
        <v>3648</v>
      </c>
      <c r="T325" s="21">
        <v>1.1183594466772817</v>
      </c>
      <c r="U325" s="22">
        <v>4588.419921875</v>
      </c>
      <c r="V325" s="22">
        <v>8336.10546875</v>
      </c>
      <c r="W325" s="23"/>
      <c r="X325" s="24"/>
      <c r="Y325" s="24"/>
      <c r="Z325" s="15">
        <v>743</v>
      </c>
      <c r="AA3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5" s="16"/>
      <c r="AC325" s="71">
        <v>15</v>
      </c>
      <c r="AD325" s="71">
        <v>6</v>
      </c>
      <c r="AE325" s="71">
        <v>48</v>
      </c>
      <c r="AF325" s="71">
        <v>0</v>
      </c>
      <c r="AG325" s="71" t="s">
        <v>1571</v>
      </c>
      <c r="AH325" s="71"/>
      <c r="AI325" s="71"/>
      <c r="AJ325" s="74">
        <v>40523.630856481483</v>
      </c>
      <c r="AK325" s="71" t="s">
        <v>2452</v>
      </c>
      <c r="AL325" s="71" t="s">
        <v>3193</v>
      </c>
      <c r="AM325" s="71" t="s">
        <v>3648</v>
      </c>
      <c r="AN325" s="74">
        <v>40523.680428240739</v>
      </c>
      <c r="AO325" s="71"/>
      <c r="AP325" s="71"/>
    </row>
    <row r="326" spans="1:42" ht="34.049999999999997" customHeight="1">
      <c r="A326" s="17" t="s">
        <v>762</v>
      </c>
      <c r="B326" s="77"/>
      <c r="C326" s="78">
        <v>2</v>
      </c>
      <c r="D326" s="78">
        <v>4</v>
      </c>
      <c r="E326" s="79">
        <v>17.779575999999999</v>
      </c>
      <c r="F326" s="79">
        <v>4.2700000000000002E-4</v>
      </c>
      <c r="G326" s="79">
        <v>1.66E-4</v>
      </c>
      <c r="H326" s="79">
        <v>0.65944000000000003</v>
      </c>
      <c r="I326" s="79">
        <v>0.16666666666666666</v>
      </c>
      <c r="J326" s="18"/>
      <c r="K326" s="18" t="s">
        <v>72</v>
      </c>
      <c r="L326" s="19">
        <v>5.5981400747544585</v>
      </c>
      <c r="M326" s="20">
        <v>99.960010180948601</v>
      </c>
      <c r="N326" s="88" t="s">
        <v>2331</v>
      </c>
      <c r="O326" s="18"/>
      <c r="P326" s="25" t="s">
        <v>762</v>
      </c>
      <c r="Q326" s="26"/>
      <c r="R326" s="26"/>
      <c r="S326" s="25" t="s">
        <v>3595</v>
      </c>
      <c r="T326" s="21">
        <v>12.106061413218265</v>
      </c>
      <c r="U326" s="22">
        <v>2345.897705078125</v>
      </c>
      <c r="V326" s="22">
        <v>9066.88671875</v>
      </c>
      <c r="W326" s="23"/>
      <c r="X326" s="24"/>
      <c r="Y326" s="24"/>
      <c r="Z326" s="15">
        <v>658</v>
      </c>
      <c r="AA3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6" s="16"/>
      <c r="AC326" s="71">
        <v>1332</v>
      </c>
      <c r="AD326" s="71">
        <v>563</v>
      </c>
      <c r="AE326" s="71">
        <v>4413</v>
      </c>
      <c r="AF326" s="71">
        <v>2</v>
      </c>
      <c r="AG326" s="71" t="s">
        <v>1497</v>
      </c>
      <c r="AH326" s="71" t="s">
        <v>1623</v>
      </c>
      <c r="AI326" s="71">
        <v>3600</v>
      </c>
      <c r="AJ326" s="74">
        <v>40336.880127314813</v>
      </c>
      <c r="AK326" s="71" t="s">
        <v>2452</v>
      </c>
      <c r="AL326" s="71" t="s">
        <v>3108</v>
      </c>
      <c r="AM326" s="71" t="s">
        <v>3595</v>
      </c>
      <c r="AN326" s="74">
        <v>40523.680856481478</v>
      </c>
      <c r="AO326" s="71"/>
      <c r="AP326" s="71"/>
    </row>
    <row r="327" spans="1:42" ht="34.049999999999997" customHeight="1">
      <c r="A327" s="17" t="s">
        <v>735</v>
      </c>
      <c r="B327" s="77"/>
      <c r="C327" s="78">
        <v>1</v>
      </c>
      <c r="D327" s="78">
        <v>3</v>
      </c>
      <c r="E327" s="79">
        <v>17.771179</v>
      </c>
      <c r="F327" s="79">
        <v>4.5199999999999998E-4</v>
      </c>
      <c r="G327" s="79">
        <v>3.9800000000000002E-4</v>
      </c>
      <c r="H327" s="79">
        <v>0.48852299999999999</v>
      </c>
      <c r="I327" s="79">
        <v>0</v>
      </c>
      <c r="J327" s="18"/>
      <c r="K327" s="18" t="s">
        <v>72</v>
      </c>
      <c r="L327" s="19">
        <v>5.6117872639487327</v>
      </c>
      <c r="M327" s="20">
        <v>99.959157822460824</v>
      </c>
      <c r="N327" s="88" t="s">
        <v>2306</v>
      </c>
      <c r="O327" s="18"/>
      <c r="P327" s="25" t="s">
        <v>735</v>
      </c>
      <c r="Q327" s="26"/>
      <c r="R327" s="26"/>
      <c r="S327" s="25" t="s">
        <v>3579</v>
      </c>
      <c r="T327" s="21">
        <v>12.342780306572829</v>
      </c>
      <c r="U327" s="22">
        <v>1601.44677734375</v>
      </c>
      <c r="V327" s="22">
        <v>6984.1513671875</v>
      </c>
      <c r="W327" s="23"/>
      <c r="X327" s="24"/>
      <c r="Y327" s="24"/>
      <c r="Z327" s="15">
        <v>633</v>
      </c>
      <c r="AA3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7" s="16"/>
      <c r="AC327" s="71">
        <v>511</v>
      </c>
      <c r="AD327" s="71">
        <v>575</v>
      </c>
      <c r="AE327" s="71">
        <v>4320</v>
      </c>
      <c r="AF327" s="71">
        <v>3</v>
      </c>
      <c r="AG327" s="71" t="s">
        <v>1474</v>
      </c>
      <c r="AH327" s="71" t="s">
        <v>1615</v>
      </c>
      <c r="AI327" s="71">
        <v>3600</v>
      </c>
      <c r="AJ327" s="74">
        <v>40150.687824074077</v>
      </c>
      <c r="AK327" s="71" t="s">
        <v>2452</v>
      </c>
      <c r="AL327" s="71" t="s">
        <v>3083</v>
      </c>
      <c r="AM327" s="71" t="s">
        <v>3579</v>
      </c>
      <c r="AN327" s="74">
        <v>40523.664513888885</v>
      </c>
      <c r="AO327" s="71"/>
      <c r="AP327" s="71"/>
    </row>
    <row r="328" spans="1:42" ht="34.049999999999997" customHeight="1">
      <c r="A328" s="17" t="s">
        <v>764</v>
      </c>
      <c r="B328" s="77"/>
      <c r="C328" s="78">
        <v>8</v>
      </c>
      <c r="D328" s="78">
        <v>10</v>
      </c>
      <c r="E328" s="79">
        <v>17.699998000000001</v>
      </c>
      <c r="F328" s="79">
        <v>4.6900000000000002E-4</v>
      </c>
      <c r="G328" s="79">
        <v>1.9819999999999998E-3</v>
      </c>
      <c r="H328" s="79">
        <v>1.0909629999999999</v>
      </c>
      <c r="I328" s="79">
        <v>0.52727272727272723</v>
      </c>
      <c r="J328" s="18"/>
      <c r="K328" s="18" t="s">
        <v>72</v>
      </c>
      <c r="L328" s="19">
        <v>5.0779842774287385</v>
      </c>
      <c r="M328" s="20">
        <v>99.982100471756752</v>
      </c>
      <c r="N328" s="88" t="s">
        <v>2333</v>
      </c>
      <c r="O328" s="18"/>
      <c r="P328" s="25" t="s">
        <v>764</v>
      </c>
      <c r="Q328" s="26"/>
      <c r="R328" s="26"/>
      <c r="S328" s="25" t="s">
        <v>3597</v>
      </c>
      <c r="T328" s="21">
        <v>5.9710967604458309</v>
      </c>
      <c r="U328" s="22">
        <v>1561.8057861328125</v>
      </c>
      <c r="V328" s="22">
        <v>5880.01708984375</v>
      </c>
      <c r="W328" s="23"/>
      <c r="X328" s="24"/>
      <c r="Y328" s="24"/>
      <c r="Z328" s="15">
        <v>660</v>
      </c>
      <c r="AA3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8" s="16"/>
      <c r="AC328" s="71">
        <v>191</v>
      </c>
      <c r="AD328" s="71">
        <v>252</v>
      </c>
      <c r="AE328" s="71">
        <v>666</v>
      </c>
      <c r="AF328" s="71">
        <v>0</v>
      </c>
      <c r="AG328" s="71" t="s">
        <v>1499</v>
      </c>
      <c r="AH328" s="71" t="s">
        <v>1606</v>
      </c>
      <c r="AI328" s="71">
        <v>-18000</v>
      </c>
      <c r="AJ328" s="74">
        <v>39598.738240740742</v>
      </c>
      <c r="AK328" s="71" t="s">
        <v>2452</v>
      </c>
      <c r="AL328" s="71" t="s">
        <v>3110</v>
      </c>
      <c r="AM328" s="71" t="s">
        <v>3597</v>
      </c>
      <c r="AN328" s="74">
        <v>40523.660671296297</v>
      </c>
      <c r="AO328" s="71"/>
      <c r="AP328" s="71"/>
    </row>
    <row r="329" spans="1:42" ht="34.049999999999997" customHeight="1">
      <c r="A329" s="17" t="s">
        <v>354</v>
      </c>
      <c r="B329" s="77"/>
      <c r="C329" s="78">
        <v>1</v>
      </c>
      <c r="D329" s="78">
        <v>2</v>
      </c>
      <c r="E329" s="79">
        <v>17.573402000000002</v>
      </c>
      <c r="F329" s="79">
        <v>5.8E-4</v>
      </c>
      <c r="G329" s="79">
        <v>9.9500000000000001E-4</v>
      </c>
      <c r="H329" s="79">
        <v>0.68289999999999995</v>
      </c>
      <c r="I329" s="79">
        <v>0.33333333333333331</v>
      </c>
      <c r="J329" s="18"/>
      <c r="K329" s="18" t="s">
        <v>72</v>
      </c>
      <c r="L329" s="19">
        <v>2.5414354637792513</v>
      </c>
      <c r="M329" s="20">
        <v>99.999644850630091</v>
      </c>
      <c r="N329" s="88" t="s">
        <v>1935</v>
      </c>
      <c r="O329" s="18"/>
      <c r="P329" s="25" t="s">
        <v>354</v>
      </c>
      <c r="Q329" s="26"/>
      <c r="R329" s="26"/>
      <c r="S329" s="25" t="s">
        <v>3374</v>
      </c>
      <c r="T329" s="21">
        <v>1.0986328722310681</v>
      </c>
      <c r="U329" s="22">
        <v>5321.06689453125</v>
      </c>
      <c r="V329" s="22">
        <v>7937.0029296875</v>
      </c>
      <c r="W329" s="23"/>
      <c r="X329" s="24"/>
      <c r="Y329" s="24"/>
      <c r="Z329" s="15">
        <v>259</v>
      </c>
      <c r="AA3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29" s="16"/>
      <c r="AC329" s="71">
        <v>5</v>
      </c>
      <c r="AD329" s="71">
        <v>5</v>
      </c>
      <c r="AE329" s="71">
        <v>16</v>
      </c>
      <c r="AF329" s="71">
        <v>0</v>
      </c>
      <c r="AG329" s="71" t="s">
        <v>1179</v>
      </c>
      <c r="AH329" s="71" t="s">
        <v>1603</v>
      </c>
      <c r="AI329" s="71">
        <v>-18000</v>
      </c>
      <c r="AJ329" s="74">
        <v>40523.057916666665</v>
      </c>
      <c r="AK329" s="71" t="s">
        <v>2452</v>
      </c>
      <c r="AL329" s="71" t="s">
        <v>2709</v>
      </c>
      <c r="AM329" s="71" t="s">
        <v>3374</v>
      </c>
      <c r="AN329" s="74">
        <v>40523.666863425926</v>
      </c>
      <c r="AO329" s="71"/>
      <c r="AP329" s="71"/>
    </row>
    <row r="330" spans="1:42" ht="34.049999999999997" customHeight="1">
      <c r="A330" s="17" t="s">
        <v>666</v>
      </c>
      <c r="B330" s="77"/>
      <c r="C330" s="78">
        <v>6</v>
      </c>
      <c r="D330" s="78">
        <v>3</v>
      </c>
      <c r="E330" s="79">
        <v>17.430644999999998</v>
      </c>
      <c r="F330" s="79">
        <v>4.6799999999999999E-4</v>
      </c>
      <c r="G330" s="79">
        <v>1.686E-3</v>
      </c>
      <c r="H330" s="79">
        <v>0.92064500000000005</v>
      </c>
      <c r="I330" s="79">
        <v>0.56944444444444442</v>
      </c>
      <c r="J330" s="18"/>
      <c r="K330" s="18" t="s">
        <v>72</v>
      </c>
      <c r="L330" s="19">
        <v>6.7313605534675309</v>
      </c>
      <c r="M330" s="20">
        <v>99.769579088805102</v>
      </c>
      <c r="N330" s="88" t="s">
        <v>2258</v>
      </c>
      <c r="O330" s="18"/>
      <c r="P330" s="25" t="s">
        <v>666</v>
      </c>
      <c r="Q330" s="26"/>
      <c r="R330" s="26"/>
      <c r="S330" s="25" t="s">
        <v>3550</v>
      </c>
      <c r="T330" s="21">
        <v>64.993007503516964</v>
      </c>
      <c r="U330" s="22">
        <v>1541.7703857421875</v>
      </c>
      <c r="V330" s="22">
        <v>5611.72998046875</v>
      </c>
      <c r="W330" s="23"/>
      <c r="X330" s="24"/>
      <c r="Y330" s="24"/>
      <c r="Z330" s="15">
        <v>584</v>
      </c>
      <c r="AA3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0" s="16"/>
      <c r="AC330" s="71">
        <v>330</v>
      </c>
      <c r="AD330" s="71">
        <v>3244</v>
      </c>
      <c r="AE330" s="71">
        <v>13874</v>
      </c>
      <c r="AF330" s="71">
        <v>2</v>
      </c>
      <c r="AG330" s="71" t="s">
        <v>1432</v>
      </c>
      <c r="AH330" s="71" t="s">
        <v>1616</v>
      </c>
      <c r="AI330" s="71">
        <v>-21600</v>
      </c>
      <c r="AJ330" s="74">
        <v>39625.161168981482</v>
      </c>
      <c r="AK330" s="71" t="s">
        <v>2452</v>
      </c>
      <c r="AL330" s="71" t="s">
        <v>3034</v>
      </c>
      <c r="AM330" s="71" t="s">
        <v>3550</v>
      </c>
      <c r="AN330" s="74">
        <v>40523.65587962963</v>
      </c>
      <c r="AO330" s="71"/>
      <c r="AP330" s="71"/>
    </row>
    <row r="331" spans="1:42" ht="34.049999999999997" customHeight="1">
      <c r="A331" s="17" t="s">
        <v>446</v>
      </c>
      <c r="B331" s="77"/>
      <c r="C331" s="78">
        <v>2</v>
      </c>
      <c r="D331" s="78">
        <v>4</v>
      </c>
      <c r="E331" s="79">
        <v>17.077036</v>
      </c>
      <c r="F331" s="79">
        <v>5.8100000000000003E-4</v>
      </c>
      <c r="G331" s="79">
        <v>1.047E-3</v>
      </c>
      <c r="H331" s="79">
        <v>0.75870899999999997</v>
      </c>
      <c r="I331" s="79">
        <v>0.33333333333333331</v>
      </c>
      <c r="J331" s="18"/>
      <c r="K331" s="18" t="s">
        <v>72</v>
      </c>
      <c r="L331" s="19">
        <v>4.3670939786956362</v>
      </c>
      <c r="M331" s="20">
        <v>99.994033490585579</v>
      </c>
      <c r="N331" s="88" t="s">
        <v>2043</v>
      </c>
      <c r="O331" s="18"/>
      <c r="P331" s="25" t="s">
        <v>446</v>
      </c>
      <c r="Q331" s="26"/>
      <c r="R331" s="26"/>
      <c r="S331" s="25" t="s">
        <v>3426</v>
      </c>
      <c r="T331" s="21">
        <v>2.6570322534819435</v>
      </c>
      <c r="U331" s="22">
        <v>4949.6435546875</v>
      </c>
      <c r="V331" s="22">
        <v>8400.587890625</v>
      </c>
      <c r="W331" s="23"/>
      <c r="X331" s="24"/>
      <c r="Y331" s="24"/>
      <c r="Z331" s="15">
        <v>368</v>
      </c>
      <c r="AA3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1" s="16"/>
      <c r="AC331" s="71">
        <v>52</v>
      </c>
      <c r="AD331" s="71">
        <v>84</v>
      </c>
      <c r="AE331" s="71">
        <v>527</v>
      </c>
      <c r="AF331" s="71">
        <v>3</v>
      </c>
      <c r="AG331" s="71"/>
      <c r="AH331" s="71"/>
      <c r="AI331" s="71"/>
      <c r="AJ331" s="74">
        <v>40515.573738425926</v>
      </c>
      <c r="AK331" s="71" t="s">
        <v>2452</v>
      </c>
      <c r="AL331" s="71" t="s">
        <v>2818</v>
      </c>
      <c r="AM331" s="71" t="s">
        <v>3426</v>
      </c>
      <c r="AN331" s="74">
        <v>40523.665381944447</v>
      </c>
      <c r="AO331" s="71"/>
      <c r="AP331" s="71"/>
    </row>
    <row r="332" spans="1:42" ht="34.049999999999997" customHeight="1">
      <c r="A332" s="17" t="s">
        <v>485</v>
      </c>
      <c r="B332" s="77"/>
      <c r="C332" s="78">
        <v>0</v>
      </c>
      <c r="D332" s="78">
        <v>2</v>
      </c>
      <c r="E332" s="79">
        <v>16.906735999999999</v>
      </c>
      <c r="F332" s="79">
        <v>4.35E-4</v>
      </c>
      <c r="G332" s="79">
        <v>1.84E-4</v>
      </c>
      <c r="H332" s="79">
        <v>0.52865799999999996</v>
      </c>
      <c r="I332" s="79">
        <v>0</v>
      </c>
      <c r="J332" s="18"/>
      <c r="K332" s="18" t="s">
        <v>72</v>
      </c>
      <c r="L332" s="19">
        <v>5.9659777386667043</v>
      </c>
      <c r="M332" s="20">
        <v>99.929396305262728</v>
      </c>
      <c r="N332" s="88" t="s">
        <v>2082</v>
      </c>
      <c r="O332" s="18"/>
      <c r="P332" s="25" t="s">
        <v>485</v>
      </c>
      <c r="Q332" s="26"/>
      <c r="R332" s="26"/>
      <c r="S332" s="25" t="s">
        <v>3283</v>
      </c>
      <c r="T332" s="21">
        <v>20.608214999536333</v>
      </c>
      <c r="U332" s="22">
        <v>2769.961669921875</v>
      </c>
      <c r="V332" s="22">
        <v>9431.20703125</v>
      </c>
      <c r="W332" s="23"/>
      <c r="X332" s="24"/>
      <c r="Y332" s="24"/>
      <c r="Z332" s="15">
        <v>407</v>
      </c>
      <c r="AA3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2" s="16"/>
      <c r="AC332" s="71">
        <v>1018</v>
      </c>
      <c r="AD332" s="71">
        <v>994</v>
      </c>
      <c r="AE332" s="71">
        <v>6120</v>
      </c>
      <c r="AF332" s="71">
        <v>679</v>
      </c>
      <c r="AG332" s="71" t="s">
        <v>1289</v>
      </c>
      <c r="AH332" s="71" t="s">
        <v>1604</v>
      </c>
      <c r="AI332" s="71">
        <v>-28800</v>
      </c>
      <c r="AJ332" s="74">
        <v>39822.779942129629</v>
      </c>
      <c r="AK332" s="71" t="s">
        <v>2452</v>
      </c>
      <c r="AL332" s="71" t="s">
        <v>2857</v>
      </c>
      <c r="AM332" s="71" t="s">
        <v>3283</v>
      </c>
      <c r="AN332" s="74">
        <v>40523.672256944446</v>
      </c>
      <c r="AO332" s="71"/>
      <c r="AP332" s="71"/>
    </row>
    <row r="333" spans="1:42" ht="34.049999999999997" customHeight="1">
      <c r="A333" s="17" t="s">
        <v>589</v>
      </c>
      <c r="B333" s="77"/>
      <c r="C333" s="78">
        <v>2</v>
      </c>
      <c r="D333" s="78">
        <v>3</v>
      </c>
      <c r="E333" s="79">
        <v>16.022456999999999</v>
      </c>
      <c r="F333" s="79">
        <v>5.8299999999999997E-4</v>
      </c>
      <c r="G333" s="79">
        <v>1.1100000000000001E-3</v>
      </c>
      <c r="H333" s="79">
        <v>0.81329499999999999</v>
      </c>
      <c r="I333" s="79">
        <v>0.25</v>
      </c>
      <c r="J333" s="18"/>
      <c r="K333" s="18" t="s">
        <v>72</v>
      </c>
      <c r="L333" s="19">
        <v>6.3290233672215876</v>
      </c>
      <c r="M333" s="20">
        <v>99.876265959524815</v>
      </c>
      <c r="N333" s="88" t="s">
        <v>1703</v>
      </c>
      <c r="O333" s="18"/>
      <c r="P333" s="25" t="s">
        <v>589</v>
      </c>
      <c r="Q333" s="26"/>
      <c r="R333" s="26"/>
      <c r="S333" s="25" t="s">
        <v>3253</v>
      </c>
      <c r="T333" s="21">
        <v>35.363692685304116</v>
      </c>
      <c r="U333" s="22">
        <v>5996.5341796875</v>
      </c>
      <c r="V333" s="22">
        <v>5431.044921875</v>
      </c>
      <c r="W333" s="23"/>
      <c r="X333" s="24"/>
      <c r="Y333" s="24"/>
      <c r="Z333" s="15">
        <v>27</v>
      </c>
      <c r="AA3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3" s="16"/>
      <c r="AC333" s="71">
        <v>1178</v>
      </c>
      <c r="AD333" s="71">
        <v>1742</v>
      </c>
      <c r="AE333" s="71">
        <v>34020</v>
      </c>
      <c r="AF333" s="71">
        <v>3229</v>
      </c>
      <c r="AG333" s="71" t="s">
        <v>981</v>
      </c>
      <c r="AH333" s="71" t="s">
        <v>1604</v>
      </c>
      <c r="AI333" s="71">
        <v>-28800</v>
      </c>
      <c r="AJ333" s="74">
        <v>39684.115324074075</v>
      </c>
      <c r="AK333" s="71" t="s">
        <v>2452</v>
      </c>
      <c r="AL333" s="71" t="s">
        <v>2477</v>
      </c>
      <c r="AM333" s="71" t="s">
        <v>3253</v>
      </c>
      <c r="AN333" s="74">
        <v>40523.654131944444</v>
      </c>
      <c r="AO333" s="71"/>
      <c r="AP333" s="71"/>
    </row>
    <row r="334" spans="1:42" ht="34.049999999999997" customHeight="1">
      <c r="A334" s="17" t="s">
        <v>182</v>
      </c>
      <c r="B334" s="77"/>
      <c r="C334" s="78">
        <v>0</v>
      </c>
      <c r="D334" s="78">
        <v>2</v>
      </c>
      <c r="E334" s="79">
        <v>14.10014</v>
      </c>
      <c r="F334" s="79">
        <v>4.7100000000000001E-4</v>
      </c>
      <c r="G334" s="79">
        <v>5.8100000000000003E-4</v>
      </c>
      <c r="H334" s="79">
        <v>0.37896099999999999</v>
      </c>
      <c r="I334" s="79">
        <v>0</v>
      </c>
      <c r="J334" s="18"/>
      <c r="K334" s="18" t="s">
        <v>72</v>
      </c>
      <c r="L334" s="19">
        <v>5.1056307446952145</v>
      </c>
      <c r="M334" s="20">
        <v>99.981319143142954</v>
      </c>
      <c r="N334" s="88" t="s">
        <v>1712</v>
      </c>
      <c r="O334" s="18"/>
      <c r="P334" s="25" t="s">
        <v>182</v>
      </c>
      <c r="Q334" s="26"/>
      <c r="R334" s="26"/>
      <c r="S334" s="25" t="s">
        <v>3262</v>
      </c>
      <c r="T334" s="21">
        <v>6.1880890793541807</v>
      </c>
      <c r="U334" s="22">
        <v>3949.875</v>
      </c>
      <c r="V334" s="22">
        <v>2341.936767578125</v>
      </c>
      <c r="W334" s="23"/>
      <c r="X334" s="24"/>
      <c r="Y334" s="24"/>
      <c r="Z334" s="15">
        <v>36</v>
      </c>
      <c r="AA3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4" s="16"/>
      <c r="AC334" s="71">
        <v>706</v>
      </c>
      <c r="AD334" s="71">
        <v>263</v>
      </c>
      <c r="AE334" s="71">
        <v>1523</v>
      </c>
      <c r="AF334" s="71">
        <v>41</v>
      </c>
      <c r="AG334" s="71"/>
      <c r="AH334" s="71" t="s">
        <v>1616</v>
      </c>
      <c r="AI334" s="71">
        <v>-21600</v>
      </c>
      <c r="AJ334" s="74">
        <v>39916.917951388888</v>
      </c>
      <c r="AK334" s="71" t="s">
        <v>2452</v>
      </c>
      <c r="AL334" s="71" t="s">
        <v>2486</v>
      </c>
      <c r="AM334" s="71" t="s">
        <v>3262</v>
      </c>
      <c r="AN334" s="74">
        <v>40523.655381944445</v>
      </c>
      <c r="AO334" s="71"/>
      <c r="AP334" s="71"/>
    </row>
    <row r="335" spans="1:42" ht="34.049999999999997" customHeight="1">
      <c r="A335" s="17" t="s">
        <v>594</v>
      </c>
      <c r="B335" s="77"/>
      <c r="C335" s="78">
        <v>0</v>
      </c>
      <c r="D335" s="78">
        <v>2</v>
      </c>
      <c r="E335" s="79">
        <v>14.10014</v>
      </c>
      <c r="F335" s="79">
        <v>4.7100000000000001E-4</v>
      </c>
      <c r="G335" s="79">
        <v>5.8100000000000003E-4</v>
      </c>
      <c r="H335" s="79">
        <v>0.37896099999999999</v>
      </c>
      <c r="I335" s="79">
        <v>0</v>
      </c>
      <c r="J335" s="18"/>
      <c r="K335" s="18" t="s">
        <v>72</v>
      </c>
      <c r="L335" s="19">
        <v>3.7625209371241293</v>
      </c>
      <c r="M335" s="20">
        <v>99.997656014158622</v>
      </c>
      <c r="N335" s="88" t="s">
        <v>2190</v>
      </c>
      <c r="O335" s="18"/>
      <c r="P335" s="25" t="s">
        <v>594</v>
      </c>
      <c r="Q335" s="26"/>
      <c r="R335" s="26"/>
      <c r="S335" s="25" t="s">
        <v>3262</v>
      </c>
      <c r="T335" s="21">
        <v>1.6509769567250492</v>
      </c>
      <c r="U335" s="22">
        <v>3911.16796875</v>
      </c>
      <c r="V335" s="22">
        <v>2317.0732421875</v>
      </c>
      <c r="W335" s="23"/>
      <c r="X335" s="24"/>
      <c r="Y335" s="24"/>
      <c r="Z335" s="15">
        <v>515</v>
      </c>
      <c r="AA3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5" s="16"/>
      <c r="AC335" s="71">
        <v>148</v>
      </c>
      <c r="AD335" s="71">
        <v>33</v>
      </c>
      <c r="AE335" s="71">
        <v>1467</v>
      </c>
      <c r="AF335" s="71">
        <v>19</v>
      </c>
      <c r="AG335" s="71"/>
      <c r="AH335" s="71" t="s">
        <v>1654</v>
      </c>
      <c r="AI335" s="71">
        <v>-18000</v>
      </c>
      <c r="AJ335" s="74">
        <v>40245.042870370373</v>
      </c>
      <c r="AK335" s="71" t="s">
        <v>2452</v>
      </c>
      <c r="AL335" s="71" t="s">
        <v>2965</v>
      </c>
      <c r="AM335" s="71" t="s">
        <v>3262</v>
      </c>
      <c r="AN335" s="74">
        <v>40523.675196759257</v>
      </c>
      <c r="AO335" s="71"/>
      <c r="AP335" s="71"/>
    </row>
    <row r="336" spans="1:42" ht="34.049999999999997" customHeight="1">
      <c r="A336" s="17" t="s">
        <v>695</v>
      </c>
      <c r="B336" s="77"/>
      <c r="C336" s="78">
        <v>0</v>
      </c>
      <c r="D336" s="78">
        <v>3</v>
      </c>
      <c r="E336" s="79">
        <v>12.868655</v>
      </c>
      <c r="F336" s="79">
        <v>4.4499999999999997E-4</v>
      </c>
      <c r="G336" s="79">
        <v>3.5199999999999999E-4</v>
      </c>
      <c r="H336" s="79">
        <v>0.48947499999999999</v>
      </c>
      <c r="I336" s="79">
        <v>0</v>
      </c>
      <c r="J336" s="18"/>
      <c r="K336" s="18" t="s">
        <v>72</v>
      </c>
      <c r="L336" s="19">
        <v>3.5828709275585027</v>
      </c>
      <c r="M336" s="20">
        <v>99.998224253150468</v>
      </c>
      <c r="N336" s="88" t="s">
        <v>2277</v>
      </c>
      <c r="O336" s="18"/>
      <c r="P336" s="25" t="s">
        <v>695</v>
      </c>
      <c r="Q336" s="26"/>
      <c r="R336" s="26"/>
      <c r="S336" s="25" t="s">
        <v>3349</v>
      </c>
      <c r="T336" s="21">
        <v>1.4931643611553405</v>
      </c>
      <c r="U336" s="22">
        <v>4161.396484375</v>
      </c>
      <c r="V336" s="22">
        <v>2198.822021484375</v>
      </c>
      <c r="W336" s="23"/>
      <c r="X336" s="24"/>
      <c r="Y336" s="24"/>
      <c r="Z336" s="15">
        <v>603</v>
      </c>
      <c r="AA3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6" s="16"/>
      <c r="AC336" s="71">
        <v>69</v>
      </c>
      <c r="AD336" s="71">
        <v>25</v>
      </c>
      <c r="AE336" s="71">
        <v>548</v>
      </c>
      <c r="AF336" s="71">
        <v>0</v>
      </c>
      <c r="AG336" s="71"/>
      <c r="AH336" s="71" t="s">
        <v>1631</v>
      </c>
      <c r="AI336" s="71">
        <v>3600</v>
      </c>
      <c r="AJ336" s="74">
        <v>39936.63925925926</v>
      </c>
      <c r="AK336" s="71" t="s">
        <v>2452</v>
      </c>
      <c r="AL336" s="71" t="s">
        <v>3053</v>
      </c>
      <c r="AM336" s="71" t="s">
        <v>3349</v>
      </c>
      <c r="AN336" s="74">
        <v>40523.678194444445</v>
      </c>
      <c r="AO336" s="71"/>
      <c r="AP336" s="71"/>
    </row>
    <row r="337" spans="1:42" ht="34.049999999999997" customHeight="1">
      <c r="A337" s="17" t="s">
        <v>881</v>
      </c>
      <c r="B337" s="77"/>
      <c r="C337" s="78">
        <v>2</v>
      </c>
      <c r="D337" s="78">
        <v>1</v>
      </c>
      <c r="E337" s="79">
        <v>12.753518</v>
      </c>
      <c r="F337" s="79">
        <v>4.2499999999999998E-4</v>
      </c>
      <c r="G337" s="79">
        <v>8.2000000000000001E-5</v>
      </c>
      <c r="H337" s="79">
        <v>0.58882900000000005</v>
      </c>
      <c r="I337" s="79">
        <v>0</v>
      </c>
      <c r="J337" s="18"/>
      <c r="K337" s="18" t="s">
        <v>72</v>
      </c>
      <c r="L337" s="19">
        <v>3.9185721376996208</v>
      </c>
      <c r="M337" s="20">
        <v>99.997016745292797</v>
      </c>
      <c r="N337" s="88" t="s">
        <v>2205</v>
      </c>
      <c r="O337" s="18"/>
      <c r="P337" s="25" t="s">
        <v>881</v>
      </c>
      <c r="Q337" s="26"/>
      <c r="R337" s="26"/>
      <c r="S337" s="94" t="s">
        <v>3696</v>
      </c>
      <c r="T337" s="21">
        <v>1.8285161267409717</v>
      </c>
      <c r="U337" s="22">
        <v>4613.828125</v>
      </c>
      <c r="V337" s="22">
        <v>6141.9716796875</v>
      </c>
      <c r="W337" s="23"/>
      <c r="X337" s="24"/>
      <c r="Y337" s="24"/>
      <c r="Z337" s="15">
        <v>530</v>
      </c>
      <c r="AA3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7" s="16"/>
      <c r="AC337" s="71">
        <v>93</v>
      </c>
      <c r="AD337" s="71">
        <v>42</v>
      </c>
      <c r="AE337" s="71">
        <v>1655</v>
      </c>
      <c r="AF337" s="71">
        <v>1</v>
      </c>
      <c r="AG337" s="71" t="s">
        <v>1389</v>
      </c>
      <c r="AH337" s="71" t="s">
        <v>1621</v>
      </c>
      <c r="AI337" s="71">
        <v>-25200</v>
      </c>
      <c r="AJ337" s="74">
        <v>40080.029664351852</v>
      </c>
      <c r="AK337" s="71" t="s">
        <v>2452</v>
      </c>
      <c r="AL337" s="71" t="s">
        <v>2980</v>
      </c>
      <c r="AM337" s="71" t="s">
        <v>3521</v>
      </c>
      <c r="AN337" s="74">
        <v>40523.680347222224</v>
      </c>
      <c r="AO337" s="71"/>
      <c r="AP337" s="71"/>
    </row>
    <row r="338" spans="1:42" ht="34.049999999999997" customHeight="1">
      <c r="A338" s="17" t="s">
        <v>796</v>
      </c>
      <c r="B338" s="77"/>
      <c r="C338" s="78">
        <v>1</v>
      </c>
      <c r="D338" s="78">
        <v>4</v>
      </c>
      <c r="E338" s="79">
        <v>11.426605</v>
      </c>
      <c r="F338" s="79">
        <v>5.8399999999999999E-4</v>
      </c>
      <c r="G338" s="79">
        <v>1.14E-3</v>
      </c>
      <c r="H338" s="79">
        <v>0.73301899999999998</v>
      </c>
      <c r="I338" s="79">
        <v>0.41666666666666669</v>
      </c>
      <c r="J338" s="18"/>
      <c r="K338" s="18" t="s">
        <v>72</v>
      </c>
      <c r="L338" s="19">
        <v>4.9959657538639046</v>
      </c>
      <c r="M338" s="20">
        <v>99.984231367976179</v>
      </c>
      <c r="N338" s="88" t="s">
        <v>2355</v>
      </c>
      <c r="O338" s="18"/>
      <c r="P338" s="25" t="s">
        <v>796</v>
      </c>
      <c r="Q338" s="26"/>
      <c r="R338" s="26"/>
      <c r="S338" s="25" t="s">
        <v>3610</v>
      </c>
      <c r="T338" s="21">
        <v>5.3792995270594224</v>
      </c>
      <c r="U338" s="22">
        <v>4800.783203125</v>
      </c>
      <c r="V338" s="22">
        <v>8200.13671875</v>
      </c>
      <c r="W338" s="23"/>
      <c r="X338" s="24"/>
      <c r="Y338" s="24"/>
      <c r="Z338" s="15">
        <v>682</v>
      </c>
      <c r="AA3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8" s="16"/>
      <c r="AC338" s="71">
        <v>848</v>
      </c>
      <c r="AD338" s="71">
        <v>222</v>
      </c>
      <c r="AE338" s="71">
        <v>3154</v>
      </c>
      <c r="AF338" s="71">
        <v>0</v>
      </c>
      <c r="AG338" s="71" t="s">
        <v>1519</v>
      </c>
      <c r="AH338" s="71" t="s">
        <v>1673</v>
      </c>
      <c r="AI338" s="71">
        <v>-18000</v>
      </c>
      <c r="AJ338" s="74">
        <v>40152.156817129631</v>
      </c>
      <c r="AK338" s="71" t="s">
        <v>2452</v>
      </c>
      <c r="AL338" s="71" t="s">
        <v>3132</v>
      </c>
      <c r="AM338" s="71" t="s">
        <v>3610</v>
      </c>
      <c r="AN338" s="74">
        <v>40523.679247685184</v>
      </c>
      <c r="AO338" s="71"/>
      <c r="AP338" s="71"/>
    </row>
    <row r="339" spans="1:42" ht="34.049999999999997" customHeight="1">
      <c r="A339" s="17" t="s">
        <v>352</v>
      </c>
      <c r="B339" s="77"/>
      <c r="C339" s="78">
        <v>3</v>
      </c>
      <c r="D339" s="78">
        <v>4</v>
      </c>
      <c r="E339" s="79">
        <v>11.323041</v>
      </c>
      <c r="F339" s="79">
        <v>4.4200000000000001E-4</v>
      </c>
      <c r="G339" s="79">
        <v>3.5500000000000001E-4</v>
      </c>
      <c r="H339" s="79">
        <v>0.56596400000000002</v>
      </c>
      <c r="I339" s="79">
        <v>8.3333333333333329E-2</v>
      </c>
      <c r="J339" s="18"/>
      <c r="K339" s="18" t="s">
        <v>72</v>
      </c>
      <c r="L339" s="19">
        <v>5.9031315677302407</v>
      </c>
      <c r="M339" s="20">
        <v>99.935931053668995</v>
      </c>
      <c r="N339" s="88" t="s">
        <v>1933</v>
      </c>
      <c r="O339" s="18"/>
      <c r="P339" s="25" t="s">
        <v>352</v>
      </c>
      <c r="Q339" s="26"/>
      <c r="R339" s="26"/>
      <c r="S339" s="94" t="s">
        <v>3693</v>
      </c>
      <c r="T339" s="21">
        <v>18.79337015048468</v>
      </c>
      <c r="U339" s="22">
        <v>1539.53369140625</v>
      </c>
      <c r="V339" s="22">
        <v>7366.462890625</v>
      </c>
      <c r="W339" s="23"/>
      <c r="X339" s="24"/>
      <c r="Y339" s="24"/>
      <c r="Z339" s="15">
        <v>257</v>
      </c>
      <c r="AA3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39" s="16"/>
      <c r="AC339" s="71">
        <v>728</v>
      </c>
      <c r="AD339" s="71">
        <v>902</v>
      </c>
      <c r="AE339" s="71">
        <v>3844</v>
      </c>
      <c r="AF339" s="71">
        <v>5</v>
      </c>
      <c r="AG339" s="71" t="s">
        <v>1177</v>
      </c>
      <c r="AH339" s="71" t="s">
        <v>1603</v>
      </c>
      <c r="AI339" s="71">
        <v>-18000</v>
      </c>
      <c r="AJ339" s="74">
        <v>39932.819166666668</v>
      </c>
      <c r="AK339" s="71" t="s">
        <v>2452</v>
      </c>
      <c r="AL339" s="71" t="s">
        <v>2707</v>
      </c>
      <c r="AM339" s="71" t="s">
        <v>3372</v>
      </c>
      <c r="AN339" s="74">
        <v>40523.654189814813</v>
      </c>
      <c r="AO339" s="71"/>
      <c r="AP339" s="71"/>
    </row>
    <row r="340" spans="1:42" ht="34.049999999999997" customHeight="1">
      <c r="A340" s="17" t="s">
        <v>459</v>
      </c>
      <c r="B340" s="77"/>
      <c r="C340" s="78">
        <v>3</v>
      </c>
      <c r="D340" s="78">
        <v>3</v>
      </c>
      <c r="E340" s="79">
        <v>11.080458999999999</v>
      </c>
      <c r="F340" s="79">
        <v>4.2400000000000001E-4</v>
      </c>
      <c r="G340" s="79">
        <v>1.1400000000000001E-4</v>
      </c>
      <c r="H340" s="79">
        <v>0.56962100000000004</v>
      </c>
      <c r="I340" s="79">
        <v>0</v>
      </c>
      <c r="J340" s="18"/>
      <c r="K340" s="18" t="s">
        <v>72</v>
      </c>
      <c r="L340" s="19">
        <v>5.7706457584533588</v>
      </c>
      <c r="M340" s="20">
        <v>99.947793042623843</v>
      </c>
      <c r="N340" s="88" t="s">
        <v>2058</v>
      </c>
      <c r="O340" s="18"/>
      <c r="P340" s="25" t="s">
        <v>459</v>
      </c>
      <c r="Q340" s="26"/>
      <c r="R340" s="26"/>
      <c r="S340" s="25" t="s">
        <v>3434</v>
      </c>
      <c r="T340" s="21">
        <v>15.499032217967006</v>
      </c>
      <c r="U340" s="22">
        <v>2306.454345703125</v>
      </c>
      <c r="V340" s="22">
        <v>9032.70703125</v>
      </c>
      <c r="W340" s="23"/>
      <c r="X340" s="24"/>
      <c r="Y340" s="24"/>
      <c r="Z340" s="15">
        <v>383</v>
      </c>
      <c r="AA3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0" s="16"/>
      <c r="AC340" s="71">
        <v>636</v>
      </c>
      <c r="AD340" s="71">
        <v>735</v>
      </c>
      <c r="AE340" s="71">
        <v>1457</v>
      </c>
      <c r="AF340" s="71">
        <v>0</v>
      </c>
      <c r="AG340" s="71" t="s">
        <v>1268</v>
      </c>
      <c r="AH340" s="71" t="s">
        <v>1615</v>
      </c>
      <c r="AI340" s="71">
        <v>3600</v>
      </c>
      <c r="AJ340" s="74">
        <v>39861.471412037034</v>
      </c>
      <c r="AK340" s="71" t="s">
        <v>2452</v>
      </c>
      <c r="AL340" s="71" t="s">
        <v>2833</v>
      </c>
      <c r="AM340" s="71" t="s">
        <v>3434</v>
      </c>
      <c r="AN340" s="74">
        <v>40523.67114583333</v>
      </c>
      <c r="AO340" s="71"/>
      <c r="AP340" s="71"/>
    </row>
    <row r="341" spans="1:42" ht="34.049999999999997" customHeight="1">
      <c r="A341" s="17" t="s">
        <v>657</v>
      </c>
      <c r="B341" s="77"/>
      <c r="C341" s="78">
        <v>4</v>
      </c>
      <c r="D341" s="78">
        <v>6</v>
      </c>
      <c r="E341" s="79">
        <v>10.919195</v>
      </c>
      <c r="F341" s="79">
        <v>4.6000000000000001E-4</v>
      </c>
      <c r="G341" s="79">
        <v>1.078E-3</v>
      </c>
      <c r="H341" s="79">
        <v>0.65787799999999996</v>
      </c>
      <c r="I341" s="79">
        <v>0.5</v>
      </c>
      <c r="J341" s="18"/>
      <c r="K341" s="18" t="s">
        <v>72</v>
      </c>
      <c r="L341" s="19">
        <v>6.185745001658149</v>
      </c>
      <c r="M341" s="20">
        <v>99.900842295922288</v>
      </c>
      <c r="N341" s="88" t="s">
        <v>2252</v>
      </c>
      <c r="O341" s="18"/>
      <c r="P341" s="25" t="s">
        <v>657</v>
      </c>
      <c r="Q341" s="26"/>
      <c r="R341" s="26"/>
      <c r="S341" s="25" t="s">
        <v>3546</v>
      </c>
      <c r="T341" s="21">
        <v>28.538297926914204</v>
      </c>
      <c r="U341" s="22">
        <v>1417.3865966796875</v>
      </c>
      <c r="V341" s="22">
        <v>5988.50634765625</v>
      </c>
      <c r="W341" s="23"/>
      <c r="X341" s="24"/>
      <c r="Y341" s="24"/>
      <c r="Z341" s="15">
        <v>578</v>
      </c>
      <c r="AA3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1" s="16"/>
      <c r="AC341" s="71">
        <v>597</v>
      </c>
      <c r="AD341" s="71">
        <v>1396</v>
      </c>
      <c r="AE341" s="71">
        <v>4380</v>
      </c>
      <c r="AF341" s="71">
        <v>4</v>
      </c>
      <c r="AG341" s="71" t="s">
        <v>1427</v>
      </c>
      <c r="AH341" s="71" t="s">
        <v>1603</v>
      </c>
      <c r="AI341" s="71">
        <v>-18000</v>
      </c>
      <c r="AJ341" s="74">
        <v>39450.941620370373</v>
      </c>
      <c r="AK341" s="71" t="s">
        <v>2452</v>
      </c>
      <c r="AL341" s="71" t="s">
        <v>3028</v>
      </c>
      <c r="AM341" s="71" t="s">
        <v>3546</v>
      </c>
      <c r="AN341" s="74">
        <v>40523.665925925925</v>
      </c>
      <c r="AO341" s="71"/>
      <c r="AP341" s="71"/>
    </row>
    <row r="342" spans="1:42" ht="34.049999999999997" customHeight="1">
      <c r="A342" s="17" t="s">
        <v>320</v>
      </c>
      <c r="B342" s="77"/>
      <c r="C342" s="78">
        <v>1</v>
      </c>
      <c r="D342" s="78">
        <v>3</v>
      </c>
      <c r="E342" s="79">
        <v>10.617146</v>
      </c>
      <c r="F342" s="79">
        <v>3.7800000000000003E-4</v>
      </c>
      <c r="G342" s="79">
        <v>2.72E-4</v>
      </c>
      <c r="H342" s="79">
        <v>0.45403199999999999</v>
      </c>
      <c r="I342" s="79">
        <v>0.16666666666666666</v>
      </c>
      <c r="J342" s="18"/>
      <c r="K342" s="18" t="s">
        <v>72</v>
      </c>
      <c r="L342" s="19">
        <v>5.4488450539912741</v>
      </c>
      <c r="M342" s="20">
        <v>99.96824964633042</v>
      </c>
      <c r="N342" s="88" t="s">
        <v>1899</v>
      </c>
      <c r="O342" s="18"/>
      <c r="P342" s="25" t="s">
        <v>320</v>
      </c>
      <c r="Q342" s="26"/>
      <c r="R342" s="26"/>
      <c r="S342" s="25" t="s">
        <v>3356</v>
      </c>
      <c r="T342" s="21">
        <v>9.8177787774574856</v>
      </c>
      <c r="U342" s="22">
        <v>1324.427001953125</v>
      </c>
      <c r="V342" s="22">
        <v>2593.254150390625</v>
      </c>
      <c r="W342" s="23"/>
      <c r="X342" s="24"/>
      <c r="Y342" s="24"/>
      <c r="Z342" s="15">
        <v>223</v>
      </c>
      <c r="AA3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2" s="16"/>
      <c r="AC342" s="71">
        <v>631</v>
      </c>
      <c r="AD342" s="71">
        <v>447</v>
      </c>
      <c r="AE342" s="71">
        <v>438</v>
      </c>
      <c r="AF342" s="71">
        <v>4</v>
      </c>
      <c r="AG342" s="71" t="s">
        <v>1148</v>
      </c>
      <c r="AH342" s="71" t="s">
        <v>1604</v>
      </c>
      <c r="AI342" s="71">
        <v>-28800</v>
      </c>
      <c r="AJ342" s="74">
        <v>40027.842233796298</v>
      </c>
      <c r="AK342" s="71" t="s">
        <v>2452</v>
      </c>
      <c r="AL342" s="71" t="s">
        <v>2673</v>
      </c>
      <c r="AM342" s="71" t="s">
        <v>3356</v>
      </c>
      <c r="AN342" s="74">
        <v>40523.664606481485</v>
      </c>
      <c r="AO342" s="71"/>
      <c r="AP342" s="71"/>
    </row>
    <row r="343" spans="1:42" ht="34.049999999999997" customHeight="1">
      <c r="A343" s="17" t="s">
        <v>759</v>
      </c>
      <c r="B343" s="77"/>
      <c r="C343" s="78">
        <v>0</v>
      </c>
      <c r="D343" s="78">
        <v>3</v>
      </c>
      <c r="E343" s="79">
        <v>10.233582</v>
      </c>
      <c r="F343" s="79">
        <v>4.7899999999999999E-4</v>
      </c>
      <c r="G343" s="79">
        <v>8.9599999999999999E-4</v>
      </c>
      <c r="H343" s="79">
        <v>0.44447599999999998</v>
      </c>
      <c r="I343" s="79">
        <v>0.16666666666666666</v>
      </c>
      <c r="J343" s="18"/>
      <c r="K343" s="18" t="s">
        <v>72</v>
      </c>
      <c r="L343" s="19">
        <v>5.3420623272718535</v>
      </c>
      <c r="M343" s="20">
        <v>99.973079677761135</v>
      </c>
      <c r="N343" s="88" t="s">
        <v>2328</v>
      </c>
      <c r="O343" s="18"/>
      <c r="P343" s="25" t="s">
        <v>759</v>
      </c>
      <c r="Q343" s="26"/>
      <c r="R343" s="26"/>
      <c r="S343" s="25" t="s">
        <v>3263</v>
      </c>
      <c r="T343" s="21">
        <v>8.4763717151149596</v>
      </c>
      <c r="U343" s="22">
        <v>3001.680908203125</v>
      </c>
      <c r="V343" s="22">
        <v>2927.71875</v>
      </c>
      <c r="W343" s="23"/>
      <c r="X343" s="24"/>
      <c r="Y343" s="24"/>
      <c r="Z343" s="15">
        <v>655</v>
      </c>
      <c r="AA3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3" s="16"/>
      <c r="AC343" s="71">
        <v>883</v>
      </c>
      <c r="AD343" s="71">
        <v>379</v>
      </c>
      <c r="AE343" s="71">
        <v>112</v>
      </c>
      <c r="AF343" s="71">
        <v>0</v>
      </c>
      <c r="AG343" s="71" t="s">
        <v>1494</v>
      </c>
      <c r="AH343" s="71" t="s">
        <v>1610</v>
      </c>
      <c r="AI343" s="71">
        <v>0</v>
      </c>
      <c r="AJ343" s="74">
        <v>39849.417048611111</v>
      </c>
      <c r="AK343" s="71" t="s">
        <v>2452</v>
      </c>
      <c r="AL343" s="71" t="s">
        <v>3105</v>
      </c>
      <c r="AM343" s="71" t="s">
        <v>3263</v>
      </c>
      <c r="AN343" s="74">
        <v>40523.678969907407</v>
      </c>
      <c r="AO343" s="71"/>
      <c r="AP343" s="71"/>
    </row>
    <row r="344" spans="1:42" ht="34.049999999999997" customHeight="1">
      <c r="A344" s="17" t="s">
        <v>862</v>
      </c>
      <c r="B344" s="77"/>
      <c r="C344" s="78">
        <v>1</v>
      </c>
      <c r="D344" s="78">
        <v>4</v>
      </c>
      <c r="E344" s="79">
        <v>10.186556</v>
      </c>
      <c r="F344" s="79">
        <v>6.0599999999999998E-4</v>
      </c>
      <c r="G344" s="79">
        <v>1.57E-3</v>
      </c>
      <c r="H344" s="79">
        <v>0.625529</v>
      </c>
      <c r="I344" s="79">
        <v>0.58333333333333337</v>
      </c>
      <c r="J344" s="18"/>
      <c r="K344" s="18" t="s">
        <v>72</v>
      </c>
      <c r="L344" s="19">
        <v>5.4459433440357454</v>
      </c>
      <c r="M344" s="20">
        <v>99.968391706078378</v>
      </c>
      <c r="N344" s="88" t="s">
        <v>2400</v>
      </c>
      <c r="O344" s="18"/>
      <c r="P344" s="25" t="s">
        <v>862</v>
      </c>
      <c r="Q344" s="26"/>
      <c r="R344" s="26"/>
      <c r="S344" s="25" t="s">
        <v>3638</v>
      </c>
      <c r="T344" s="21">
        <v>9.7783256285650584</v>
      </c>
      <c r="U344" s="22">
        <v>5521.228515625</v>
      </c>
      <c r="V344" s="22">
        <v>4705.0458984375</v>
      </c>
      <c r="W344" s="23"/>
      <c r="X344" s="24"/>
      <c r="Y344" s="24"/>
      <c r="Z344" s="15">
        <v>727</v>
      </c>
      <c r="AA3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4" s="16"/>
      <c r="AC344" s="71">
        <v>482</v>
      </c>
      <c r="AD344" s="71">
        <v>445</v>
      </c>
      <c r="AE344" s="71">
        <v>1840</v>
      </c>
      <c r="AF344" s="71">
        <v>3</v>
      </c>
      <c r="AG344" s="71" t="s">
        <v>1558</v>
      </c>
      <c r="AH344" s="71" t="s">
        <v>1613</v>
      </c>
      <c r="AI344" s="71">
        <v>36000</v>
      </c>
      <c r="AJ344" s="74">
        <v>39934.248877314814</v>
      </c>
      <c r="AK344" s="71" t="s">
        <v>2452</v>
      </c>
      <c r="AL344" s="71" t="s">
        <v>3177</v>
      </c>
      <c r="AM344" s="71" t="s">
        <v>3638</v>
      </c>
      <c r="AN344" s="74">
        <v>40523.667384259257</v>
      </c>
      <c r="AO344" s="71"/>
      <c r="AP344" s="71"/>
    </row>
    <row r="345" spans="1:42" ht="34.049999999999997" customHeight="1">
      <c r="A345" s="17" t="s">
        <v>909</v>
      </c>
      <c r="B345" s="77"/>
      <c r="C345" s="78">
        <v>0</v>
      </c>
      <c r="D345" s="78">
        <v>5</v>
      </c>
      <c r="E345" s="79">
        <v>10.165103999999999</v>
      </c>
      <c r="F345" s="79">
        <v>5.7600000000000001E-4</v>
      </c>
      <c r="G345" s="79">
        <v>9.8799999999999995E-4</v>
      </c>
      <c r="H345" s="79">
        <v>0.96851100000000001</v>
      </c>
      <c r="I345" s="79">
        <v>0.2</v>
      </c>
      <c r="J345" s="18"/>
      <c r="K345" s="18" t="s">
        <v>72</v>
      </c>
      <c r="L345" s="19">
        <v>4.1047255209585503</v>
      </c>
      <c r="M345" s="20">
        <v>99.996022327057048</v>
      </c>
      <c r="N345" s="88" t="s">
        <v>2429</v>
      </c>
      <c r="O345" s="18"/>
      <c r="P345" s="25" t="s">
        <v>909</v>
      </c>
      <c r="Q345" s="26"/>
      <c r="R345" s="26"/>
      <c r="S345" s="25" t="s">
        <v>3655</v>
      </c>
      <c r="T345" s="21">
        <v>2.1046881689879626</v>
      </c>
      <c r="U345" s="22">
        <v>6197.60986328125</v>
      </c>
      <c r="V345" s="22">
        <v>5765.33642578125</v>
      </c>
      <c r="W345" s="23"/>
      <c r="X345" s="24"/>
      <c r="Y345" s="24"/>
      <c r="Z345" s="15">
        <v>756</v>
      </c>
      <c r="AA3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5" s="16"/>
      <c r="AC345" s="71">
        <v>113</v>
      </c>
      <c r="AD345" s="71">
        <v>56</v>
      </c>
      <c r="AE345" s="71">
        <v>455</v>
      </c>
      <c r="AF345" s="71">
        <v>3</v>
      </c>
      <c r="AG345" s="71" t="s">
        <v>1584</v>
      </c>
      <c r="AH345" s="71" t="s">
        <v>1604</v>
      </c>
      <c r="AI345" s="71">
        <v>-28800</v>
      </c>
      <c r="AJ345" s="74">
        <v>40516.102071759262</v>
      </c>
      <c r="AK345" s="71" t="s">
        <v>2452</v>
      </c>
      <c r="AL345" s="71" t="s">
        <v>3206</v>
      </c>
      <c r="AM345" s="71" t="s">
        <v>3655</v>
      </c>
      <c r="AN345" s="74">
        <v>40523.680879629632</v>
      </c>
      <c r="AO345" s="71"/>
      <c r="AP345" s="71"/>
    </row>
    <row r="346" spans="1:42" ht="34.049999999999997" customHeight="1">
      <c r="A346" s="17" t="s">
        <v>468</v>
      </c>
      <c r="B346" s="77"/>
      <c r="C346" s="78">
        <v>2</v>
      </c>
      <c r="D346" s="78">
        <v>2</v>
      </c>
      <c r="E346" s="79">
        <v>9.9163329999999998</v>
      </c>
      <c r="F346" s="79">
        <v>6.0499999999999996E-4</v>
      </c>
      <c r="G346" s="79">
        <v>1.4400000000000001E-3</v>
      </c>
      <c r="H346" s="79">
        <v>0.68190399999999995</v>
      </c>
      <c r="I346" s="79">
        <v>0.33333333333333331</v>
      </c>
      <c r="J346" s="18"/>
      <c r="K346" s="18" t="s">
        <v>72</v>
      </c>
      <c r="L346" s="19">
        <v>5.9587769738249134</v>
      </c>
      <c r="M346" s="20">
        <v>99.930177633876511</v>
      </c>
      <c r="N346" s="88" t="s">
        <v>2065</v>
      </c>
      <c r="O346" s="18"/>
      <c r="P346" s="25" t="s">
        <v>468</v>
      </c>
      <c r="Q346" s="26"/>
      <c r="R346" s="26"/>
      <c r="S346" s="25" t="s">
        <v>3235</v>
      </c>
      <c r="T346" s="21">
        <v>20.391222680627983</v>
      </c>
      <c r="U346" s="22">
        <v>5490.6865234375</v>
      </c>
      <c r="V346" s="22">
        <v>4621.16064453125</v>
      </c>
      <c r="W346" s="23"/>
      <c r="X346" s="24"/>
      <c r="Y346" s="24"/>
      <c r="Z346" s="15">
        <v>390</v>
      </c>
      <c r="AA3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6" s="16"/>
      <c r="AC346" s="71">
        <v>119</v>
      </c>
      <c r="AD346" s="71">
        <v>983</v>
      </c>
      <c r="AE346" s="71">
        <v>908</v>
      </c>
      <c r="AF346" s="71">
        <v>4</v>
      </c>
      <c r="AG346" s="71" t="s">
        <v>1275</v>
      </c>
      <c r="AH346" s="71" t="s">
        <v>1647</v>
      </c>
      <c r="AI346" s="71">
        <v>3600</v>
      </c>
      <c r="AJ346" s="74">
        <v>39715.698148148149</v>
      </c>
      <c r="AK346" s="71" t="s">
        <v>2452</v>
      </c>
      <c r="AL346" s="71" t="s">
        <v>2840</v>
      </c>
      <c r="AM346" s="71" t="s">
        <v>3235</v>
      </c>
      <c r="AN346" s="74">
        <v>40523.664837962962</v>
      </c>
      <c r="AO346" s="71"/>
      <c r="AP346" s="71"/>
    </row>
    <row r="347" spans="1:42" ht="34.049999999999997" customHeight="1">
      <c r="A347" s="17" t="s">
        <v>363</v>
      </c>
      <c r="B347" s="77"/>
      <c r="C347" s="78">
        <v>1</v>
      </c>
      <c r="D347" s="78">
        <v>2</v>
      </c>
      <c r="E347" s="79">
        <v>8.9063060000000007</v>
      </c>
      <c r="F347" s="79">
        <v>4.3600000000000003E-4</v>
      </c>
      <c r="G347" s="79">
        <v>1.9799999999999999E-4</v>
      </c>
      <c r="H347" s="79">
        <v>0.41670200000000002</v>
      </c>
      <c r="I347" s="79">
        <v>0</v>
      </c>
      <c r="J347" s="18"/>
      <c r="K347" s="18" t="s">
        <v>72</v>
      </c>
      <c r="L347" s="19">
        <v>4.9812252477608929</v>
      </c>
      <c r="M347" s="20">
        <v>99.984586517346088</v>
      </c>
      <c r="N347" s="88" t="s">
        <v>1947</v>
      </c>
      <c r="O347" s="18"/>
      <c r="P347" s="25" t="s">
        <v>363</v>
      </c>
      <c r="Q347" s="26"/>
      <c r="R347" s="26"/>
      <c r="S347" s="25" t="s">
        <v>3379</v>
      </c>
      <c r="T347" s="21">
        <v>5.2806666548283543</v>
      </c>
      <c r="U347" s="22">
        <v>4581.2255859375</v>
      </c>
      <c r="V347" s="22">
        <v>1973.95947265625</v>
      </c>
      <c r="W347" s="23"/>
      <c r="X347" s="24"/>
      <c r="Y347" s="24"/>
      <c r="Z347" s="15">
        <v>271</v>
      </c>
      <c r="AA3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7" s="16"/>
      <c r="AC347" s="71">
        <v>141</v>
      </c>
      <c r="AD347" s="71">
        <v>217</v>
      </c>
      <c r="AE347" s="71">
        <v>2241</v>
      </c>
      <c r="AF347" s="71">
        <v>0</v>
      </c>
      <c r="AG347" s="71" t="s">
        <v>1191</v>
      </c>
      <c r="AH347" s="71" t="s">
        <v>1618</v>
      </c>
      <c r="AI347" s="71">
        <v>-10800</v>
      </c>
      <c r="AJ347" s="74">
        <v>39990.400671296295</v>
      </c>
      <c r="AK347" s="71" t="s">
        <v>2452</v>
      </c>
      <c r="AL347" s="71" t="s">
        <v>2721</v>
      </c>
      <c r="AM347" s="71" t="s">
        <v>3379</v>
      </c>
      <c r="AN347" s="74">
        <v>40523.667164351849</v>
      </c>
      <c r="AO347" s="71"/>
      <c r="AP347" s="71"/>
    </row>
    <row r="348" spans="1:42" ht="34.049999999999997" customHeight="1">
      <c r="A348" s="17" t="s">
        <v>390</v>
      </c>
      <c r="B348" s="77"/>
      <c r="C348" s="78">
        <v>1</v>
      </c>
      <c r="D348" s="78">
        <v>3</v>
      </c>
      <c r="E348" s="79">
        <v>8.2300389999999997</v>
      </c>
      <c r="F348" s="79">
        <v>4.46E-4</v>
      </c>
      <c r="G348" s="79">
        <v>3.7599999999999998E-4</v>
      </c>
      <c r="H348" s="79">
        <v>0.50371500000000002</v>
      </c>
      <c r="I348" s="79">
        <v>0.16666666666666666</v>
      </c>
      <c r="J348" s="18"/>
      <c r="K348" s="18" t="s">
        <v>72</v>
      </c>
      <c r="L348" s="19">
        <v>6.2270429125075548</v>
      </c>
      <c r="M348" s="20">
        <v>99.894307547516021</v>
      </c>
      <c r="N348" s="88" t="s">
        <v>1981</v>
      </c>
      <c r="O348" s="18"/>
      <c r="P348" s="25" t="s">
        <v>390</v>
      </c>
      <c r="Q348" s="26"/>
      <c r="R348" s="26"/>
      <c r="S348" s="25" t="s">
        <v>3398</v>
      </c>
      <c r="T348" s="21">
        <v>30.353142775965857</v>
      </c>
      <c r="U348" s="22">
        <v>2624.25244140625</v>
      </c>
      <c r="V348" s="22">
        <v>2578.105712890625</v>
      </c>
      <c r="W348" s="23"/>
      <c r="X348" s="24"/>
      <c r="Y348" s="24"/>
      <c r="Z348" s="15">
        <v>306</v>
      </c>
      <c r="AA3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8" s="16"/>
      <c r="AC348" s="71">
        <v>1572</v>
      </c>
      <c r="AD348" s="71">
        <v>1488</v>
      </c>
      <c r="AE348" s="71">
        <v>14441</v>
      </c>
      <c r="AF348" s="71">
        <v>98</v>
      </c>
      <c r="AG348" s="71" t="s">
        <v>1216</v>
      </c>
      <c r="AH348" s="71" t="s">
        <v>1616</v>
      </c>
      <c r="AI348" s="71">
        <v>-21600</v>
      </c>
      <c r="AJ348" s="74">
        <v>40086.701261574075</v>
      </c>
      <c r="AK348" s="71" t="s">
        <v>2452</v>
      </c>
      <c r="AL348" s="71" t="s">
        <v>2756</v>
      </c>
      <c r="AM348" s="71" t="s">
        <v>3398</v>
      </c>
      <c r="AN348" s="74">
        <v>40523.654351851852</v>
      </c>
      <c r="AO348" s="71"/>
      <c r="AP348" s="71"/>
    </row>
    <row r="349" spans="1:42" ht="34.049999999999997" customHeight="1">
      <c r="A349" s="17" t="s">
        <v>273</v>
      </c>
      <c r="B349" s="77"/>
      <c r="C349" s="78">
        <v>0</v>
      </c>
      <c r="D349" s="78">
        <v>3</v>
      </c>
      <c r="E349" s="79">
        <v>8.2065140000000003</v>
      </c>
      <c r="F349" s="79">
        <v>5.8100000000000003E-4</v>
      </c>
      <c r="G349" s="79">
        <v>1.0020000000000001E-3</v>
      </c>
      <c r="H349" s="79">
        <v>0.633378</v>
      </c>
      <c r="I349" s="79">
        <v>0.33333333333333331</v>
      </c>
      <c r="J349" s="18"/>
      <c r="K349" s="18" t="s">
        <v>72</v>
      </c>
      <c r="L349" s="19">
        <v>5.5454834385136715</v>
      </c>
      <c r="M349" s="20">
        <v>99.963135495403776</v>
      </c>
      <c r="N349" s="88" t="s">
        <v>1837</v>
      </c>
      <c r="O349" s="18"/>
      <c r="P349" s="25" t="s">
        <v>273</v>
      </c>
      <c r="Q349" s="26"/>
      <c r="R349" s="26"/>
      <c r="S349" s="25" t="s">
        <v>3235</v>
      </c>
      <c r="T349" s="21">
        <v>11.238092137584866</v>
      </c>
      <c r="U349" s="22">
        <v>5117.8408203125</v>
      </c>
      <c r="V349" s="22">
        <v>8691.6044921875</v>
      </c>
      <c r="W349" s="23"/>
      <c r="X349" s="24"/>
      <c r="Y349" s="24"/>
      <c r="Z349" s="15">
        <v>161</v>
      </c>
      <c r="AA3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49" s="16"/>
      <c r="AC349" s="71">
        <v>250</v>
      </c>
      <c r="AD349" s="71">
        <v>519</v>
      </c>
      <c r="AE349" s="71">
        <v>6788</v>
      </c>
      <c r="AF349" s="71">
        <v>31</v>
      </c>
      <c r="AG349" s="71" t="s">
        <v>1098</v>
      </c>
      <c r="AH349" s="71" t="s">
        <v>1616</v>
      </c>
      <c r="AI349" s="71">
        <v>-21600</v>
      </c>
      <c r="AJ349" s="74">
        <v>39610.054166666669</v>
      </c>
      <c r="AK349" s="71" t="s">
        <v>2452</v>
      </c>
      <c r="AL349" s="71" t="s">
        <v>2611</v>
      </c>
      <c r="AM349" s="71" t="s">
        <v>3235</v>
      </c>
      <c r="AN349" s="74">
        <v>40523.664259259262</v>
      </c>
      <c r="AO349" s="71"/>
      <c r="AP349" s="71"/>
    </row>
    <row r="350" spans="1:42" ht="34.049999999999997" customHeight="1">
      <c r="A350" s="17" t="s">
        <v>467</v>
      </c>
      <c r="B350" s="77"/>
      <c r="C350" s="78">
        <v>0</v>
      </c>
      <c r="D350" s="78">
        <v>2</v>
      </c>
      <c r="E350" s="79">
        <v>8.2065140000000003</v>
      </c>
      <c r="F350" s="79">
        <v>4.3600000000000003E-4</v>
      </c>
      <c r="G350" s="79">
        <v>1.92E-4</v>
      </c>
      <c r="H350" s="79">
        <v>0.46588000000000002</v>
      </c>
      <c r="I350" s="79">
        <v>0</v>
      </c>
      <c r="J350" s="18"/>
      <c r="K350" s="18" t="s">
        <v>72</v>
      </c>
      <c r="L350" s="19">
        <v>3.6082498758714361</v>
      </c>
      <c r="M350" s="20">
        <v>99.998153223276489</v>
      </c>
      <c r="N350" s="88" t="s">
        <v>2064</v>
      </c>
      <c r="O350" s="18"/>
      <c r="P350" s="25" t="s">
        <v>467</v>
      </c>
      <c r="Q350" s="26"/>
      <c r="R350" s="26"/>
      <c r="S350" s="25" t="s">
        <v>3283</v>
      </c>
      <c r="T350" s="21">
        <v>1.5128909356015541</v>
      </c>
      <c r="U350" s="22">
        <v>3532.438720703125</v>
      </c>
      <c r="V350" s="22">
        <v>9880.1552734375</v>
      </c>
      <c r="W350" s="23"/>
      <c r="X350" s="24"/>
      <c r="Y350" s="24"/>
      <c r="Z350" s="15">
        <v>389</v>
      </c>
      <c r="AA3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0" s="16"/>
      <c r="AC350" s="71">
        <v>70</v>
      </c>
      <c r="AD350" s="71">
        <v>26</v>
      </c>
      <c r="AE350" s="71">
        <v>224</v>
      </c>
      <c r="AF350" s="71">
        <v>1</v>
      </c>
      <c r="AG350" s="71" t="s">
        <v>1274</v>
      </c>
      <c r="AH350" s="71" t="s">
        <v>1628</v>
      </c>
      <c r="AI350" s="71">
        <v>-10800</v>
      </c>
      <c r="AJ350" s="74">
        <v>40457.697905092595</v>
      </c>
      <c r="AK350" s="71" t="s">
        <v>2452</v>
      </c>
      <c r="AL350" s="71" t="s">
        <v>2839</v>
      </c>
      <c r="AM350" s="71" t="s">
        <v>3283</v>
      </c>
      <c r="AN350" s="74">
        <v>40523.671712962961</v>
      </c>
      <c r="AO350" s="71"/>
      <c r="AP350" s="71"/>
    </row>
    <row r="351" spans="1:42" ht="34.049999999999997" customHeight="1">
      <c r="A351" s="17" t="s">
        <v>630</v>
      </c>
      <c r="B351" s="77"/>
      <c r="C351" s="78">
        <v>0</v>
      </c>
      <c r="D351" s="78">
        <v>3</v>
      </c>
      <c r="E351" s="79">
        <v>8.2065140000000003</v>
      </c>
      <c r="F351" s="79">
        <v>5.8100000000000003E-4</v>
      </c>
      <c r="G351" s="79">
        <v>1.0020000000000001E-3</v>
      </c>
      <c r="H351" s="79">
        <v>0.633378</v>
      </c>
      <c r="I351" s="79">
        <v>0.33333333333333331</v>
      </c>
      <c r="J351" s="18"/>
      <c r="K351" s="18" t="s">
        <v>72</v>
      </c>
      <c r="L351" s="19">
        <v>5.1321442582942556</v>
      </c>
      <c r="M351" s="20">
        <v>99.980537814529157</v>
      </c>
      <c r="N351" s="88" t="s">
        <v>2227</v>
      </c>
      <c r="O351" s="18"/>
      <c r="P351" s="25" t="s">
        <v>630</v>
      </c>
      <c r="Q351" s="26"/>
      <c r="R351" s="26"/>
      <c r="S351" s="25" t="s">
        <v>3533</v>
      </c>
      <c r="T351" s="21">
        <v>6.4050813982625305</v>
      </c>
      <c r="U351" s="22">
        <v>5458.94384765625</v>
      </c>
      <c r="V351" s="22">
        <v>8355.64453125</v>
      </c>
      <c r="W351" s="23"/>
      <c r="X351" s="24"/>
      <c r="Y351" s="24"/>
      <c r="Z351" s="15">
        <v>552</v>
      </c>
      <c r="AA3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1" s="16"/>
      <c r="AC351" s="71">
        <v>454</v>
      </c>
      <c r="AD351" s="71">
        <v>274</v>
      </c>
      <c r="AE351" s="71">
        <v>3756</v>
      </c>
      <c r="AF351" s="71">
        <v>4</v>
      </c>
      <c r="AG351" s="71" t="s">
        <v>1405</v>
      </c>
      <c r="AH351" s="71" t="s">
        <v>1604</v>
      </c>
      <c r="AI351" s="71">
        <v>-28800</v>
      </c>
      <c r="AJ351" s="74">
        <v>39878.019178240742</v>
      </c>
      <c r="AK351" s="71" t="s">
        <v>2452</v>
      </c>
      <c r="AL351" s="71" t="s">
        <v>3002</v>
      </c>
      <c r="AM351" s="71" t="s">
        <v>3533</v>
      </c>
      <c r="AN351" s="74">
        <v>40523.676076388889</v>
      </c>
      <c r="AO351" s="71"/>
      <c r="AP351" s="71"/>
    </row>
    <row r="352" spans="1:42" ht="34.049999999999997" customHeight="1">
      <c r="A352" s="17" t="s">
        <v>880</v>
      </c>
      <c r="B352" s="77"/>
      <c r="C352" s="78">
        <v>0</v>
      </c>
      <c r="D352" s="78">
        <v>3</v>
      </c>
      <c r="E352" s="79">
        <v>8.2065140000000003</v>
      </c>
      <c r="F352" s="79">
        <v>5.8100000000000003E-4</v>
      </c>
      <c r="G352" s="79">
        <v>1.0020000000000001E-3</v>
      </c>
      <c r="H352" s="79">
        <v>0.633378</v>
      </c>
      <c r="I352" s="79">
        <v>0.33333333333333331</v>
      </c>
      <c r="J352" s="18"/>
      <c r="K352" s="18" t="s">
        <v>72</v>
      </c>
      <c r="L352" s="19">
        <v>3.9185721376996208</v>
      </c>
      <c r="M352" s="20">
        <v>99.997016745292797</v>
      </c>
      <c r="N352" s="88" t="s">
        <v>2411</v>
      </c>
      <c r="O352" s="18"/>
      <c r="P352" s="25" t="s">
        <v>880</v>
      </c>
      <c r="Q352" s="26"/>
      <c r="R352" s="26"/>
      <c r="S352" s="25" t="s">
        <v>3376</v>
      </c>
      <c r="T352" s="21">
        <v>1.8285161267409717</v>
      </c>
      <c r="U352" s="22">
        <v>5677.35546875</v>
      </c>
      <c r="V352" s="22">
        <v>8012.05419921875</v>
      </c>
      <c r="W352" s="23"/>
      <c r="X352" s="24"/>
      <c r="Y352" s="24"/>
      <c r="Z352" s="15">
        <v>738</v>
      </c>
      <c r="AA3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2" s="16"/>
      <c r="AC352" s="71">
        <v>48</v>
      </c>
      <c r="AD352" s="71">
        <v>42</v>
      </c>
      <c r="AE352" s="71">
        <v>1471</v>
      </c>
      <c r="AF352" s="71">
        <v>0</v>
      </c>
      <c r="AG352" s="71" t="s">
        <v>1567</v>
      </c>
      <c r="AH352" s="71" t="s">
        <v>1628</v>
      </c>
      <c r="AI352" s="71">
        <v>-10800</v>
      </c>
      <c r="AJ352" s="74">
        <v>40122.009502314817</v>
      </c>
      <c r="AK352" s="71" t="s">
        <v>2452</v>
      </c>
      <c r="AL352" s="71" t="s">
        <v>3188</v>
      </c>
      <c r="AM352" s="71" t="s">
        <v>3376</v>
      </c>
      <c r="AN352" s="74">
        <v>40523.680335648147</v>
      </c>
      <c r="AO352" s="71"/>
      <c r="AP352" s="71"/>
    </row>
    <row r="353" spans="1:42" ht="34.049999999999997" customHeight="1">
      <c r="A353" s="17" t="s">
        <v>192</v>
      </c>
      <c r="B353" s="77"/>
      <c r="C353" s="78">
        <v>0</v>
      </c>
      <c r="D353" s="78">
        <v>6</v>
      </c>
      <c r="E353" s="79">
        <v>7.2144469999999998</v>
      </c>
      <c r="F353" s="79">
        <v>4.8000000000000001E-4</v>
      </c>
      <c r="G353" s="79">
        <v>1.364E-3</v>
      </c>
      <c r="H353" s="79">
        <v>0.68897200000000003</v>
      </c>
      <c r="I353" s="79">
        <v>0.43333333333333335</v>
      </c>
      <c r="J353" s="18"/>
      <c r="K353" s="18" t="s">
        <v>72</v>
      </c>
      <c r="L353" s="19">
        <v>6.0813452165823652</v>
      </c>
      <c r="M353" s="20">
        <v>99.915616509710375</v>
      </c>
      <c r="N353" s="88" t="s">
        <v>1738</v>
      </c>
      <c r="O353" s="18"/>
      <c r="P353" s="25" t="s">
        <v>192</v>
      </c>
      <c r="Q353" s="26"/>
      <c r="R353" s="26"/>
      <c r="S353" s="25" t="s">
        <v>3287</v>
      </c>
      <c r="T353" s="21">
        <v>24.435170442101775</v>
      </c>
      <c r="U353" s="22">
        <v>2483.9931640625</v>
      </c>
      <c r="V353" s="22">
        <v>3268.401123046875</v>
      </c>
      <c r="W353" s="23"/>
      <c r="X353" s="24"/>
      <c r="Y353" s="24"/>
      <c r="Z353" s="15">
        <v>62</v>
      </c>
      <c r="AA3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3" s="16"/>
      <c r="AC353" s="71">
        <v>1525</v>
      </c>
      <c r="AD353" s="71">
        <v>1188</v>
      </c>
      <c r="AE353" s="71">
        <v>15843</v>
      </c>
      <c r="AF353" s="71">
        <v>3091</v>
      </c>
      <c r="AG353" s="71" t="s">
        <v>1011</v>
      </c>
      <c r="AH353" s="71" t="s">
        <v>1621</v>
      </c>
      <c r="AI353" s="71">
        <v>-25200</v>
      </c>
      <c r="AJ353" s="74">
        <v>39456.031215277777</v>
      </c>
      <c r="AK353" s="71" t="s">
        <v>2452</v>
      </c>
      <c r="AL353" s="71" t="s">
        <v>2512</v>
      </c>
      <c r="AM353" s="71" t="s">
        <v>3287</v>
      </c>
      <c r="AN353" s="74">
        <v>40523.659259259257</v>
      </c>
      <c r="AO353" s="71"/>
      <c r="AP353" s="71"/>
    </row>
    <row r="354" spans="1:42" ht="34.049999999999997" customHeight="1">
      <c r="A354" s="17" t="s">
        <v>408</v>
      </c>
      <c r="B354" s="77"/>
      <c r="C354" s="78">
        <v>2</v>
      </c>
      <c r="D354" s="78">
        <v>4</v>
      </c>
      <c r="E354" s="79">
        <v>7.1048109999999998</v>
      </c>
      <c r="F354" s="79">
        <v>6.0700000000000001E-4</v>
      </c>
      <c r="G354" s="79">
        <v>1.6590000000000001E-3</v>
      </c>
      <c r="H354" s="79">
        <v>0.60508200000000001</v>
      </c>
      <c r="I354" s="79">
        <v>0.58333333333333337</v>
      </c>
      <c r="J354" s="18"/>
      <c r="K354" s="18" t="s">
        <v>72</v>
      </c>
      <c r="L354" s="19">
        <v>5.0272592475356968</v>
      </c>
      <c r="M354" s="20">
        <v>99.983450039362396</v>
      </c>
      <c r="N354" s="88" t="s">
        <v>2005</v>
      </c>
      <c r="O354" s="18"/>
      <c r="P354" s="25" t="s">
        <v>408</v>
      </c>
      <c r="Q354" s="26"/>
      <c r="R354" s="26"/>
      <c r="S354" s="25" t="s">
        <v>3409</v>
      </c>
      <c r="T354" s="21">
        <v>5.5962918459677722</v>
      </c>
      <c r="U354" s="22">
        <v>5312.13720703125</v>
      </c>
      <c r="V354" s="22">
        <v>5418.62451171875</v>
      </c>
      <c r="W354" s="23"/>
      <c r="X354" s="24"/>
      <c r="Y354" s="24"/>
      <c r="Z354" s="15">
        <v>330</v>
      </c>
      <c r="AA3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4" s="16"/>
      <c r="AC354" s="71">
        <v>185</v>
      </c>
      <c r="AD354" s="71">
        <v>233</v>
      </c>
      <c r="AE354" s="71">
        <v>896</v>
      </c>
      <c r="AF354" s="71">
        <v>0</v>
      </c>
      <c r="AG354" s="71"/>
      <c r="AH354" s="71"/>
      <c r="AI354" s="71"/>
      <c r="AJ354" s="74">
        <v>40006.709247685183</v>
      </c>
      <c r="AK354" s="71" t="s">
        <v>2452</v>
      </c>
      <c r="AL354" s="71" t="s">
        <v>2780</v>
      </c>
      <c r="AM354" s="71" t="s">
        <v>3409</v>
      </c>
      <c r="AN354" s="74">
        <v>40523.655289351853</v>
      </c>
      <c r="AO354" s="71"/>
      <c r="AP354" s="71"/>
    </row>
    <row r="355" spans="1:42" ht="34.049999999999997" customHeight="1">
      <c r="A355" s="17" t="s">
        <v>458</v>
      </c>
      <c r="B355" s="77"/>
      <c r="C355" s="78">
        <v>2</v>
      </c>
      <c r="D355" s="78">
        <v>4</v>
      </c>
      <c r="E355" s="79">
        <v>6.7307360000000003</v>
      </c>
      <c r="F355" s="79">
        <v>4.7199999999999998E-4</v>
      </c>
      <c r="G355" s="79">
        <v>6.6200000000000005E-4</v>
      </c>
      <c r="H355" s="79">
        <v>0.63065700000000002</v>
      </c>
      <c r="I355" s="79">
        <v>0.41666666666666669</v>
      </c>
      <c r="J355" s="18"/>
      <c r="K355" s="18" t="s">
        <v>72</v>
      </c>
      <c r="L355" s="19">
        <v>5.7500734032445422</v>
      </c>
      <c r="M355" s="20">
        <v>99.949426729725417</v>
      </c>
      <c r="N355" s="88" t="s">
        <v>2057</v>
      </c>
      <c r="O355" s="18"/>
      <c r="P355" s="25" t="s">
        <v>458</v>
      </c>
      <c r="Q355" s="26"/>
      <c r="R355" s="26"/>
      <c r="S355" s="25" t="s">
        <v>3271</v>
      </c>
      <c r="T355" s="21">
        <v>15.045321005704093</v>
      </c>
      <c r="U355" s="22">
        <v>3522.912841796875</v>
      </c>
      <c r="V355" s="22">
        <v>2478.882080078125</v>
      </c>
      <c r="W355" s="23"/>
      <c r="X355" s="24"/>
      <c r="Y355" s="24"/>
      <c r="Z355" s="15">
        <v>382</v>
      </c>
      <c r="AA3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5" s="16"/>
      <c r="AC355" s="71">
        <v>738</v>
      </c>
      <c r="AD355" s="71">
        <v>712</v>
      </c>
      <c r="AE355" s="71">
        <v>7674</v>
      </c>
      <c r="AF355" s="71">
        <v>1021</v>
      </c>
      <c r="AG355" s="71" t="s">
        <v>1267</v>
      </c>
      <c r="AH355" s="71" t="s">
        <v>1661</v>
      </c>
      <c r="AI355" s="71">
        <v>3600</v>
      </c>
      <c r="AJ355" s="74">
        <v>39829.408101851855</v>
      </c>
      <c r="AK355" s="71" t="s">
        <v>2452</v>
      </c>
      <c r="AL355" s="71" t="s">
        <v>2832</v>
      </c>
      <c r="AM355" s="71" t="s">
        <v>3271</v>
      </c>
      <c r="AN355" s="74">
        <v>40523.666481481479</v>
      </c>
      <c r="AO355" s="71"/>
      <c r="AP355" s="71"/>
    </row>
    <row r="356" spans="1:42" ht="34.049999999999997" customHeight="1">
      <c r="A356" s="17" t="s">
        <v>723</v>
      </c>
      <c r="B356" s="77"/>
      <c r="C356" s="78">
        <v>3</v>
      </c>
      <c r="D356" s="78">
        <v>2</v>
      </c>
      <c r="E356" s="79">
        <v>6.476445</v>
      </c>
      <c r="F356" s="79">
        <v>4.2200000000000001E-4</v>
      </c>
      <c r="G356" s="79">
        <v>1.25E-4</v>
      </c>
      <c r="H356" s="79">
        <v>0.60971699999999995</v>
      </c>
      <c r="I356" s="79">
        <v>0.16666666666666666</v>
      </c>
      <c r="J356" s="18"/>
      <c r="K356" s="18" t="s">
        <v>72</v>
      </c>
      <c r="L356" s="19">
        <v>6.3573671786172063</v>
      </c>
      <c r="M356" s="20">
        <v>99.870725629354283</v>
      </c>
      <c r="N356" s="88" t="s">
        <v>1896</v>
      </c>
      <c r="O356" s="18"/>
      <c r="P356" s="25" t="s">
        <v>723</v>
      </c>
      <c r="Q356" s="26"/>
      <c r="R356" s="26"/>
      <c r="S356" s="25" t="s">
        <v>3355</v>
      </c>
      <c r="T356" s="21">
        <v>36.902365492108778</v>
      </c>
      <c r="U356" s="22">
        <v>2212.4912109375</v>
      </c>
      <c r="V356" s="22">
        <v>8915.8154296875</v>
      </c>
      <c r="W356" s="23"/>
      <c r="X356" s="24"/>
      <c r="Y356" s="24"/>
      <c r="Z356" s="15">
        <v>220</v>
      </c>
      <c r="AA3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6" s="16"/>
      <c r="AC356" s="71">
        <v>869</v>
      </c>
      <c r="AD356" s="71">
        <v>1820</v>
      </c>
      <c r="AE356" s="71">
        <v>9164</v>
      </c>
      <c r="AF356" s="71">
        <v>60</v>
      </c>
      <c r="AG356" s="71" t="s">
        <v>1145</v>
      </c>
      <c r="AH356" s="71" t="s">
        <v>1615</v>
      </c>
      <c r="AI356" s="71">
        <v>3600</v>
      </c>
      <c r="AJ356" s="74">
        <v>39625.312696759262</v>
      </c>
      <c r="AK356" s="71" t="s">
        <v>2452</v>
      </c>
      <c r="AL356" s="71" t="s">
        <v>2670</v>
      </c>
      <c r="AM356" s="71" t="s">
        <v>3355</v>
      </c>
      <c r="AN356" s="74">
        <v>40523.677129629628</v>
      </c>
      <c r="AO356" s="71"/>
      <c r="AP356" s="71"/>
    </row>
    <row r="357" spans="1:42" ht="34.049999999999997" customHeight="1">
      <c r="A357" s="17" t="s">
        <v>668</v>
      </c>
      <c r="B357" s="77"/>
      <c r="C357" s="78">
        <v>2</v>
      </c>
      <c r="D357" s="78">
        <v>7</v>
      </c>
      <c r="E357" s="79">
        <v>6.0768389999999997</v>
      </c>
      <c r="F357" s="79">
        <v>4.5600000000000003E-4</v>
      </c>
      <c r="G357" s="79">
        <v>1.1310000000000001E-3</v>
      </c>
      <c r="H357" s="79">
        <v>0.83980299999999997</v>
      </c>
      <c r="I357" s="79">
        <v>0.5714285714285714</v>
      </c>
      <c r="J357" s="18"/>
      <c r="K357" s="18" t="s">
        <v>72</v>
      </c>
      <c r="L357" s="19">
        <v>5.9883702926446105</v>
      </c>
      <c r="M357" s="20">
        <v>99.926910259673377</v>
      </c>
      <c r="N357" s="88" t="s">
        <v>2260</v>
      </c>
      <c r="O357" s="18"/>
      <c r="P357" s="25" t="s">
        <v>668</v>
      </c>
      <c r="Q357" s="26"/>
      <c r="R357" s="26"/>
      <c r="S357" s="25" t="s">
        <v>3551</v>
      </c>
      <c r="T357" s="21">
        <v>21.29864510515381</v>
      </c>
      <c r="U357" s="22">
        <v>1423.5760498046875</v>
      </c>
      <c r="V357" s="22">
        <v>6135.40087890625</v>
      </c>
      <c r="W357" s="23"/>
      <c r="X357" s="24"/>
      <c r="Y357" s="24"/>
      <c r="Z357" s="15">
        <v>586</v>
      </c>
      <c r="AA3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7" s="16"/>
      <c r="AC357" s="71">
        <v>1795</v>
      </c>
      <c r="AD357" s="71">
        <v>1029</v>
      </c>
      <c r="AE357" s="71">
        <v>3652</v>
      </c>
      <c r="AF357" s="71">
        <v>1</v>
      </c>
      <c r="AG357" s="71" t="s">
        <v>1434</v>
      </c>
      <c r="AH357" s="71" t="s">
        <v>1616</v>
      </c>
      <c r="AI357" s="71">
        <v>-21600</v>
      </c>
      <c r="AJ357" s="74">
        <v>39667.669374999998</v>
      </c>
      <c r="AK357" s="71" t="s">
        <v>2452</v>
      </c>
      <c r="AL357" s="71" t="s">
        <v>3036</v>
      </c>
      <c r="AM357" s="71" t="s">
        <v>3551</v>
      </c>
      <c r="AN357" s="74">
        <v>40523.660428240742</v>
      </c>
      <c r="AO357" s="71"/>
      <c r="AP357" s="71"/>
    </row>
    <row r="358" spans="1:42" ht="34.049999999999997" customHeight="1">
      <c r="A358" s="17" t="s">
        <v>897</v>
      </c>
      <c r="B358" s="77"/>
      <c r="C358" s="78">
        <v>3</v>
      </c>
      <c r="D358" s="78">
        <v>2</v>
      </c>
      <c r="E358" s="79">
        <v>6.0479260000000004</v>
      </c>
      <c r="F358" s="79">
        <v>3.59E-4</v>
      </c>
      <c r="G358" s="79">
        <v>7.4999999999999993E-5</v>
      </c>
      <c r="H358" s="79">
        <v>0.48878300000000002</v>
      </c>
      <c r="I358" s="79">
        <v>0.33333333333333331</v>
      </c>
      <c r="J358" s="18"/>
      <c r="K358" s="18" t="s">
        <v>72</v>
      </c>
      <c r="L358" s="19">
        <v>5.1031656741493157</v>
      </c>
      <c r="M358" s="20">
        <v>99.981390173016933</v>
      </c>
      <c r="N358" s="88" t="s">
        <v>2422</v>
      </c>
      <c r="O358" s="18"/>
      <c r="P358" s="25" t="s">
        <v>897</v>
      </c>
      <c r="Q358" s="26"/>
      <c r="R358" s="26"/>
      <c r="S358" s="25" t="s">
        <v>3650</v>
      </c>
      <c r="T358" s="21">
        <v>6.1683625049079671</v>
      </c>
      <c r="U358" s="22">
        <v>895.305908203125</v>
      </c>
      <c r="V358" s="22">
        <v>2745.80078125</v>
      </c>
      <c r="W358" s="23"/>
      <c r="X358" s="24"/>
      <c r="Y358" s="24"/>
      <c r="Z358" s="15">
        <v>749</v>
      </c>
      <c r="AA3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8" s="16"/>
      <c r="AC358" s="71">
        <v>149</v>
      </c>
      <c r="AD358" s="71">
        <v>262</v>
      </c>
      <c r="AE358" s="71">
        <v>490</v>
      </c>
      <c r="AF358" s="71">
        <v>9</v>
      </c>
      <c r="AG358" s="71" t="s">
        <v>1577</v>
      </c>
      <c r="AH358" s="71" t="s">
        <v>1603</v>
      </c>
      <c r="AI358" s="71">
        <v>-18000</v>
      </c>
      <c r="AJ358" s="74">
        <v>39119.781747685185</v>
      </c>
      <c r="AK358" s="71" t="s">
        <v>2452</v>
      </c>
      <c r="AL358" s="71" t="s">
        <v>3199</v>
      </c>
      <c r="AM358" s="71" t="s">
        <v>3650</v>
      </c>
      <c r="AN358" s="74">
        <v>40523.655624999999</v>
      </c>
      <c r="AO358" s="71"/>
      <c r="AP358" s="71"/>
    </row>
    <row r="359" spans="1:42" ht="34.049999999999997" customHeight="1">
      <c r="A359" s="17" t="s">
        <v>529</v>
      </c>
      <c r="B359" s="77"/>
      <c r="C359" s="78">
        <v>3</v>
      </c>
      <c r="D359" s="78">
        <v>2</v>
      </c>
      <c r="E359" s="79">
        <v>5.9339599999999999</v>
      </c>
      <c r="F359" s="79">
        <v>4.3300000000000001E-4</v>
      </c>
      <c r="G359" s="79">
        <v>2.8200000000000002E-4</v>
      </c>
      <c r="H359" s="79">
        <v>0.48149999999999998</v>
      </c>
      <c r="I359" s="79">
        <v>0.16666666666666666</v>
      </c>
      <c r="J359" s="18"/>
      <c r="K359" s="18" t="s">
        <v>72</v>
      </c>
      <c r="L359" s="19">
        <v>5.0075210651407724</v>
      </c>
      <c r="M359" s="20">
        <v>99.983947248480263</v>
      </c>
      <c r="N359" s="88" t="s">
        <v>1959</v>
      </c>
      <c r="O359" s="18"/>
      <c r="P359" s="25" t="s">
        <v>529</v>
      </c>
      <c r="Q359" s="26"/>
      <c r="R359" s="26"/>
      <c r="S359" s="25" t="s">
        <v>3385</v>
      </c>
      <c r="T359" s="21">
        <v>5.4582058248442769</v>
      </c>
      <c r="U359" s="22">
        <v>2486.94189453125</v>
      </c>
      <c r="V359" s="22">
        <v>2603.507080078125</v>
      </c>
      <c r="W359" s="23"/>
      <c r="X359" s="24"/>
      <c r="Y359" s="24"/>
      <c r="Z359" s="15">
        <v>283</v>
      </c>
      <c r="AA3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59" s="16"/>
      <c r="AC359" s="71">
        <v>160</v>
      </c>
      <c r="AD359" s="71">
        <v>226</v>
      </c>
      <c r="AE359" s="71">
        <v>1453</v>
      </c>
      <c r="AF359" s="71">
        <v>0</v>
      </c>
      <c r="AG359" s="71" t="s">
        <v>1200</v>
      </c>
      <c r="AH359" s="71" t="s">
        <v>1606</v>
      </c>
      <c r="AI359" s="71">
        <v>-18000</v>
      </c>
      <c r="AJ359" s="74">
        <v>39371.798946759256</v>
      </c>
      <c r="AK359" s="71" t="s">
        <v>2452</v>
      </c>
      <c r="AL359" s="71" t="s">
        <v>2733</v>
      </c>
      <c r="AM359" s="71" t="s">
        <v>3385</v>
      </c>
      <c r="AN359" s="74">
        <v>40523.667094907411</v>
      </c>
      <c r="AO359" s="71"/>
      <c r="AP359" s="71"/>
    </row>
    <row r="360" spans="1:42" ht="34.049999999999997" customHeight="1">
      <c r="A360" s="17" t="s">
        <v>691</v>
      </c>
      <c r="B360" s="77"/>
      <c r="C360" s="78">
        <v>2</v>
      </c>
      <c r="D360" s="78">
        <v>2</v>
      </c>
      <c r="E360" s="79">
        <v>5.8056850000000004</v>
      </c>
      <c r="F360" s="79">
        <v>4.4200000000000001E-4</v>
      </c>
      <c r="G360" s="79">
        <v>3.5199999999999999E-4</v>
      </c>
      <c r="H360" s="79">
        <v>0.42482199999999998</v>
      </c>
      <c r="I360" s="79">
        <v>0.16666666666666666</v>
      </c>
      <c r="J360" s="18"/>
      <c r="K360" s="18" t="s">
        <v>72</v>
      </c>
      <c r="L360" s="19">
        <v>5.1202271583839485</v>
      </c>
      <c r="M360" s="20">
        <v>99.980892963899066</v>
      </c>
      <c r="N360" s="88" t="s">
        <v>2273</v>
      </c>
      <c r="O360" s="18"/>
      <c r="P360" s="25" t="s">
        <v>691</v>
      </c>
      <c r="Q360" s="26"/>
      <c r="R360" s="26"/>
      <c r="S360" s="25" t="s">
        <v>3557</v>
      </c>
      <c r="T360" s="21">
        <v>6.3064485260314624</v>
      </c>
      <c r="U360" s="22">
        <v>1483.705322265625</v>
      </c>
      <c r="V360" s="22">
        <v>7117.62646484375</v>
      </c>
      <c r="W360" s="23"/>
      <c r="X360" s="24"/>
      <c r="Y360" s="24"/>
      <c r="Z360" s="15">
        <v>599</v>
      </c>
      <c r="AA36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0" s="16"/>
      <c r="AC360" s="71">
        <v>260</v>
      </c>
      <c r="AD360" s="71">
        <v>269</v>
      </c>
      <c r="AE360" s="71">
        <v>837</v>
      </c>
      <c r="AF360" s="71">
        <v>0</v>
      </c>
      <c r="AG360" s="71" t="s">
        <v>1447</v>
      </c>
      <c r="AH360" s="71" t="s">
        <v>1603</v>
      </c>
      <c r="AI360" s="71">
        <v>-18000</v>
      </c>
      <c r="AJ360" s="74">
        <v>39175.553182870368</v>
      </c>
      <c r="AK360" s="71" t="s">
        <v>2452</v>
      </c>
      <c r="AL360" s="71" t="s">
        <v>3049</v>
      </c>
      <c r="AM360" s="71" t="s">
        <v>3557</v>
      </c>
      <c r="AN360" s="74">
        <v>40523.67465277778</v>
      </c>
      <c r="AO360" s="71"/>
      <c r="AP360" s="71"/>
    </row>
    <row r="361" spans="1:42" ht="34.049999999999997" customHeight="1">
      <c r="A361" s="17" t="s">
        <v>340</v>
      </c>
      <c r="B361" s="77"/>
      <c r="C361" s="78">
        <v>0</v>
      </c>
      <c r="D361" s="78">
        <v>3</v>
      </c>
      <c r="E361" s="79">
        <v>5.4492719999999997</v>
      </c>
      <c r="F361" s="79">
        <v>5.7799999999999995E-4</v>
      </c>
      <c r="G361" s="79">
        <v>1.0009999999999999E-3</v>
      </c>
      <c r="H361" s="79">
        <v>0.62033700000000003</v>
      </c>
      <c r="I361" s="79">
        <v>0.33333333333333331</v>
      </c>
      <c r="J361" s="18"/>
      <c r="K361" s="18" t="s">
        <v>72</v>
      </c>
      <c r="L361" s="19">
        <v>4.9842003345453385</v>
      </c>
      <c r="M361" s="20">
        <v>99.984515487472109</v>
      </c>
      <c r="N361" s="88" t="s">
        <v>1922</v>
      </c>
      <c r="O361" s="18"/>
      <c r="P361" s="25" t="s">
        <v>340</v>
      </c>
      <c r="Q361" s="26"/>
      <c r="R361" s="26"/>
      <c r="S361" s="25" t="s">
        <v>3364</v>
      </c>
      <c r="T361" s="21">
        <v>5.3003932292745679</v>
      </c>
      <c r="U361" s="22">
        <v>4584.85302734375</v>
      </c>
      <c r="V361" s="22">
        <v>8174.14453125</v>
      </c>
      <c r="W361" s="23"/>
      <c r="X361" s="24"/>
      <c r="Y361" s="24"/>
      <c r="Z361" s="15">
        <v>246</v>
      </c>
      <c r="AA3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1" s="16"/>
      <c r="AC361" s="71">
        <v>274</v>
      </c>
      <c r="AD361" s="71">
        <v>218</v>
      </c>
      <c r="AE361" s="71">
        <v>4063</v>
      </c>
      <c r="AF361" s="71">
        <v>275</v>
      </c>
      <c r="AG361" s="71" t="s">
        <v>1168</v>
      </c>
      <c r="AH361" s="71" t="s">
        <v>1603</v>
      </c>
      <c r="AI361" s="71">
        <v>-18000</v>
      </c>
      <c r="AJ361" s="74">
        <v>39868.001689814817</v>
      </c>
      <c r="AK361" s="71" t="s">
        <v>2452</v>
      </c>
      <c r="AL361" s="71" t="s">
        <v>2696</v>
      </c>
      <c r="AM361" s="71" t="s">
        <v>3364</v>
      </c>
      <c r="AN361" s="74">
        <v>40523.667766203704</v>
      </c>
      <c r="AO361" s="71"/>
      <c r="AP361" s="71"/>
    </row>
    <row r="362" spans="1:42" ht="34.049999999999997" customHeight="1">
      <c r="A362" s="17" t="s">
        <v>508</v>
      </c>
      <c r="B362" s="77"/>
      <c r="C362" s="78">
        <v>0</v>
      </c>
      <c r="D362" s="78">
        <v>6</v>
      </c>
      <c r="E362" s="79">
        <v>4.9007940000000003</v>
      </c>
      <c r="F362" s="79">
        <v>4.8500000000000003E-4</v>
      </c>
      <c r="G362" s="79">
        <v>1.5889999999999999E-3</v>
      </c>
      <c r="H362" s="79">
        <v>0.70667899999999995</v>
      </c>
      <c r="I362" s="79">
        <v>0.53333333333333333</v>
      </c>
      <c r="J362" s="18"/>
      <c r="K362" s="18" t="s">
        <v>72</v>
      </c>
      <c r="L362" s="19">
        <v>5.1056307446952145</v>
      </c>
      <c r="M362" s="20">
        <v>99.981319143142954</v>
      </c>
      <c r="N362" s="88" t="s">
        <v>2120</v>
      </c>
      <c r="O362" s="18"/>
      <c r="P362" s="25" t="s">
        <v>508</v>
      </c>
      <c r="Q362" s="26"/>
      <c r="R362" s="26"/>
      <c r="S362" s="25" t="s">
        <v>3386</v>
      </c>
      <c r="T362" s="21">
        <v>6.1880890793541807</v>
      </c>
      <c r="U362" s="22">
        <v>2995.343994140625</v>
      </c>
      <c r="V362" s="22">
        <v>3034.927978515625</v>
      </c>
      <c r="W362" s="23"/>
      <c r="X362" s="24"/>
      <c r="Y362" s="24"/>
      <c r="Z362" s="15">
        <v>445</v>
      </c>
      <c r="AA3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2" s="16"/>
      <c r="AC362" s="71">
        <v>850</v>
      </c>
      <c r="AD362" s="71">
        <v>263</v>
      </c>
      <c r="AE362" s="71">
        <v>313</v>
      </c>
      <c r="AF362" s="71">
        <v>3</v>
      </c>
      <c r="AG362" s="71" t="s">
        <v>1322</v>
      </c>
      <c r="AH362" s="71"/>
      <c r="AI362" s="71"/>
      <c r="AJ362" s="74">
        <v>40384.062511574077</v>
      </c>
      <c r="AK362" s="71" t="s">
        <v>2452</v>
      </c>
      <c r="AL362" s="71" t="s">
        <v>2895</v>
      </c>
      <c r="AM362" s="71" t="s">
        <v>3386</v>
      </c>
      <c r="AN362" s="74">
        <v>40523.672893518517</v>
      </c>
      <c r="AO362" s="71"/>
      <c r="AP362" s="71"/>
    </row>
    <row r="363" spans="1:42" ht="34.049999999999997" customHeight="1">
      <c r="A363" s="17" t="s">
        <v>650</v>
      </c>
      <c r="B363" s="77"/>
      <c r="C363" s="78">
        <v>3</v>
      </c>
      <c r="D363" s="78">
        <v>1</v>
      </c>
      <c r="E363" s="79">
        <v>4.5861470000000004</v>
      </c>
      <c r="F363" s="79">
        <v>4.26E-4</v>
      </c>
      <c r="G363" s="79">
        <v>1.64E-4</v>
      </c>
      <c r="H363" s="79">
        <v>0.54271199999999997</v>
      </c>
      <c r="I363" s="79">
        <v>0</v>
      </c>
      <c r="J363" s="18"/>
      <c r="K363" s="18" t="s">
        <v>72</v>
      </c>
      <c r="L363" s="19">
        <v>5.5818458265737183</v>
      </c>
      <c r="M363" s="20">
        <v>99.961004599184335</v>
      </c>
      <c r="N363" s="88" t="s">
        <v>2244</v>
      </c>
      <c r="O363" s="18"/>
      <c r="P363" s="25" t="s">
        <v>650</v>
      </c>
      <c r="Q363" s="26"/>
      <c r="R363" s="26"/>
      <c r="S363" s="25" t="s">
        <v>3542</v>
      </c>
      <c r="T363" s="21">
        <v>11.829889370971275</v>
      </c>
      <c r="U363" s="22">
        <v>1987.932861328125</v>
      </c>
      <c r="V363" s="22">
        <v>8646.9658203125</v>
      </c>
      <c r="W363" s="23"/>
      <c r="X363" s="24"/>
      <c r="Y363" s="24"/>
      <c r="Z363" s="15">
        <v>569</v>
      </c>
      <c r="AA3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3" s="16"/>
      <c r="AC363" s="71">
        <v>792</v>
      </c>
      <c r="AD363" s="71">
        <v>549</v>
      </c>
      <c r="AE363" s="71">
        <v>434</v>
      </c>
      <c r="AF363" s="71">
        <v>3</v>
      </c>
      <c r="AG363" s="71" t="s">
        <v>1419</v>
      </c>
      <c r="AH363" s="71" t="s">
        <v>1603</v>
      </c>
      <c r="AI363" s="71">
        <v>-18000</v>
      </c>
      <c r="AJ363" s="74">
        <v>39790.88790509259</v>
      </c>
      <c r="AK363" s="71" t="s">
        <v>2452</v>
      </c>
      <c r="AL363" s="71" t="s">
        <v>3019</v>
      </c>
      <c r="AM363" s="71" t="s">
        <v>3542</v>
      </c>
      <c r="AN363" s="74">
        <v>40523.67696759259</v>
      </c>
      <c r="AO363" s="71"/>
      <c r="AP363" s="71"/>
    </row>
    <row r="364" spans="1:42" ht="34.049999999999997" customHeight="1">
      <c r="A364" s="17" t="s">
        <v>473</v>
      </c>
      <c r="B364" s="77"/>
      <c r="C364" s="78">
        <v>0</v>
      </c>
      <c r="D364" s="78">
        <v>3</v>
      </c>
      <c r="E364" s="79">
        <v>4.5193260000000004</v>
      </c>
      <c r="F364" s="79">
        <v>3.8999999999999999E-4</v>
      </c>
      <c r="G364" s="79">
        <v>4.35E-4</v>
      </c>
      <c r="H364" s="79">
        <v>0.43829000000000001</v>
      </c>
      <c r="I364" s="79">
        <v>0.33333333333333331</v>
      </c>
      <c r="J364" s="18"/>
      <c r="K364" s="18" t="s">
        <v>72</v>
      </c>
      <c r="L364" s="19">
        <v>5.3033666552640124</v>
      </c>
      <c r="M364" s="20">
        <v>99.974642334988729</v>
      </c>
      <c r="N364" s="88" t="s">
        <v>2069</v>
      </c>
      <c r="O364" s="18"/>
      <c r="P364" s="25" t="s">
        <v>473</v>
      </c>
      <c r="Q364" s="26"/>
      <c r="R364" s="26"/>
      <c r="S364" s="25" t="s">
        <v>3440</v>
      </c>
      <c r="T364" s="21">
        <v>8.04238707729826</v>
      </c>
      <c r="U364" s="22">
        <v>976.652587890625</v>
      </c>
      <c r="V364" s="22">
        <v>3543.983154296875</v>
      </c>
      <c r="W364" s="23"/>
      <c r="X364" s="24"/>
      <c r="Y364" s="24"/>
      <c r="Z364" s="15">
        <v>394</v>
      </c>
      <c r="AA3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4" s="16"/>
      <c r="AC364" s="71">
        <v>258</v>
      </c>
      <c r="AD364" s="71">
        <v>357</v>
      </c>
      <c r="AE364" s="71">
        <v>1153</v>
      </c>
      <c r="AF364" s="71">
        <v>37</v>
      </c>
      <c r="AG364" s="71" t="s">
        <v>1279</v>
      </c>
      <c r="AH364" s="71" t="s">
        <v>1603</v>
      </c>
      <c r="AI364" s="71">
        <v>-18000</v>
      </c>
      <c r="AJ364" s="74">
        <v>39131.91615740741</v>
      </c>
      <c r="AK364" s="71" t="s">
        <v>2452</v>
      </c>
      <c r="AL364" s="71" t="s">
        <v>2844</v>
      </c>
      <c r="AM364" s="71" t="s">
        <v>3440</v>
      </c>
      <c r="AN364" s="74">
        <v>40523.671770833331</v>
      </c>
      <c r="AO364" s="71"/>
      <c r="AP364" s="71"/>
    </row>
    <row r="365" spans="1:42" ht="34.049999999999997" customHeight="1">
      <c r="A365" s="17" t="s">
        <v>228</v>
      </c>
      <c r="B365" s="77"/>
      <c r="C365" s="78">
        <v>1</v>
      </c>
      <c r="D365" s="78">
        <v>3</v>
      </c>
      <c r="E365" s="79">
        <v>4.1956420000000003</v>
      </c>
      <c r="F365" s="79">
        <v>4.5600000000000003E-4</v>
      </c>
      <c r="G365" s="79">
        <v>5.8900000000000001E-4</v>
      </c>
      <c r="H365" s="79">
        <v>0.431452</v>
      </c>
      <c r="I365" s="79">
        <v>0.66666666666666663</v>
      </c>
      <c r="J365" s="18"/>
      <c r="K365" s="18" t="s">
        <v>72</v>
      </c>
      <c r="L365" s="19">
        <v>5.2997313634794363</v>
      </c>
      <c r="M365" s="20">
        <v>99.974784394736687</v>
      </c>
      <c r="N365" s="88" t="s">
        <v>1784</v>
      </c>
      <c r="O365" s="18"/>
      <c r="P365" s="25" t="s">
        <v>228</v>
      </c>
      <c r="Q365" s="26"/>
      <c r="R365" s="26"/>
      <c r="S365" s="25" t="s">
        <v>3318</v>
      </c>
      <c r="T365" s="21">
        <v>8.0029339284058327</v>
      </c>
      <c r="U365" s="22">
        <v>1468.240478515625</v>
      </c>
      <c r="V365" s="22">
        <v>4818.4365234375</v>
      </c>
      <c r="W365" s="23"/>
      <c r="X365" s="24"/>
      <c r="Y365" s="24"/>
      <c r="Z365" s="15">
        <v>108</v>
      </c>
      <c r="AA3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5" s="16"/>
      <c r="AC365" s="71">
        <v>847</v>
      </c>
      <c r="AD365" s="71">
        <v>355</v>
      </c>
      <c r="AE365" s="71">
        <v>533</v>
      </c>
      <c r="AF365" s="71">
        <v>7</v>
      </c>
      <c r="AG365" s="71" t="s">
        <v>1050</v>
      </c>
      <c r="AH365" s="71" t="s">
        <v>1610</v>
      </c>
      <c r="AI365" s="71">
        <v>0</v>
      </c>
      <c r="AJ365" s="74">
        <v>39652.52752314815</v>
      </c>
      <c r="AK365" s="71" t="s">
        <v>2452</v>
      </c>
      <c r="AL365" s="71" t="s">
        <v>2558</v>
      </c>
      <c r="AM365" s="71" t="s">
        <v>3318</v>
      </c>
      <c r="AN365" s="74">
        <v>40523.655023148145</v>
      </c>
      <c r="AO365" s="71"/>
      <c r="AP365" s="71"/>
    </row>
    <row r="366" spans="1:42" ht="34.049999999999997" customHeight="1">
      <c r="A366" s="17" t="s">
        <v>515</v>
      </c>
      <c r="B366" s="77"/>
      <c r="C366" s="78">
        <v>2</v>
      </c>
      <c r="D366" s="78">
        <v>2</v>
      </c>
      <c r="E366" s="79">
        <v>4</v>
      </c>
      <c r="F366" s="79">
        <v>4.1800000000000002E-4</v>
      </c>
      <c r="G366" s="79">
        <v>7.4999999999999993E-5</v>
      </c>
      <c r="H366" s="79">
        <v>0.41603200000000001</v>
      </c>
      <c r="I366" s="79">
        <v>0</v>
      </c>
      <c r="J366" s="18"/>
      <c r="K366" s="18" t="s">
        <v>72</v>
      </c>
      <c r="L366" s="19">
        <v>3.4384791457712827</v>
      </c>
      <c r="M366" s="20">
        <v>99.998579402520377</v>
      </c>
      <c r="N366" s="88" t="s">
        <v>2126</v>
      </c>
      <c r="O366" s="18"/>
      <c r="P366" s="25" t="s">
        <v>515</v>
      </c>
      <c r="Q366" s="26"/>
      <c r="R366" s="26"/>
      <c r="S366" s="25" t="s">
        <v>3475</v>
      </c>
      <c r="T366" s="21">
        <v>1.3945314889242724</v>
      </c>
      <c r="U366" s="22">
        <v>6446.6064453125</v>
      </c>
      <c r="V366" s="22">
        <v>2770.91455078125</v>
      </c>
      <c r="W366" s="23"/>
      <c r="X366" s="24"/>
      <c r="Y366" s="24"/>
      <c r="Z366" s="15">
        <v>451</v>
      </c>
      <c r="AA3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6" s="16"/>
      <c r="AC366" s="71">
        <v>39</v>
      </c>
      <c r="AD366" s="71">
        <v>20</v>
      </c>
      <c r="AE366" s="71">
        <v>55</v>
      </c>
      <c r="AF366" s="71">
        <v>1</v>
      </c>
      <c r="AG366" s="71" t="s">
        <v>1327</v>
      </c>
      <c r="AH366" s="71" t="s">
        <v>1616</v>
      </c>
      <c r="AI366" s="71">
        <v>-21600</v>
      </c>
      <c r="AJ366" s="74">
        <v>40504.002685185187</v>
      </c>
      <c r="AK366" s="71" t="s">
        <v>2452</v>
      </c>
      <c r="AL366" s="71" t="s">
        <v>2901</v>
      </c>
      <c r="AM366" s="71" t="s">
        <v>3475</v>
      </c>
      <c r="AN366" s="74">
        <v>40523.661782407406</v>
      </c>
      <c r="AO366" s="71"/>
      <c r="AP366" s="71"/>
    </row>
    <row r="367" spans="1:42" ht="34.049999999999997" customHeight="1">
      <c r="A367" s="17" t="s">
        <v>604</v>
      </c>
      <c r="B367" s="77"/>
      <c r="C367" s="78">
        <v>1</v>
      </c>
      <c r="D367" s="78">
        <v>3</v>
      </c>
      <c r="E367" s="79">
        <v>3.8926020000000001</v>
      </c>
      <c r="F367" s="79">
        <v>5.8E-4</v>
      </c>
      <c r="G367" s="79">
        <v>1.0089999999999999E-3</v>
      </c>
      <c r="H367" s="79">
        <v>0.54808900000000005</v>
      </c>
      <c r="I367" s="79">
        <v>0.33333333333333331</v>
      </c>
      <c r="J367" s="18"/>
      <c r="K367" s="18" t="s">
        <v>72</v>
      </c>
      <c r="L367" s="19">
        <v>5.5675451288266951</v>
      </c>
      <c r="M367" s="20">
        <v>99.961856957672111</v>
      </c>
      <c r="N367" s="88" t="s">
        <v>2200</v>
      </c>
      <c r="O367" s="18"/>
      <c r="P367" s="25" t="s">
        <v>604</v>
      </c>
      <c r="Q367" s="26"/>
      <c r="R367" s="26"/>
      <c r="S367" s="25" t="s">
        <v>3517</v>
      </c>
      <c r="T367" s="21">
        <v>11.593170477616711</v>
      </c>
      <c r="U367" s="22">
        <v>4748.71435546875</v>
      </c>
      <c r="V367" s="22">
        <v>7995.3388671875</v>
      </c>
      <c r="W367" s="23"/>
      <c r="X367" s="24"/>
      <c r="Y367" s="24"/>
      <c r="Z367" s="15">
        <v>525</v>
      </c>
      <c r="AA3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7" s="16"/>
      <c r="AC367" s="71">
        <v>1157</v>
      </c>
      <c r="AD367" s="71">
        <v>537</v>
      </c>
      <c r="AE367" s="71">
        <v>4189</v>
      </c>
      <c r="AF367" s="71">
        <v>13</v>
      </c>
      <c r="AG367" s="71" t="s">
        <v>1385</v>
      </c>
      <c r="AH367" s="71" t="s">
        <v>1616</v>
      </c>
      <c r="AI367" s="71">
        <v>-21600</v>
      </c>
      <c r="AJ367" s="74">
        <v>39924.473703703705</v>
      </c>
      <c r="AK367" s="71" t="s">
        <v>2452</v>
      </c>
      <c r="AL367" s="71" t="s">
        <v>2975</v>
      </c>
      <c r="AM367" s="71" t="s">
        <v>3517</v>
      </c>
      <c r="AN367" s="74">
        <v>40523.675555555557</v>
      </c>
      <c r="AO367" s="71"/>
      <c r="AP367" s="71"/>
    </row>
    <row r="368" spans="1:42" ht="34.049999999999997" customHeight="1">
      <c r="A368" s="17" t="s">
        <v>186</v>
      </c>
      <c r="B368" s="77"/>
      <c r="C368" s="78">
        <v>0</v>
      </c>
      <c r="D368" s="78">
        <v>4</v>
      </c>
      <c r="E368" s="79">
        <v>3.7696320000000001</v>
      </c>
      <c r="F368" s="79">
        <v>6.1200000000000002E-4</v>
      </c>
      <c r="G368" s="79">
        <v>1.7080000000000001E-3</v>
      </c>
      <c r="H368" s="79">
        <v>0.59979300000000002</v>
      </c>
      <c r="I368" s="79">
        <v>0.41666666666666669</v>
      </c>
      <c r="J368" s="18"/>
      <c r="K368" s="18" t="s">
        <v>72</v>
      </c>
      <c r="L368" s="19">
        <v>5.2942398433711064</v>
      </c>
      <c r="M368" s="20">
        <v>99.974997484358624</v>
      </c>
      <c r="N368" s="88" t="s">
        <v>1721</v>
      </c>
      <c r="O368" s="18"/>
      <c r="P368" s="25" t="s">
        <v>186</v>
      </c>
      <c r="Q368" s="26"/>
      <c r="R368" s="26"/>
      <c r="S368" s="25" t="s">
        <v>3271</v>
      </c>
      <c r="T368" s="21">
        <v>7.9437542050671919</v>
      </c>
      <c r="U368" s="22">
        <v>5226.7138671875</v>
      </c>
      <c r="V368" s="22">
        <v>5411.40185546875</v>
      </c>
      <c r="W368" s="23"/>
      <c r="X368" s="24"/>
      <c r="Y368" s="24"/>
      <c r="Z368" s="15">
        <v>45</v>
      </c>
      <c r="AA3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8" s="16"/>
      <c r="AC368" s="71">
        <v>585</v>
      </c>
      <c r="AD368" s="71">
        <v>352</v>
      </c>
      <c r="AE368" s="71">
        <v>846</v>
      </c>
      <c r="AF368" s="71">
        <v>5</v>
      </c>
      <c r="AG368" s="71" t="s">
        <v>996</v>
      </c>
      <c r="AH368" s="71"/>
      <c r="AI368" s="71"/>
      <c r="AJ368" s="74">
        <v>39776.444432870368</v>
      </c>
      <c r="AK368" s="71" t="s">
        <v>2452</v>
      </c>
      <c r="AL368" s="71" t="s">
        <v>2495</v>
      </c>
      <c r="AM368" s="71" t="s">
        <v>3271</v>
      </c>
      <c r="AN368" s="74">
        <v>40523.6565625</v>
      </c>
      <c r="AO368" s="71"/>
      <c r="AP368" s="71"/>
    </row>
    <row r="369" spans="1:42" ht="34.049999999999997" customHeight="1">
      <c r="A369" s="17" t="s">
        <v>857</v>
      </c>
      <c r="B369" s="77"/>
      <c r="C369" s="78">
        <v>3</v>
      </c>
      <c r="D369" s="78">
        <v>2</v>
      </c>
      <c r="E369" s="79">
        <v>3.7627329999999999</v>
      </c>
      <c r="F369" s="79">
        <v>5.8200000000000005E-4</v>
      </c>
      <c r="G369" s="79">
        <v>1.0950000000000001E-3</v>
      </c>
      <c r="H369" s="79">
        <v>0.89515800000000001</v>
      </c>
      <c r="I369" s="79">
        <v>0.35</v>
      </c>
      <c r="J369" s="18"/>
      <c r="K369" s="18" t="s">
        <v>72</v>
      </c>
      <c r="L369" s="19">
        <v>5.3194773688366324</v>
      </c>
      <c r="M369" s="20">
        <v>99.97400306612289</v>
      </c>
      <c r="N369" s="88" t="s">
        <v>2116</v>
      </c>
      <c r="O369" s="18"/>
      <c r="P369" s="25" t="s">
        <v>857</v>
      </c>
      <c r="Q369" s="26"/>
      <c r="R369" s="26"/>
      <c r="S369" s="25" t="s">
        <v>3283</v>
      </c>
      <c r="T369" s="21">
        <v>8.2199262473141825</v>
      </c>
      <c r="U369" s="22">
        <v>4720.103515625</v>
      </c>
      <c r="V369" s="22">
        <v>8542.8955078125</v>
      </c>
      <c r="W369" s="23"/>
      <c r="X369" s="24"/>
      <c r="Y369" s="24"/>
      <c r="Z369" s="15">
        <v>441</v>
      </c>
      <c r="AA3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69" s="16"/>
      <c r="AC369" s="71">
        <v>276</v>
      </c>
      <c r="AD369" s="71">
        <v>366</v>
      </c>
      <c r="AE369" s="71">
        <v>5885</v>
      </c>
      <c r="AF369" s="71">
        <v>0</v>
      </c>
      <c r="AG369" s="71" t="s">
        <v>1319</v>
      </c>
      <c r="AH369" s="71" t="s">
        <v>1651</v>
      </c>
      <c r="AI369" s="71">
        <v>25200</v>
      </c>
      <c r="AJ369" s="74">
        <v>39743.377500000002</v>
      </c>
      <c r="AK369" s="71" t="s">
        <v>2452</v>
      </c>
      <c r="AL369" s="71" t="s">
        <v>2891</v>
      </c>
      <c r="AM369" s="71" t="s">
        <v>3283</v>
      </c>
      <c r="AN369" s="74">
        <v>40523.671747685185</v>
      </c>
      <c r="AO369" s="71"/>
      <c r="AP369" s="71"/>
    </row>
    <row r="370" spans="1:42" ht="34.049999999999997" customHeight="1">
      <c r="A370" s="17" t="s">
        <v>456</v>
      </c>
      <c r="B370" s="77"/>
      <c r="C370" s="78">
        <v>1</v>
      </c>
      <c r="D370" s="78">
        <v>2</v>
      </c>
      <c r="E370" s="79">
        <v>3.6395710000000001</v>
      </c>
      <c r="F370" s="79">
        <v>4.7399999999999997E-4</v>
      </c>
      <c r="G370" s="79">
        <v>5.9999999999999995E-4</v>
      </c>
      <c r="H370" s="79">
        <v>0.53332100000000005</v>
      </c>
      <c r="I370" s="79">
        <v>0.33333333333333331</v>
      </c>
      <c r="J370" s="18"/>
      <c r="K370" s="18" t="s">
        <v>72</v>
      </c>
      <c r="L370" s="19">
        <v>5.8547361459896958</v>
      </c>
      <c r="M370" s="20">
        <v>99.940547995477772</v>
      </c>
      <c r="N370" s="88" t="s">
        <v>2054</v>
      </c>
      <c r="O370" s="18"/>
      <c r="P370" s="25" t="s">
        <v>456</v>
      </c>
      <c r="Q370" s="26"/>
      <c r="R370" s="26"/>
      <c r="S370" s="25" t="s">
        <v>3431</v>
      </c>
      <c r="T370" s="21">
        <v>17.511142811480795</v>
      </c>
      <c r="U370" s="22">
        <v>3278.692138671875</v>
      </c>
      <c r="V370" s="22">
        <v>2657.421630859375</v>
      </c>
      <c r="W370" s="23"/>
      <c r="X370" s="24"/>
      <c r="Y370" s="24"/>
      <c r="Z370" s="15">
        <v>379</v>
      </c>
      <c r="AA3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0" s="16"/>
      <c r="AC370" s="71">
        <v>553</v>
      </c>
      <c r="AD370" s="71">
        <v>837</v>
      </c>
      <c r="AE370" s="71">
        <v>1894</v>
      </c>
      <c r="AF370" s="71">
        <v>329</v>
      </c>
      <c r="AG370" s="71" t="s">
        <v>1264</v>
      </c>
      <c r="AH370" s="71" t="s">
        <v>1660</v>
      </c>
      <c r="AI370" s="71">
        <v>3600</v>
      </c>
      <c r="AJ370" s="74">
        <v>39875.671886574077</v>
      </c>
      <c r="AK370" s="71" t="s">
        <v>2452</v>
      </c>
      <c r="AL370" s="71" t="s">
        <v>2829</v>
      </c>
      <c r="AM370" s="71" t="s">
        <v>3431</v>
      </c>
      <c r="AN370" s="74">
        <v>40523.657939814817</v>
      </c>
      <c r="AO370" s="71"/>
      <c r="AP370" s="71"/>
    </row>
    <row r="371" spans="1:42" ht="34.049999999999997" customHeight="1">
      <c r="A371" s="17" t="s">
        <v>463</v>
      </c>
      <c r="B371" s="77"/>
      <c r="C371" s="78">
        <v>1</v>
      </c>
      <c r="D371" s="78">
        <v>2</v>
      </c>
      <c r="E371" s="79">
        <v>3.62</v>
      </c>
      <c r="F371" s="79">
        <v>4.28E-4</v>
      </c>
      <c r="G371" s="79">
        <v>1.5200000000000001E-4</v>
      </c>
      <c r="H371" s="79">
        <v>0.40210800000000002</v>
      </c>
      <c r="I371" s="79">
        <v>0</v>
      </c>
      <c r="J371" s="18"/>
      <c r="K371" s="18" t="s">
        <v>72</v>
      </c>
      <c r="L371" s="19">
        <v>6.3063429999125669</v>
      </c>
      <c r="M371" s="20">
        <v>99.880527751963683</v>
      </c>
      <c r="N371" s="88" t="s">
        <v>2061</v>
      </c>
      <c r="O371" s="18"/>
      <c r="P371" s="25" t="s">
        <v>463</v>
      </c>
      <c r="Q371" s="26"/>
      <c r="R371" s="26"/>
      <c r="S371" s="25" t="s">
        <v>3436</v>
      </c>
      <c r="T371" s="21">
        <v>34.180098218531299</v>
      </c>
      <c r="U371" s="22">
        <v>5200.71435546875</v>
      </c>
      <c r="V371" s="22">
        <v>2028.7894287109375</v>
      </c>
      <c r="W371" s="23"/>
      <c r="X371" s="24"/>
      <c r="Y371" s="24"/>
      <c r="Z371" s="15">
        <v>386</v>
      </c>
      <c r="AA3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1" s="16"/>
      <c r="AC371" s="71">
        <v>1436</v>
      </c>
      <c r="AD371" s="71">
        <v>1682</v>
      </c>
      <c r="AE371" s="71">
        <v>13834</v>
      </c>
      <c r="AF371" s="71">
        <v>1689</v>
      </c>
      <c r="AG371" s="71" t="s">
        <v>1271</v>
      </c>
      <c r="AH371" s="71" t="s">
        <v>1636</v>
      </c>
      <c r="AI371" s="71">
        <v>3600</v>
      </c>
      <c r="AJ371" s="74">
        <v>39062.409247685187</v>
      </c>
      <c r="AK371" s="71" t="s">
        <v>2452</v>
      </c>
      <c r="AL371" s="71" t="s">
        <v>2836</v>
      </c>
      <c r="AM371" s="71" t="s">
        <v>3436</v>
      </c>
      <c r="AN371" s="74">
        <v>40523.666875000003</v>
      </c>
      <c r="AO371" s="71"/>
      <c r="AP371" s="71"/>
    </row>
    <row r="372" spans="1:42" ht="34.049999999999997" customHeight="1">
      <c r="A372" s="17" t="s">
        <v>795</v>
      </c>
      <c r="B372" s="77"/>
      <c r="C372" s="78">
        <v>3</v>
      </c>
      <c r="D372" s="78">
        <v>1</v>
      </c>
      <c r="E372" s="79">
        <v>3.5399069999999999</v>
      </c>
      <c r="F372" s="79">
        <v>5.7600000000000001E-4</v>
      </c>
      <c r="G372" s="79">
        <v>1.016E-3</v>
      </c>
      <c r="H372" s="79">
        <v>0.78016300000000005</v>
      </c>
      <c r="I372" s="79">
        <v>0.41666666666666669</v>
      </c>
      <c r="J372" s="18"/>
      <c r="K372" s="18" t="s">
        <v>72</v>
      </c>
      <c r="L372" s="19">
        <v>6.5040304159557927</v>
      </c>
      <c r="M372" s="20">
        <v>99.837838797700996</v>
      </c>
      <c r="N372" s="88" t="s">
        <v>2247</v>
      </c>
      <c r="O372" s="18"/>
      <c r="P372" s="25" t="s">
        <v>795</v>
      </c>
      <c r="Q372" s="26"/>
      <c r="R372" s="26"/>
      <c r="S372" s="25" t="s">
        <v>3463</v>
      </c>
      <c r="T372" s="21">
        <v>46.03576946070568</v>
      </c>
      <c r="U372" s="22">
        <v>5619.2763671875</v>
      </c>
      <c r="V372" s="22">
        <v>7292.06884765625</v>
      </c>
      <c r="W372" s="23"/>
      <c r="X372" s="24"/>
      <c r="Y372" s="24"/>
      <c r="Z372" s="15">
        <v>572</v>
      </c>
      <c r="AA3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2" s="16"/>
      <c r="AC372" s="71">
        <v>21</v>
      </c>
      <c r="AD372" s="71">
        <v>2283</v>
      </c>
      <c r="AE372" s="71">
        <v>20610</v>
      </c>
      <c r="AF372" s="71">
        <v>473</v>
      </c>
      <c r="AG372" s="71" t="s">
        <v>1422</v>
      </c>
      <c r="AH372" s="71" t="s">
        <v>1616</v>
      </c>
      <c r="AI372" s="71">
        <v>-21600</v>
      </c>
      <c r="AJ372" s="74">
        <v>39939.76489583333</v>
      </c>
      <c r="AK372" s="71" t="s">
        <v>2452</v>
      </c>
      <c r="AL372" s="71" t="s">
        <v>3022</v>
      </c>
      <c r="AM372" s="71" t="s">
        <v>3463</v>
      </c>
      <c r="AN372" s="74">
        <v>40523.68037037037</v>
      </c>
      <c r="AO372" s="71"/>
      <c r="AP372" s="71"/>
    </row>
    <row r="373" spans="1:42" ht="34.049999999999997" customHeight="1">
      <c r="A373" s="17" t="s">
        <v>745</v>
      </c>
      <c r="B373" s="77"/>
      <c r="C373" s="78">
        <v>2</v>
      </c>
      <c r="D373" s="78">
        <v>1</v>
      </c>
      <c r="E373" s="79">
        <v>3.3981479999999999</v>
      </c>
      <c r="F373" s="79">
        <v>4.0900000000000002E-4</v>
      </c>
      <c r="G373" s="79">
        <v>4.1999999999999998E-5</v>
      </c>
      <c r="H373" s="79">
        <v>0.43508799999999997</v>
      </c>
      <c r="I373" s="79">
        <v>0</v>
      </c>
      <c r="J373" s="18"/>
      <c r="K373" s="18" t="s">
        <v>72</v>
      </c>
      <c r="L373" s="19">
        <v>4.7759051874036516</v>
      </c>
      <c r="M373" s="20">
        <v>99.988777279910977</v>
      </c>
      <c r="N373" s="88" t="s">
        <v>2317</v>
      </c>
      <c r="O373" s="18"/>
      <c r="P373" s="25" t="s">
        <v>745</v>
      </c>
      <c r="Q373" s="26"/>
      <c r="R373" s="26"/>
      <c r="S373" s="25" t="s">
        <v>3585</v>
      </c>
      <c r="T373" s="21">
        <v>4.1167987625017508</v>
      </c>
      <c r="U373" s="22">
        <v>6815.46533203125</v>
      </c>
      <c r="V373" s="22">
        <v>3014.847412109375</v>
      </c>
      <c r="W373" s="23"/>
      <c r="X373" s="24"/>
      <c r="Y373" s="24"/>
      <c r="Z373" s="15">
        <v>644</v>
      </c>
      <c r="AA3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3" s="16"/>
      <c r="AC373" s="71">
        <v>318</v>
      </c>
      <c r="AD373" s="71">
        <v>158</v>
      </c>
      <c r="AE373" s="71">
        <v>2217</v>
      </c>
      <c r="AF373" s="71">
        <v>1</v>
      </c>
      <c r="AG373" s="71" t="s">
        <v>1485</v>
      </c>
      <c r="AH373" s="71" t="s">
        <v>1603</v>
      </c>
      <c r="AI373" s="71">
        <v>-18000</v>
      </c>
      <c r="AJ373" s="74">
        <v>39756.640462962961</v>
      </c>
      <c r="AK373" s="71" t="s">
        <v>2452</v>
      </c>
      <c r="AL373" s="71" t="s">
        <v>3094</v>
      </c>
      <c r="AM373" s="71" t="s">
        <v>3585</v>
      </c>
      <c r="AN373" s="74">
        <v>40523.673657407409</v>
      </c>
      <c r="AO373" s="71"/>
      <c r="AP373" s="71"/>
    </row>
    <row r="374" spans="1:42" ht="34.049999999999997" customHeight="1">
      <c r="A374" s="17" t="s">
        <v>860</v>
      </c>
      <c r="B374" s="77"/>
      <c r="C374" s="78">
        <v>3</v>
      </c>
      <c r="D374" s="78">
        <v>3</v>
      </c>
      <c r="E374" s="79">
        <v>3.2304550000000001</v>
      </c>
      <c r="F374" s="79">
        <v>4.4000000000000002E-4</v>
      </c>
      <c r="G374" s="79">
        <v>3.1E-4</v>
      </c>
      <c r="H374" s="79">
        <v>0.45528200000000002</v>
      </c>
      <c r="I374" s="79">
        <v>0.33333333333333331</v>
      </c>
      <c r="J374" s="18"/>
      <c r="K374" s="18" t="s">
        <v>72</v>
      </c>
      <c r="L374" s="19">
        <v>5.8937377198222185</v>
      </c>
      <c r="M374" s="20">
        <v>99.93685444203075</v>
      </c>
      <c r="N374" s="88" t="s">
        <v>2398</v>
      </c>
      <c r="O374" s="18"/>
      <c r="P374" s="25" t="s">
        <v>860</v>
      </c>
      <c r="Q374" s="26"/>
      <c r="R374" s="26"/>
      <c r="S374" s="25" t="s">
        <v>3636</v>
      </c>
      <c r="T374" s="21">
        <v>18.536924682683903</v>
      </c>
      <c r="U374" s="22">
        <v>1652.4931640625</v>
      </c>
      <c r="V374" s="22">
        <v>7478.4208984375</v>
      </c>
      <c r="W374" s="23"/>
      <c r="X374" s="24"/>
      <c r="Y374" s="24"/>
      <c r="Z374" s="15">
        <v>725</v>
      </c>
      <c r="AA3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4" s="16"/>
      <c r="AC374" s="71">
        <v>717</v>
      </c>
      <c r="AD374" s="71">
        <v>889</v>
      </c>
      <c r="AE374" s="71">
        <v>26489</v>
      </c>
      <c r="AF374" s="71">
        <v>203</v>
      </c>
      <c r="AG374" s="71" t="s">
        <v>1556</v>
      </c>
      <c r="AH374" s="71" t="s">
        <v>1613</v>
      </c>
      <c r="AI374" s="71">
        <v>36000</v>
      </c>
      <c r="AJ374" s="74">
        <v>39121.98710648148</v>
      </c>
      <c r="AK374" s="71" t="s">
        <v>2452</v>
      </c>
      <c r="AL374" s="71" t="s">
        <v>3175</v>
      </c>
      <c r="AM374" s="71" t="s">
        <v>3636</v>
      </c>
      <c r="AN374" s="74">
        <v>40523.664849537039</v>
      </c>
      <c r="AO374" s="71"/>
      <c r="AP374" s="71"/>
    </row>
    <row r="375" spans="1:42" ht="34.049999999999997" customHeight="1">
      <c r="A375" s="17" t="s">
        <v>803</v>
      </c>
      <c r="B375" s="77"/>
      <c r="C375" s="78">
        <v>0</v>
      </c>
      <c r="D375" s="78">
        <v>2</v>
      </c>
      <c r="E375" s="79">
        <v>2.9822259999999998</v>
      </c>
      <c r="F375" s="79">
        <v>4.08E-4</v>
      </c>
      <c r="G375" s="79">
        <v>8.1000000000000004E-5</v>
      </c>
      <c r="H375" s="79">
        <v>0.47741800000000001</v>
      </c>
      <c r="I375" s="79">
        <v>0</v>
      </c>
      <c r="J375" s="18"/>
      <c r="K375" s="18" t="s">
        <v>72</v>
      </c>
      <c r="L375" s="19">
        <v>3.5828709275585027</v>
      </c>
      <c r="M375" s="20">
        <v>99.998224253150468</v>
      </c>
      <c r="N375" s="88" t="s">
        <v>2361</v>
      </c>
      <c r="O375" s="18"/>
      <c r="P375" s="25" t="s">
        <v>803</v>
      </c>
      <c r="Q375" s="26"/>
      <c r="R375" s="26"/>
      <c r="S375" s="25" t="s">
        <v>3615</v>
      </c>
      <c r="T375" s="21">
        <v>1.4931643611553405</v>
      </c>
      <c r="U375" s="22">
        <v>7485.0673828125</v>
      </c>
      <c r="V375" s="22">
        <v>4351.25634765625</v>
      </c>
      <c r="W375" s="23"/>
      <c r="X375" s="24"/>
      <c r="Y375" s="24"/>
      <c r="Z375" s="15">
        <v>688</v>
      </c>
      <c r="AA3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5" s="16"/>
      <c r="AC375" s="71">
        <v>63</v>
      </c>
      <c r="AD375" s="71">
        <v>25</v>
      </c>
      <c r="AE375" s="71">
        <v>592</v>
      </c>
      <c r="AF375" s="71">
        <v>0</v>
      </c>
      <c r="AG375" s="71" t="s">
        <v>1525</v>
      </c>
      <c r="AH375" s="71" t="s">
        <v>1623</v>
      </c>
      <c r="AI375" s="71">
        <v>3600</v>
      </c>
      <c r="AJ375" s="74">
        <v>40296.768796296295</v>
      </c>
      <c r="AK375" s="71" t="s">
        <v>2452</v>
      </c>
      <c r="AL375" s="71" t="s">
        <v>3138</v>
      </c>
      <c r="AM375" s="71" t="s">
        <v>3615</v>
      </c>
      <c r="AN375" s="74">
        <v>40523.679270833331</v>
      </c>
      <c r="AO375" s="71"/>
      <c r="AP375" s="71"/>
    </row>
    <row r="376" spans="1:42" ht="34.049999999999997" customHeight="1">
      <c r="A376" s="17" t="s">
        <v>833</v>
      </c>
      <c r="B376" s="77"/>
      <c r="C376" s="78">
        <v>2</v>
      </c>
      <c r="D376" s="78">
        <v>6</v>
      </c>
      <c r="E376" s="79">
        <v>2.9357139999999999</v>
      </c>
      <c r="F376" s="79">
        <v>5.8200000000000005E-4</v>
      </c>
      <c r="G376" s="79">
        <v>1.1479999999999999E-3</v>
      </c>
      <c r="H376" s="79">
        <v>1.013935</v>
      </c>
      <c r="I376" s="79">
        <v>0.36666666666666664</v>
      </c>
      <c r="J376" s="18"/>
      <c r="K376" s="18" t="s">
        <v>72</v>
      </c>
      <c r="L376" s="19">
        <v>2.8455655229880472</v>
      </c>
      <c r="M376" s="20">
        <v>99.999431761008154</v>
      </c>
      <c r="N376" s="88" t="s">
        <v>2383</v>
      </c>
      <c r="O376" s="18"/>
      <c r="P376" s="25" t="s">
        <v>833</v>
      </c>
      <c r="Q376" s="26"/>
      <c r="R376" s="26"/>
      <c r="S376" s="25" t="s">
        <v>3625</v>
      </c>
      <c r="T376" s="21">
        <v>1.1578125955697089</v>
      </c>
      <c r="U376" s="22">
        <v>5272.07275390625</v>
      </c>
      <c r="V376" s="22">
        <v>8005.078125</v>
      </c>
      <c r="W376" s="23"/>
      <c r="X376" s="24"/>
      <c r="Y376" s="24"/>
      <c r="Z376" s="15">
        <v>710</v>
      </c>
      <c r="AA3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6" s="16"/>
      <c r="AC376" s="71">
        <v>17</v>
      </c>
      <c r="AD376" s="71">
        <v>8</v>
      </c>
      <c r="AE376" s="71">
        <v>7</v>
      </c>
      <c r="AF376" s="71">
        <v>0</v>
      </c>
      <c r="AG376" s="71" t="s">
        <v>1542</v>
      </c>
      <c r="AH376" s="71"/>
      <c r="AI376" s="71"/>
      <c r="AJ376" s="74">
        <v>40522.699120370373</v>
      </c>
      <c r="AK376" s="71" t="s">
        <v>2452</v>
      </c>
      <c r="AL376" s="71" t="s">
        <v>3160</v>
      </c>
      <c r="AM376" s="71" t="s">
        <v>3625</v>
      </c>
      <c r="AN376" s="74">
        <v>40523.679745370369</v>
      </c>
      <c r="AO376" s="71"/>
      <c r="AP376" s="71"/>
    </row>
    <row r="377" spans="1:42" ht="34.049999999999997" customHeight="1">
      <c r="A377" s="17" t="s">
        <v>303</v>
      </c>
      <c r="B377" s="77"/>
      <c r="C377" s="78">
        <v>0</v>
      </c>
      <c r="D377" s="78">
        <v>6</v>
      </c>
      <c r="E377" s="79">
        <v>2.794702</v>
      </c>
      <c r="F377" s="79">
        <v>4.8299999999999998E-4</v>
      </c>
      <c r="G377" s="79">
        <v>1.4220000000000001E-3</v>
      </c>
      <c r="H377" s="79">
        <v>0.696608</v>
      </c>
      <c r="I377" s="79">
        <v>0.6</v>
      </c>
      <c r="J377" s="18"/>
      <c r="K377" s="18" t="s">
        <v>72</v>
      </c>
      <c r="L377" s="19">
        <v>5.9400777917461278</v>
      </c>
      <c r="M377" s="20">
        <v>99.932166470347994</v>
      </c>
      <c r="N377" s="88" t="s">
        <v>1876</v>
      </c>
      <c r="O377" s="18"/>
      <c r="P377" s="25" t="s">
        <v>303</v>
      </c>
      <c r="Q377" s="26"/>
      <c r="R377" s="26"/>
      <c r="S377" s="25" t="s">
        <v>3346</v>
      </c>
      <c r="T377" s="21">
        <v>19.838878596134002</v>
      </c>
      <c r="U377" s="22">
        <v>2603.756103515625</v>
      </c>
      <c r="V377" s="22">
        <v>3220.626220703125</v>
      </c>
      <c r="W377" s="23"/>
      <c r="X377" s="24"/>
      <c r="Y377" s="24"/>
      <c r="Z377" s="15">
        <v>200</v>
      </c>
      <c r="AA3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7" s="16"/>
      <c r="AC377" s="71">
        <v>483</v>
      </c>
      <c r="AD377" s="71">
        <v>955</v>
      </c>
      <c r="AE377" s="71">
        <v>1220</v>
      </c>
      <c r="AF377" s="71">
        <v>0</v>
      </c>
      <c r="AG377" s="71" t="s">
        <v>1132</v>
      </c>
      <c r="AH377" s="71" t="s">
        <v>1616</v>
      </c>
      <c r="AI377" s="71">
        <v>-21600</v>
      </c>
      <c r="AJ377" s="74">
        <v>39153.534942129627</v>
      </c>
      <c r="AK377" s="71" t="s">
        <v>2452</v>
      </c>
      <c r="AL377" s="71" t="s">
        <v>2650</v>
      </c>
      <c r="AM377" s="71" t="s">
        <v>3346</v>
      </c>
      <c r="AN377" s="74">
        <v>40523.665196759262</v>
      </c>
      <c r="AO377" s="71"/>
      <c r="AP377" s="71"/>
    </row>
    <row r="378" spans="1:42" ht="34.049999999999997" customHeight="1">
      <c r="A378" s="17" t="s">
        <v>704</v>
      </c>
      <c r="B378" s="77"/>
      <c r="C378" s="78">
        <v>1</v>
      </c>
      <c r="D378" s="78">
        <v>4</v>
      </c>
      <c r="E378" s="79">
        <v>2.525042</v>
      </c>
      <c r="F378" s="79">
        <v>5.8100000000000003E-4</v>
      </c>
      <c r="G378" s="79">
        <v>1.157E-3</v>
      </c>
      <c r="H378" s="79">
        <v>0.64430299999999996</v>
      </c>
      <c r="I378" s="79">
        <v>0.5</v>
      </c>
      <c r="J378" s="18"/>
      <c r="K378" s="18" t="s">
        <v>72</v>
      </c>
      <c r="L378" s="19">
        <v>5.5082773007162729</v>
      </c>
      <c r="M378" s="20">
        <v>99.965195361749224</v>
      </c>
      <c r="N378" s="88" t="s">
        <v>2283</v>
      </c>
      <c r="O378" s="18"/>
      <c r="P378" s="25" t="s">
        <v>704</v>
      </c>
      <c r="Q378" s="26"/>
      <c r="R378" s="26"/>
      <c r="S378" s="25" t="s">
        <v>3235</v>
      </c>
      <c r="T378" s="21">
        <v>10.666021478644671</v>
      </c>
      <c r="U378" s="22">
        <v>6057.4736328125</v>
      </c>
      <c r="V378" s="22">
        <v>5349.83837890625</v>
      </c>
      <c r="W378" s="23"/>
      <c r="X378" s="24"/>
      <c r="Y378" s="24"/>
      <c r="Z378" s="15">
        <v>609</v>
      </c>
      <c r="AA3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8" s="16"/>
      <c r="AC378" s="71">
        <v>580</v>
      </c>
      <c r="AD378" s="71">
        <v>490</v>
      </c>
      <c r="AE378" s="71">
        <v>4828</v>
      </c>
      <c r="AF378" s="71">
        <v>76</v>
      </c>
      <c r="AG378" s="71" t="s">
        <v>1455</v>
      </c>
      <c r="AH378" s="71" t="s">
        <v>1647</v>
      </c>
      <c r="AI378" s="71">
        <v>3600</v>
      </c>
      <c r="AJ378" s="74">
        <v>39880.924722222226</v>
      </c>
      <c r="AK378" s="71" t="s">
        <v>2452</v>
      </c>
      <c r="AL378" s="71" t="s">
        <v>3059</v>
      </c>
      <c r="AM378" s="71" t="s">
        <v>3235</v>
      </c>
      <c r="AN378" s="74">
        <v>40523.664884259262</v>
      </c>
      <c r="AO378" s="71"/>
      <c r="AP378" s="71"/>
    </row>
    <row r="379" spans="1:42" ht="34.049999999999997" customHeight="1">
      <c r="A379" s="61" t="s">
        <v>915</v>
      </c>
      <c r="B379" s="80"/>
      <c r="C379" s="78">
        <v>0</v>
      </c>
      <c r="D379" s="78">
        <v>5</v>
      </c>
      <c r="E379" s="79">
        <v>2.4552130000000001</v>
      </c>
      <c r="F379" s="79">
        <v>4.8299999999999998E-4</v>
      </c>
      <c r="G379" s="79">
        <v>1.374E-3</v>
      </c>
      <c r="H379" s="79">
        <v>0.62076399999999998</v>
      </c>
      <c r="I379" s="79">
        <v>0.5</v>
      </c>
      <c r="J379" s="18"/>
      <c r="K379" s="18" t="s">
        <v>72</v>
      </c>
      <c r="L379" s="19">
        <v>5.8878883671257096</v>
      </c>
      <c r="M379" s="20">
        <v>99.937422681022596</v>
      </c>
      <c r="N379" s="88" t="s">
        <v>2433</v>
      </c>
      <c r="O379" s="18"/>
      <c r="P379" s="25" t="s">
        <v>915</v>
      </c>
      <c r="Q379" s="26"/>
      <c r="R379" s="26"/>
      <c r="S379" s="25" t="s">
        <v>3656</v>
      </c>
      <c r="T379" s="21">
        <v>18.379112087114194</v>
      </c>
      <c r="U379" s="22">
        <v>2949.7158203125</v>
      </c>
      <c r="V379" s="22">
        <v>3007.814697265625</v>
      </c>
      <c r="W379" s="23"/>
      <c r="X379" s="24"/>
      <c r="Y379" s="24"/>
      <c r="Z379" s="15">
        <v>760</v>
      </c>
      <c r="AA3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79" s="68"/>
      <c r="AC379" s="71">
        <v>1108</v>
      </c>
      <c r="AD379" s="71">
        <v>881</v>
      </c>
      <c r="AE379" s="71">
        <v>962</v>
      </c>
      <c r="AF379" s="71">
        <v>50</v>
      </c>
      <c r="AG379" s="71" t="s">
        <v>1587</v>
      </c>
      <c r="AH379" s="71" t="s">
        <v>1647</v>
      </c>
      <c r="AI379" s="71">
        <v>3600</v>
      </c>
      <c r="AJ379" s="74">
        <v>39218.162928240738</v>
      </c>
      <c r="AK379" s="71" t="s">
        <v>2452</v>
      </c>
      <c r="AL379" s="71" t="s">
        <v>3210</v>
      </c>
      <c r="AM379" s="71" t="s">
        <v>3656</v>
      </c>
      <c r="AN379" s="74">
        <v>40523.680960648147</v>
      </c>
      <c r="AO379" s="71"/>
      <c r="AP379" s="71"/>
    </row>
    <row r="380" spans="1:42" ht="34.049999999999997" customHeight="1">
      <c r="A380" s="17" t="s">
        <v>402</v>
      </c>
      <c r="B380" s="77"/>
      <c r="C380" s="78">
        <v>0</v>
      </c>
      <c r="D380" s="78">
        <v>2</v>
      </c>
      <c r="E380" s="79">
        <v>2.4503599999999999</v>
      </c>
      <c r="F380" s="79">
        <v>3.8900000000000002E-4</v>
      </c>
      <c r="G380" s="79">
        <v>3.8299999999999999E-4</v>
      </c>
      <c r="H380" s="79">
        <v>0.34379599999999999</v>
      </c>
      <c r="I380" s="79">
        <v>0</v>
      </c>
      <c r="J380" s="18"/>
      <c r="K380" s="18" t="s">
        <v>72</v>
      </c>
      <c r="L380" s="19">
        <v>4.2673461204542509</v>
      </c>
      <c r="M380" s="20">
        <v>99.994885849073356</v>
      </c>
      <c r="N380" s="88" t="s">
        <v>1997</v>
      </c>
      <c r="O380" s="18"/>
      <c r="P380" s="25" t="s">
        <v>402</v>
      </c>
      <c r="Q380" s="26"/>
      <c r="R380" s="26"/>
      <c r="S380" s="25" t="s">
        <v>3268</v>
      </c>
      <c r="T380" s="21">
        <v>2.4203133601273801</v>
      </c>
      <c r="U380" s="22">
        <v>893.985107421875</v>
      </c>
      <c r="V380" s="22">
        <v>3754.353515625</v>
      </c>
      <c r="W380" s="23"/>
      <c r="X380" s="24"/>
      <c r="Y380" s="24"/>
      <c r="Z380" s="15">
        <v>322</v>
      </c>
      <c r="AA3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0" s="16"/>
      <c r="AC380" s="71">
        <v>292</v>
      </c>
      <c r="AD380" s="71">
        <v>72</v>
      </c>
      <c r="AE380" s="71">
        <v>612</v>
      </c>
      <c r="AF380" s="71">
        <v>4</v>
      </c>
      <c r="AG380" s="71" t="s">
        <v>1228</v>
      </c>
      <c r="AH380" s="71" t="s">
        <v>1604</v>
      </c>
      <c r="AI380" s="71">
        <v>-28800</v>
      </c>
      <c r="AJ380" s="74">
        <v>39899.405011574076</v>
      </c>
      <c r="AK380" s="71" t="s">
        <v>2452</v>
      </c>
      <c r="AL380" s="71" t="s">
        <v>2772</v>
      </c>
      <c r="AM380" s="71" t="s">
        <v>3268</v>
      </c>
      <c r="AN380" s="74">
        <v>40523.669062499997</v>
      </c>
      <c r="AO380" s="71"/>
      <c r="AP380" s="71"/>
    </row>
    <row r="381" spans="1:42" ht="34.049999999999997" customHeight="1">
      <c r="A381" s="17" t="s">
        <v>804</v>
      </c>
      <c r="B381" s="77"/>
      <c r="C381" s="78">
        <v>1</v>
      </c>
      <c r="D381" s="78">
        <v>3</v>
      </c>
      <c r="E381" s="79">
        <v>2.3932660000000001</v>
      </c>
      <c r="F381" s="79">
        <v>5.8500000000000002E-4</v>
      </c>
      <c r="G381" s="79">
        <v>1.091E-3</v>
      </c>
      <c r="H381" s="79">
        <v>0.53770099999999998</v>
      </c>
      <c r="I381" s="79">
        <v>0.33333333333333331</v>
      </c>
      <c r="J381" s="18"/>
      <c r="K381" s="18" t="s">
        <v>72</v>
      </c>
      <c r="L381" s="19">
        <v>3.9774381773862455</v>
      </c>
      <c r="M381" s="20">
        <v>99.996732625796867</v>
      </c>
      <c r="N381" s="88" t="s">
        <v>2362</v>
      </c>
      <c r="O381" s="18"/>
      <c r="P381" s="25" t="s">
        <v>804</v>
      </c>
      <c r="Q381" s="26"/>
      <c r="R381" s="26"/>
      <c r="S381" s="25" t="s">
        <v>3616</v>
      </c>
      <c r="T381" s="21">
        <v>1.9074224245258262</v>
      </c>
      <c r="U381" s="22">
        <v>5690.24365234375</v>
      </c>
      <c r="V381" s="22">
        <v>5742.01513671875</v>
      </c>
      <c r="W381" s="23"/>
      <c r="X381" s="24"/>
      <c r="Y381" s="24"/>
      <c r="Z381" s="15">
        <v>689</v>
      </c>
      <c r="AA3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1" s="16"/>
      <c r="AC381" s="71">
        <v>184</v>
      </c>
      <c r="AD381" s="71">
        <v>46</v>
      </c>
      <c r="AE381" s="71">
        <v>792</v>
      </c>
      <c r="AF381" s="71">
        <v>33</v>
      </c>
      <c r="AG381" s="71" t="s">
        <v>1526</v>
      </c>
      <c r="AH381" s="71" t="s">
        <v>1610</v>
      </c>
      <c r="AI381" s="71">
        <v>0</v>
      </c>
      <c r="AJ381" s="74">
        <v>40107.842499999999</v>
      </c>
      <c r="AK381" s="71" t="s">
        <v>2452</v>
      </c>
      <c r="AL381" s="71" t="s">
        <v>3139</v>
      </c>
      <c r="AM381" s="71" t="s">
        <v>3616</v>
      </c>
      <c r="AN381" s="74">
        <v>40523.679293981484</v>
      </c>
      <c r="AO381" s="71"/>
      <c r="AP381" s="71"/>
    </row>
    <row r="382" spans="1:42" ht="34.049999999999997" customHeight="1">
      <c r="A382" s="17" t="s">
        <v>296</v>
      </c>
      <c r="B382" s="77"/>
      <c r="C382" s="78">
        <v>2</v>
      </c>
      <c r="D382" s="78">
        <v>3</v>
      </c>
      <c r="E382" s="79">
        <v>2.2799999999999998</v>
      </c>
      <c r="F382" s="79">
        <v>5.7399999999999997E-4</v>
      </c>
      <c r="G382" s="79">
        <v>9.1299999999999997E-4</v>
      </c>
      <c r="H382" s="79">
        <v>0.62233799999999995</v>
      </c>
      <c r="I382" s="79">
        <v>0.33333333333333331</v>
      </c>
      <c r="J382" s="18"/>
      <c r="K382" s="18" t="s">
        <v>72</v>
      </c>
      <c r="L382" s="19">
        <v>5.3087815842335031</v>
      </c>
      <c r="M382" s="20">
        <v>99.974429245366778</v>
      </c>
      <c r="N382" s="88" t="s">
        <v>1865</v>
      </c>
      <c r="O382" s="18"/>
      <c r="P382" s="25" t="s">
        <v>296</v>
      </c>
      <c r="Q382" s="26"/>
      <c r="R382" s="26"/>
      <c r="S382" s="25" t="s">
        <v>3235</v>
      </c>
      <c r="T382" s="21">
        <v>8.1015668006369008</v>
      </c>
      <c r="U382" s="22">
        <v>5916.0400390625</v>
      </c>
      <c r="V382" s="22">
        <v>7304.55615234375</v>
      </c>
      <c r="W382" s="23"/>
      <c r="X382" s="24"/>
      <c r="Y382" s="24"/>
      <c r="Z382" s="15">
        <v>189</v>
      </c>
      <c r="AA38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2" s="16"/>
      <c r="AC382" s="71">
        <v>2001</v>
      </c>
      <c r="AD382" s="71">
        <v>360</v>
      </c>
      <c r="AE382" s="71">
        <v>1359</v>
      </c>
      <c r="AF382" s="71">
        <v>37</v>
      </c>
      <c r="AG382" s="71" t="s">
        <v>1123</v>
      </c>
      <c r="AH382" s="71" t="s">
        <v>1604</v>
      </c>
      <c r="AI382" s="71">
        <v>-28800</v>
      </c>
      <c r="AJ382" s="74">
        <v>39876.25267361111</v>
      </c>
      <c r="AK382" s="71" t="s">
        <v>2452</v>
      </c>
      <c r="AL382" s="71" t="s">
        <v>2639</v>
      </c>
      <c r="AM382" s="71" t="s">
        <v>3235</v>
      </c>
      <c r="AN382" s="74">
        <v>40523.665023148147</v>
      </c>
      <c r="AO382" s="71"/>
      <c r="AP382" s="71"/>
    </row>
    <row r="383" spans="1:42" ht="34.049999999999997" customHeight="1">
      <c r="A383" s="17" t="s">
        <v>512</v>
      </c>
      <c r="B383" s="77"/>
      <c r="C383" s="78">
        <v>1</v>
      </c>
      <c r="D383" s="78">
        <v>3</v>
      </c>
      <c r="E383" s="79">
        <v>2.2190479999999999</v>
      </c>
      <c r="F383" s="79">
        <v>5.7600000000000001E-4</v>
      </c>
      <c r="G383" s="79">
        <v>1.0089999999999999E-3</v>
      </c>
      <c r="H383" s="79">
        <v>0.54782799999999998</v>
      </c>
      <c r="I383" s="79">
        <v>0.33333333333333331</v>
      </c>
      <c r="J383" s="18"/>
      <c r="K383" s="18" t="s">
        <v>72</v>
      </c>
      <c r="L383" s="19">
        <v>5.8390865262581233</v>
      </c>
      <c r="M383" s="20">
        <v>99.941968592957394</v>
      </c>
      <c r="N383" s="88" t="s">
        <v>2123</v>
      </c>
      <c r="O383" s="18"/>
      <c r="P383" s="25" t="s">
        <v>512</v>
      </c>
      <c r="Q383" s="26"/>
      <c r="R383" s="26"/>
      <c r="S383" s="25" t="s">
        <v>3472</v>
      </c>
      <c r="T383" s="21">
        <v>17.116611322556523</v>
      </c>
      <c r="U383" s="22">
        <v>5814.6806640625</v>
      </c>
      <c r="V383" s="22">
        <v>6960.70556640625</v>
      </c>
      <c r="W383" s="23"/>
      <c r="X383" s="24"/>
      <c r="Y383" s="24"/>
      <c r="Z383" s="15">
        <v>448</v>
      </c>
      <c r="AA38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3" s="16"/>
      <c r="AC383" s="71">
        <v>2001</v>
      </c>
      <c r="AD383" s="71">
        <v>817</v>
      </c>
      <c r="AE383" s="71">
        <v>8003</v>
      </c>
      <c r="AF383" s="71">
        <v>166</v>
      </c>
      <c r="AG383" s="71" t="s">
        <v>1325</v>
      </c>
      <c r="AH383" s="71" t="s">
        <v>1606</v>
      </c>
      <c r="AI383" s="71">
        <v>-18000</v>
      </c>
      <c r="AJ383" s="74">
        <v>40081.696597222224</v>
      </c>
      <c r="AK383" s="71" t="s">
        <v>2452</v>
      </c>
      <c r="AL383" s="71" t="s">
        <v>2898</v>
      </c>
      <c r="AM383" s="71" t="s">
        <v>3472</v>
      </c>
      <c r="AN383" s="74">
        <v>40523.657222222224</v>
      </c>
      <c r="AO383" s="71"/>
      <c r="AP383" s="71"/>
    </row>
    <row r="384" spans="1:42" ht="34.049999999999997" customHeight="1">
      <c r="A384" s="17" t="s">
        <v>614</v>
      </c>
      <c r="B384" s="77"/>
      <c r="C384" s="78">
        <v>0</v>
      </c>
      <c r="D384" s="78">
        <v>3</v>
      </c>
      <c r="E384" s="79">
        <v>2.0081060000000002</v>
      </c>
      <c r="F384" s="79">
        <v>5.7399999999999997E-4</v>
      </c>
      <c r="G384" s="79">
        <v>8.9700000000000001E-4</v>
      </c>
      <c r="H384" s="79">
        <v>0.65427800000000003</v>
      </c>
      <c r="I384" s="79">
        <v>0.33333333333333331</v>
      </c>
      <c r="J384" s="18"/>
      <c r="K384" s="18" t="s">
        <v>72</v>
      </c>
      <c r="L384" s="19">
        <v>3.2076818389665185</v>
      </c>
      <c r="M384" s="20">
        <v>99.999005581764266</v>
      </c>
      <c r="N384" s="88" t="s">
        <v>2210</v>
      </c>
      <c r="O384" s="18"/>
      <c r="P384" s="25" t="s">
        <v>614</v>
      </c>
      <c r="Q384" s="26"/>
      <c r="R384" s="26"/>
      <c r="S384" s="25" t="s">
        <v>3523</v>
      </c>
      <c r="T384" s="21">
        <v>1.2761720422469907</v>
      </c>
      <c r="U384" s="22">
        <v>5367.79931640625</v>
      </c>
      <c r="V384" s="22">
        <v>8291.4892578125</v>
      </c>
      <c r="W384" s="23"/>
      <c r="X384" s="24"/>
      <c r="Y384" s="24"/>
      <c r="Z384" s="15">
        <v>535</v>
      </c>
      <c r="AA38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4" s="16"/>
      <c r="AC384" s="71">
        <v>60</v>
      </c>
      <c r="AD384" s="71">
        <v>14</v>
      </c>
      <c r="AE384" s="71">
        <v>68</v>
      </c>
      <c r="AF384" s="71">
        <v>0</v>
      </c>
      <c r="AG384" s="71" t="s">
        <v>1393</v>
      </c>
      <c r="AH384" s="71" t="s">
        <v>1654</v>
      </c>
      <c r="AI384" s="71">
        <v>-18000</v>
      </c>
      <c r="AJ384" s="74">
        <v>40434.268935185188</v>
      </c>
      <c r="AK384" s="71" t="s">
        <v>2452</v>
      </c>
      <c r="AL384" s="71" t="s">
        <v>2985</v>
      </c>
      <c r="AM384" s="71" t="s">
        <v>3523</v>
      </c>
      <c r="AN384" s="74">
        <v>40523.676435185182</v>
      </c>
      <c r="AO384" s="71"/>
      <c r="AP384" s="71"/>
    </row>
    <row r="385" spans="1:42" ht="34.049999999999997" customHeight="1">
      <c r="A385" s="17" t="s">
        <v>607</v>
      </c>
      <c r="B385" s="77"/>
      <c r="C385" s="78">
        <v>2</v>
      </c>
      <c r="D385" s="78">
        <v>2</v>
      </c>
      <c r="E385" s="79">
        <v>1.90404</v>
      </c>
      <c r="F385" s="79">
        <v>4.2999999999999999E-4</v>
      </c>
      <c r="G385" s="79">
        <v>1.6100000000000001E-4</v>
      </c>
      <c r="H385" s="79">
        <v>0.38180599999999998</v>
      </c>
      <c r="I385" s="79">
        <v>0</v>
      </c>
      <c r="J385" s="18"/>
      <c r="K385" s="18" t="s">
        <v>72</v>
      </c>
      <c r="L385" s="19">
        <v>5.0132222494724781</v>
      </c>
      <c r="M385" s="20">
        <v>99.983805188732291</v>
      </c>
      <c r="N385" s="88" t="s">
        <v>2202</v>
      </c>
      <c r="O385" s="18"/>
      <c r="P385" s="25" t="s">
        <v>607</v>
      </c>
      <c r="Q385" s="26"/>
      <c r="R385" s="26"/>
      <c r="S385" s="25" t="s">
        <v>3519</v>
      </c>
      <c r="T385" s="21">
        <v>5.4976589737367041</v>
      </c>
      <c r="U385" s="22">
        <v>1851.46630859375</v>
      </c>
      <c r="V385" s="22">
        <v>8327.423828125</v>
      </c>
      <c r="W385" s="23"/>
      <c r="X385" s="24"/>
      <c r="Y385" s="24"/>
      <c r="Z385" s="15">
        <v>527</v>
      </c>
      <c r="AA38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5" s="16"/>
      <c r="AC385" s="71">
        <v>111</v>
      </c>
      <c r="AD385" s="71">
        <v>228</v>
      </c>
      <c r="AE385" s="71">
        <v>6041</v>
      </c>
      <c r="AF385" s="71">
        <v>5</v>
      </c>
      <c r="AG385" s="71" t="s">
        <v>1387</v>
      </c>
      <c r="AH385" s="71" t="s">
        <v>1610</v>
      </c>
      <c r="AI385" s="71">
        <v>0</v>
      </c>
      <c r="AJ385" s="74">
        <v>39059.517002314817</v>
      </c>
      <c r="AK385" s="71" t="s">
        <v>2452</v>
      </c>
      <c r="AL385" s="71" t="s">
        <v>2977</v>
      </c>
      <c r="AM385" s="71" t="s">
        <v>3519</v>
      </c>
      <c r="AN385" s="74">
        <v>40523.67527777778</v>
      </c>
      <c r="AO385" s="71"/>
      <c r="AP385" s="71"/>
    </row>
    <row r="386" spans="1:42" ht="34.049999999999997" customHeight="1">
      <c r="A386" s="17" t="s">
        <v>836</v>
      </c>
      <c r="B386" s="77"/>
      <c r="C386" s="78">
        <v>1</v>
      </c>
      <c r="D386" s="78">
        <v>3</v>
      </c>
      <c r="E386" s="79">
        <v>1.8781570000000001</v>
      </c>
      <c r="F386" s="79">
        <v>5.7499999999999999E-4</v>
      </c>
      <c r="G386" s="79">
        <v>9.7400000000000004E-4</v>
      </c>
      <c r="H386" s="79">
        <v>0.55201299999999998</v>
      </c>
      <c r="I386" s="79">
        <v>0.33333333333333331</v>
      </c>
      <c r="J386" s="18"/>
      <c r="K386" s="18" t="s">
        <v>72</v>
      </c>
      <c r="L386" s="19">
        <v>5.264137660687668</v>
      </c>
      <c r="M386" s="20">
        <v>99.976133962342331</v>
      </c>
      <c r="N386" s="88" t="s">
        <v>2386</v>
      </c>
      <c r="O386" s="18"/>
      <c r="P386" s="25" t="s">
        <v>836</v>
      </c>
      <c r="Q386" s="26"/>
      <c r="R386" s="26"/>
      <c r="S386" s="25" t="s">
        <v>3628</v>
      </c>
      <c r="T386" s="21">
        <v>7.6281290139277749</v>
      </c>
      <c r="U386" s="22">
        <v>6280.130859375</v>
      </c>
      <c r="V386" s="22">
        <v>4767.0458984375</v>
      </c>
      <c r="W386" s="23"/>
      <c r="X386" s="24"/>
      <c r="Y386" s="24"/>
      <c r="Z386" s="15">
        <v>713</v>
      </c>
      <c r="AA38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6" s="16"/>
      <c r="AC386" s="71">
        <v>331</v>
      </c>
      <c r="AD386" s="71">
        <v>336</v>
      </c>
      <c r="AE386" s="71">
        <v>1339</v>
      </c>
      <c r="AF386" s="71">
        <v>1</v>
      </c>
      <c r="AG386" s="71" t="s">
        <v>1544</v>
      </c>
      <c r="AH386" s="71" t="s">
        <v>1610</v>
      </c>
      <c r="AI386" s="71">
        <v>0</v>
      </c>
      <c r="AJ386" s="74">
        <v>39322.484826388885</v>
      </c>
      <c r="AK386" s="71" t="s">
        <v>2452</v>
      </c>
      <c r="AL386" s="71" t="s">
        <v>3163</v>
      </c>
      <c r="AM386" s="71" t="s">
        <v>3628</v>
      </c>
      <c r="AN386" s="74">
        <v>40523.656504629631</v>
      </c>
      <c r="AO386" s="71"/>
      <c r="AP386" s="71"/>
    </row>
    <row r="387" spans="1:42" ht="34.049999999999997" customHeight="1">
      <c r="A387" s="17" t="s">
        <v>702</v>
      </c>
      <c r="B387" s="77"/>
      <c r="C387" s="78">
        <v>2</v>
      </c>
      <c r="D387" s="78">
        <v>1</v>
      </c>
      <c r="E387" s="79">
        <v>1.586957</v>
      </c>
      <c r="F387" s="79">
        <v>5.7300000000000005E-4</v>
      </c>
      <c r="G387" s="79">
        <v>9.0200000000000002E-4</v>
      </c>
      <c r="H387" s="79">
        <v>0.61501600000000001</v>
      </c>
      <c r="I387" s="79">
        <v>0.33333333333333331</v>
      </c>
      <c r="J387" s="18"/>
      <c r="K387" s="18" t="s">
        <v>72</v>
      </c>
      <c r="L387" s="19">
        <v>3.8005954617497544</v>
      </c>
      <c r="M387" s="20">
        <v>99.997513954410664</v>
      </c>
      <c r="N387" s="88" t="s">
        <v>2281</v>
      </c>
      <c r="O387" s="18"/>
      <c r="P387" s="25" t="s">
        <v>702</v>
      </c>
      <c r="Q387" s="26"/>
      <c r="R387" s="26"/>
      <c r="S387" s="25" t="s">
        <v>3564</v>
      </c>
      <c r="T387" s="21">
        <v>1.6904301056174764</v>
      </c>
      <c r="U387" s="22">
        <v>6908.0126953125</v>
      </c>
      <c r="V387" s="22">
        <v>5902.203125</v>
      </c>
      <c r="W387" s="23"/>
      <c r="X387" s="24"/>
      <c r="Y387" s="24"/>
      <c r="Z387" s="15">
        <v>607</v>
      </c>
      <c r="AA38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7" s="16"/>
      <c r="AC387" s="71">
        <v>19</v>
      </c>
      <c r="AD387" s="71">
        <v>35</v>
      </c>
      <c r="AE387" s="71">
        <v>446</v>
      </c>
      <c r="AF387" s="71">
        <v>0</v>
      </c>
      <c r="AG387" s="71"/>
      <c r="AH387" s="71"/>
      <c r="AI387" s="71"/>
      <c r="AJ387" s="74">
        <v>40515.60460648148</v>
      </c>
      <c r="AK387" s="71" t="s">
        <v>2452</v>
      </c>
      <c r="AL387" s="71" t="s">
        <v>3057</v>
      </c>
      <c r="AM387" s="71" t="s">
        <v>3564</v>
      </c>
      <c r="AN387" s="74">
        <v>40523.672743055555</v>
      </c>
      <c r="AO387" s="71"/>
      <c r="AP387" s="71"/>
    </row>
    <row r="388" spans="1:42" ht="34.049999999999997" customHeight="1">
      <c r="A388" s="17" t="s">
        <v>295</v>
      </c>
      <c r="B388" s="77"/>
      <c r="C388" s="78">
        <v>1</v>
      </c>
      <c r="D388" s="78">
        <v>3</v>
      </c>
      <c r="E388" s="79">
        <v>1.5</v>
      </c>
      <c r="F388" s="79">
        <v>5.7300000000000005E-4</v>
      </c>
      <c r="G388" s="79">
        <v>8.7399999999999999E-4</v>
      </c>
      <c r="H388" s="79">
        <v>0.64129000000000003</v>
      </c>
      <c r="I388" s="79">
        <v>0.33333333333333331</v>
      </c>
      <c r="J388" s="18"/>
      <c r="K388" s="18" t="s">
        <v>72</v>
      </c>
      <c r="L388" s="19">
        <v>5.0046515250247063</v>
      </c>
      <c r="M388" s="20">
        <v>99.984018278354242</v>
      </c>
      <c r="N388" s="88" t="s">
        <v>1864</v>
      </c>
      <c r="O388" s="18"/>
      <c r="P388" s="25" t="s">
        <v>295</v>
      </c>
      <c r="Q388" s="26"/>
      <c r="R388" s="26"/>
      <c r="S388" s="25" t="s">
        <v>3235</v>
      </c>
      <c r="T388" s="21">
        <v>5.4384792503980632</v>
      </c>
      <c r="U388" s="22">
        <v>6199.63037109375</v>
      </c>
      <c r="V388" s="22">
        <v>6368.89501953125</v>
      </c>
      <c r="W388" s="23"/>
      <c r="X388" s="24"/>
      <c r="Y388" s="24"/>
      <c r="Z388" s="15">
        <v>188</v>
      </c>
      <c r="AA38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8" s="16"/>
      <c r="AC388" s="71">
        <v>1189</v>
      </c>
      <c r="AD388" s="71">
        <v>225</v>
      </c>
      <c r="AE388" s="71">
        <v>577</v>
      </c>
      <c r="AF388" s="71">
        <v>12</v>
      </c>
      <c r="AG388" s="71" t="s">
        <v>1122</v>
      </c>
      <c r="AH388" s="71" t="s">
        <v>1614</v>
      </c>
      <c r="AI388" s="71">
        <v>-32400</v>
      </c>
      <c r="AJ388" s="74">
        <v>40492.844907407409</v>
      </c>
      <c r="AK388" s="71" t="s">
        <v>2452</v>
      </c>
      <c r="AL388" s="71" t="s">
        <v>2638</v>
      </c>
      <c r="AM388" s="71" t="s">
        <v>3235</v>
      </c>
      <c r="AN388" s="74">
        <v>40523.665011574078</v>
      </c>
      <c r="AO388" s="71"/>
      <c r="AP388" s="71"/>
    </row>
    <row r="389" spans="1:42" ht="34.049999999999997" customHeight="1">
      <c r="A389" s="17" t="s">
        <v>663</v>
      </c>
      <c r="B389" s="77"/>
      <c r="C389" s="78">
        <v>2</v>
      </c>
      <c r="D389" s="78">
        <v>2</v>
      </c>
      <c r="E389" s="79">
        <v>1.4306680000000001</v>
      </c>
      <c r="F389" s="79">
        <v>4.3300000000000001E-4</v>
      </c>
      <c r="G389" s="79">
        <v>1.9000000000000001E-4</v>
      </c>
      <c r="H389" s="79">
        <v>0.34775600000000001</v>
      </c>
      <c r="I389" s="79">
        <v>0</v>
      </c>
      <c r="J389" s="18"/>
      <c r="K389" s="18" t="s">
        <v>72</v>
      </c>
      <c r="L389" s="19">
        <v>5.1321442582942556</v>
      </c>
      <c r="M389" s="20">
        <v>99.980537814529157</v>
      </c>
      <c r="N389" s="88" t="s">
        <v>2256</v>
      </c>
      <c r="O389" s="18"/>
      <c r="P389" s="25" t="s">
        <v>663</v>
      </c>
      <c r="Q389" s="26"/>
      <c r="R389" s="26"/>
      <c r="S389" s="25" t="s">
        <v>3548</v>
      </c>
      <c r="T389" s="21">
        <v>6.4050813982625305</v>
      </c>
      <c r="U389" s="22">
        <v>1666.2763671875</v>
      </c>
      <c r="V389" s="22">
        <v>7884.353515625</v>
      </c>
      <c r="W389" s="23"/>
      <c r="X389" s="24"/>
      <c r="Y389" s="24"/>
      <c r="Z389" s="15">
        <v>582</v>
      </c>
      <c r="AA38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89" s="16"/>
      <c r="AC389" s="71">
        <v>306</v>
      </c>
      <c r="AD389" s="71">
        <v>274</v>
      </c>
      <c r="AE389" s="71">
        <v>2294</v>
      </c>
      <c r="AF389" s="71">
        <v>0</v>
      </c>
      <c r="AG389" s="71" t="s">
        <v>1430</v>
      </c>
      <c r="AH389" s="71" t="s">
        <v>1606</v>
      </c>
      <c r="AI389" s="71">
        <v>-18000</v>
      </c>
      <c r="AJ389" s="74">
        <v>40038.989328703705</v>
      </c>
      <c r="AK389" s="71" t="s">
        <v>2452</v>
      </c>
      <c r="AL389" s="71" t="s">
        <v>3032</v>
      </c>
      <c r="AM389" s="71" t="s">
        <v>3548</v>
      </c>
      <c r="AN389" s="74">
        <v>40523.677384259259</v>
      </c>
      <c r="AO389" s="71"/>
      <c r="AP389" s="71"/>
    </row>
    <row r="390" spans="1:42" ht="34.049999999999997" customHeight="1">
      <c r="A390" s="17" t="s">
        <v>582</v>
      </c>
      <c r="B390" s="77"/>
      <c r="C390" s="78">
        <v>2</v>
      </c>
      <c r="D390" s="78">
        <v>4</v>
      </c>
      <c r="E390" s="79">
        <v>1.428571</v>
      </c>
      <c r="F390" s="79">
        <v>5.7499999999999999E-4</v>
      </c>
      <c r="G390" s="79">
        <v>9.3800000000000003E-4</v>
      </c>
      <c r="H390" s="79">
        <v>0.75786699999999996</v>
      </c>
      <c r="I390" s="79">
        <v>0.58333333333333337</v>
      </c>
      <c r="J390" s="18"/>
      <c r="K390" s="18" t="s">
        <v>72</v>
      </c>
      <c r="L390" s="19">
        <v>5.8262884777226986</v>
      </c>
      <c r="M390" s="20">
        <v>99.943105070941087</v>
      </c>
      <c r="N390" s="88" t="s">
        <v>2181</v>
      </c>
      <c r="O390" s="18"/>
      <c r="P390" s="25" t="s">
        <v>582</v>
      </c>
      <c r="Q390" s="26"/>
      <c r="R390" s="26"/>
      <c r="S390" s="25" t="s">
        <v>3462</v>
      </c>
      <c r="T390" s="21">
        <v>16.800986131417105</v>
      </c>
      <c r="U390" s="22">
        <v>6262.75</v>
      </c>
      <c r="V390" s="22">
        <v>6059.0556640625</v>
      </c>
      <c r="W390" s="23"/>
      <c r="X390" s="24"/>
      <c r="Y390" s="24"/>
      <c r="Z390" s="15">
        <v>506</v>
      </c>
      <c r="AA39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0" s="16"/>
      <c r="AC390" s="71">
        <v>787</v>
      </c>
      <c r="AD390" s="71">
        <v>801</v>
      </c>
      <c r="AE390" s="71">
        <v>11616</v>
      </c>
      <c r="AF390" s="71">
        <v>2</v>
      </c>
      <c r="AG390" s="71" t="s">
        <v>1370</v>
      </c>
      <c r="AH390" s="71" t="s">
        <v>1654</v>
      </c>
      <c r="AI390" s="71">
        <v>-18000</v>
      </c>
      <c r="AJ390" s="74">
        <v>40214.751701388886</v>
      </c>
      <c r="AK390" s="71" t="s">
        <v>2452</v>
      </c>
      <c r="AL390" s="71" t="s">
        <v>2956</v>
      </c>
      <c r="AM390" s="71" t="s">
        <v>3462</v>
      </c>
      <c r="AN390" s="74">
        <v>40523.674861111111</v>
      </c>
      <c r="AO390" s="71"/>
      <c r="AP390" s="71"/>
    </row>
    <row r="391" spans="1:42" ht="34.049999999999997" customHeight="1">
      <c r="A391" s="17" t="s">
        <v>371</v>
      </c>
      <c r="B391" s="77"/>
      <c r="C391" s="78">
        <v>0</v>
      </c>
      <c r="D391" s="78">
        <v>3</v>
      </c>
      <c r="E391" s="79">
        <v>1.4163129999999999</v>
      </c>
      <c r="F391" s="79">
        <v>5.8200000000000005E-4</v>
      </c>
      <c r="G391" s="79">
        <v>1.057E-3</v>
      </c>
      <c r="H391" s="79">
        <v>0.52900000000000003</v>
      </c>
      <c r="I391" s="79">
        <v>0.33333333333333331</v>
      </c>
      <c r="J391" s="18"/>
      <c r="K391" s="18" t="s">
        <v>72</v>
      </c>
      <c r="L391" s="19">
        <v>3.1079339807251336</v>
      </c>
      <c r="M391" s="20">
        <v>99.999147641512224</v>
      </c>
      <c r="N391" s="88" t="s">
        <v>1955</v>
      </c>
      <c r="O391" s="18"/>
      <c r="P391" s="25" t="s">
        <v>371</v>
      </c>
      <c r="Q391" s="26"/>
      <c r="R391" s="26"/>
      <c r="S391" s="25" t="s">
        <v>3382</v>
      </c>
      <c r="T391" s="21">
        <v>1.2367188933545634</v>
      </c>
      <c r="U391" s="22">
        <v>4690.205078125</v>
      </c>
      <c r="V391" s="22">
        <v>7569.3662109375</v>
      </c>
      <c r="W391" s="23"/>
      <c r="X391" s="24"/>
      <c r="Y391" s="24"/>
      <c r="Z391" s="15">
        <v>279</v>
      </c>
      <c r="AA39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1" s="16"/>
      <c r="AC391" s="71">
        <v>20</v>
      </c>
      <c r="AD391" s="71">
        <v>12</v>
      </c>
      <c r="AE391" s="71">
        <v>353</v>
      </c>
      <c r="AF391" s="71">
        <v>0</v>
      </c>
      <c r="AG391" s="71"/>
      <c r="AH391" s="71" t="s">
        <v>1623</v>
      </c>
      <c r="AI391" s="71">
        <v>3600</v>
      </c>
      <c r="AJ391" s="74">
        <v>40012.445659722223</v>
      </c>
      <c r="AK391" s="71" t="s">
        <v>2452</v>
      </c>
      <c r="AL391" s="71" t="s">
        <v>2729</v>
      </c>
      <c r="AM391" s="71" t="s">
        <v>3382</v>
      </c>
      <c r="AN391" s="74">
        <v>40523.667581018519</v>
      </c>
      <c r="AO391" s="71"/>
      <c r="AP391" s="71"/>
    </row>
    <row r="392" spans="1:42" ht="34.049999999999997" customHeight="1">
      <c r="A392" s="17" t="s">
        <v>254</v>
      </c>
      <c r="B392" s="77"/>
      <c r="C392" s="78">
        <v>2</v>
      </c>
      <c r="D392" s="78">
        <v>3</v>
      </c>
      <c r="E392" s="79">
        <v>1.1666669999999999</v>
      </c>
      <c r="F392" s="79">
        <v>4.0499999999999998E-4</v>
      </c>
      <c r="G392" s="79">
        <v>1.02E-4</v>
      </c>
      <c r="H392" s="79">
        <v>0.58576399999999995</v>
      </c>
      <c r="I392" s="79">
        <v>0.33333333333333331</v>
      </c>
      <c r="J392" s="18"/>
      <c r="K392" s="18" t="s">
        <v>72</v>
      </c>
      <c r="L392" s="19">
        <v>5.4799334893206542</v>
      </c>
      <c r="M392" s="20">
        <v>99.96668698910284</v>
      </c>
      <c r="N392" s="88" t="s">
        <v>1814</v>
      </c>
      <c r="O392" s="18"/>
      <c r="P392" s="25" t="s">
        <v>254</v>
      </c>
      <c r="Q392" s="26"/>
      <c r="R392" s="26"/>
      <c r="S392" s="25" t="s">
        <v>3327</v>
      </c>
      <c r="T392" s="21">
        <v>10.251763415274185</v>
      </c>
      <c r="U392" s="22">
        <v>7780.87158203125</v>
      </c>
      <c r="V392" s="22">
        <v>6022.22705078125</v>
      </c>
      <c r="W392" s="23"/>
      <c r="X392" s="24"/>
      <c r="Y392" s="24"/>
      <c r="Z392" s="15">
        <v>138</v>
      </c>
      <c r="AA39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2" s="16"/>
      <c r="AC392" s="71">
        <v>751</v>
      </c>
      <c r="AD392" s="71">
        <v>469</v>
      </c>
      <c r="AE392" s="71">
        <v>12737</v>
      </c>
      <c r="AF392" s="71">
        <v>4</v>
      </c>
      <c r="AG392" s="71" t="s">
        <v>1076</v>
      </c>
      <c r="AH392" s="71" t="s">
        <v>1623</v>
      </c>
      <c r="AI392" s="71">
        <v>3600</v>
      </c>
      <c r="AJ392" s="74">
        <v>39951.63685185185</v>
      </c>
      <c r="AK392" s="71" t="s">
        <v>2452</v>
      </c>
      <c r="AL392" s="71" t="s">
        <v>2588</v>
      </c>
      <c r="AM392" s="71" t="s">
        <v>3327</v>
      </c>
      <c r="AN392" s="74">
        <v>40523.658159722225</v>
      </c>
      <c r="AO392" s="71"/>
      <c r="AP392" s="71"/>
    </row>
    <row r="393" spans="1:42" ht="34.049999999999997" customHeight="1">
      <c r="A393" s="17" t="s">
        <v>621</v>
      </c>
      <c r="B393" s="77"/>
      <c r="C393" s="78">
        <v>2</v>
      </c>
      <c r="D393" s="78">
        <v>2</v>
      </c>
      <c r="E393" s="79">
        <v>1.142857</v>
      </c>
      <c r="F393" s="79">
        <v>5.7200000000000003E-4</v>
      </c>
      <c r="G393" s="79">
        <v>8.6799999999999996E-4</v>
      </c>
      <c r="H393" s="79">
        <v>0.71889000000000003</v>
      </c>
      <c r="I393" s="79">
        <v>0.33333333333333331</v>
      </c>
      <c r="J393" s="18"/>
      <c r="K393" s="18" t="s">
        <v>72</v>
      </c>
      <c r="L393" s="19">
        <v>4.9348751129806629</v>
      </c>
      <c r="M393" s="20">
        <v>99.985651965455801</v>
      </c>
      <c r="N393" s="88" t="s">
        <v>2221</v>
      </c>
      <c r="O393" s="18"/>
      <c r="P393" s="25" t="s">
        <v>621</v>
      </c>
      <c r="Q393" s="26"/>
      <c r="R393" s="26"/>
      <c r="S393" s="25" t="s">
        <v>3235</v>
      </c>
      <c r="T393" s="21">
        <v>4.98476803813515</v>
      </c>
      <c r="U393" s="22">
        <v>6549.5029296875</v>
      </c>
      <c r="V393" s="22">
        <v>8764.73046875</v>
      </c>
      <c r="W393" s="23"/>
      <c r="X393" s="24"/>
      <c r="Y393" s="24"/>
      <c r="Z393" s="15">
        <v>546</v>
      </c>
      <c r="AA39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3" s="16"/>
      <c r="AC393" s="71">
        <v>92</v>
      </c>
      <c r="AD393" s="71">
        <v>202</v>
      </c>
      <c r="AE393" s="71">
        <v>3024</v>
      </c>
      <c r="AF393" s="71">
        <v>0</v>
      </c>
      <c r="AG393" s="71" t="s">
        <v>1402</v>
      </c>
      <c r="AH393" s="71" t="s">
        <v>1631</v>
      </c>
      <c r="AI393" s="71">
        <v>3600</v>
      </c>
      <c r="AJ393" s="74">
        <v>40383.499236111114</v>
      </c>
      <c r="AK393" s="71" t="s">
        <v>2452</v>
      </c>
      <c r="AL393" s="71" t="s">
        <v>2996</v>
      </c>
      <c r="AM393" s="71" t="s">
        <v>3235</v>
      </c>
      <c r="AN393" s="74">
        <v>40523.675949074073</v>
      </c>
      <c r="AO393" s="71"/>
      <c r="AP393" s="71"/>
    </row>
    <row r="394" spans="1:42" ht="34.049999999999997" customHeight="1">
      <c r="A394" s="17" t="s">
        <v>701</v>
      </c>
      <c r="B394" s="77"/>
      <c r="C394" s="78">
        <v>1</v>
      </c>
      <c r="D394" s="78">
        <v>3</v>
      </c>
      <c r="E394" s="79">
        <v>1.1132</v>
      </c>
      <c r="F394" s="79">
        <v>5.7499999999999999E-4</v>
      </c>
      <c r="G394" s="79">
        <v>9.7900000000000005E-4</v>
      </c>
      <c r="H394" s="79">
        <v>0.55196199999999995</v>
      </c>
      <c r="I394" s="79">
        <v>0.33333333333333331</v>
      </c>
      <c r="J394" s="18"/>
      <c r="K394" s="18" t="s">
        <v>72</v>
      </c>
      <c r="L394" s="19">
        <v>5.5663390143381983</v>
      </c>
      <c r="M394" s="20">
        <v>99.96192798754609</v>
      </c>
      <c r="N394" s="88" t="s">
        <v>2280</v>
      </c>
      <c r="O394" s="18"/>
      <c r="P394" s="25" t="s">
        <v>701</v>
      </c>
      <c r="Q394" s="26"/>
      <c r="R394" s="26"/>
      <c r="S394" s="25" t="s">
        <v>3563</v>
      </c>
      <c r="T394" s="21">
        <v>11.573443903170498</v>
      </c>
      <c r="U394" s="22">
        <v>6352.52099609375</v>
      </c>
      <c r="V394" s="22">
        <v>5698.50244140625</v>
      </c>
      <c r="W394" s="23"/>
      <c r="X394" s="24"/>
      <c r="Y394" s="24"/>
      <c r="Z394" s="15">
        <v>606</v>
      </c>
      <c r="AA39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4" s="16"/>
      <c r="AC394" s="71">
        <v>331</v>
      </c>
      <c r="AD394" s="71">
        <v>536</v>
      </c>
      <c r="AE394" s="71">
        <v>20952</v>
      </c>
      <c r="AF394" s="71">
        <v>6</v>
      </c>
      <c r="AG394" s="71" t="s">
        <v>1453</v>
      </c>
      <c r="AH394" s="71" t="s">
        <v>1603</v>
      </c>
      <c r="AI394" s="71">
        <v>-18000</v>
      </c>
      <c r="AJ394" s="74">
        <v>39487.727476851855</v>
      </c>
      <c r="AK394" s="71" t="s">
        <v>2452</v>
      </c>
      <c r="AL394" s="71" t="s">
        <v>3056</v>
      </c>
      <c r="AM394" s="71" t="s">
        <v>3563</v>
      </c>
      <c r="AN394" s="74">
        <v>40523.677812499998</v>
      </c>
      <c r="AO394" s="71"/>
      <c r="AP394" s="71"/>
    </row>
    <row r="395" spans="1:42" ht="34.049999999999997" customHeight="1">
      <c r="A395" s="17" t="s">
        <v>208</v>
      </c>
      <c r="B395" s="77"/>
      <c r="C395" s="78">
        <v>2</v>
      </c>
      <c r="D395" s="78">
        <v>2</v>
      </c>
      <c r="E395" s="79">
        <v>1</v>
      </c>
      <c r="F395" s="79">
        <v>5.7200000000000003E-4</v>
      </c>
      <c r="G395" s="79">
        <v>8.6700000000000004E-4</v>
      </c>
      <c r="H395" s="79">
        <v>0.73984099999999997</v>
      </c>
      <c r="I395" s="79">
        <v>0.33333333333333331</v>
      </c>
      <c r="J395" s="18"/>
      <c r="K395" s="18" t="s">
        <v>72</v>
      </c>
      <c r="L395" s="19">
        <v>6.0291879402862874</v>
      </c>
      <c r="M395" s="20">
        <v>99.922151258116642</v>
      </c>
      <c r="N395" s="88" t="s">
        <v>1762</v>
      </c>
      <c r="O395" s="18"/>
      <c r="P395" s="25" t="s">
        <v>208</v>
      </c>
      <c r="Q395" s="26"/>
      <c r="R395" s="26"/>
      <c r="S395" s="25" t="s">
        <v>3307</v>
      </c>
      <c r="T395" s="21">
        <v>22.620325593050122</v>
      </c>
      <c r="U395" s="22">
        <v>7189.767578125</v>
      </c>
      <c r="V395" s="22">
        <v>6290.244140625</v>
      </c>
      <c r="W395" s="23"/>
      <c r="X395" s="24"/>
      <c r="Y395" s="24"/>
      <c r="Z395" s="15">
        <v>86</v>
      </c>
      <c r="AA39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5" s="16"/>
      <c r="AC395" s="71">
        <v>236</v>
      </c>
      <c r="AD395" s="71">
        <v>1096</v>
      </c>
      <c r="AE395" s="71">
        <v>26342</v>
      </c>
      <c r="AF395" s="71">
        <v>21</v>
      </c>
      <c r="AG395" s="71" t="s">
        <v>1029</v>
      </c>
      <c r="AH395" s="71" t="s">
        <v>1603</v>
      </c>
      <c r="AI395" s="71">
        <v>-18000</v>
      </c>
      <c r="AJ395" s="74">
        <v>39801.669386574074</v>
      </c>
      <c r="AK395" s="71" t="s">
        <v>2452</v>
      </c>
      <c r="AL395" s="71" t="s">
        <v>2536</v>
      </c>
      <c r="AM395" s="71" t="s">
        <v>3307</v>
      </c>
      <c r="AN395" s="74">
        <v>40523.65761574074</v>
      </c>
      <c r="AO395" s="71"/>
      <c r="AP395" s="71"/>
    </row>
    <row r="396" spans="1:42" ht="34.049999999999997" customHeight="1">
      <c r="A396" s="17" t="s">
        <v>438</v>
      </c>
      <c r="B396" s="77"/>
      <c r="C396" s="78">
        <v>2</v>
      </c>
      <c r="D396" s="78">
        <v>1</v>
      </c>
      <c r="E396" s="79">
        <v>1</v>
      </c>
      <c r="F396" s="79">
        <v>5.7200000000000003E-4</v>
      </c>
      <c r="G396" s="79">
        <v>8.6600000000000002E-4</v>
      </c>
      <c r="H396" s="79">
        <v>0.77370399999999995</v>
      </c>
      <c r="I396" s="79">
        <v>0.33333333333333331</v>
      </c>
      <c r="J396" s="18"/>
      <c r="K396" s="18" t="s">
        <v>72</v>
      </c>
      <c r="L396" s="19">
        <v>5.3572487403830493</v>
      </c>
      <c r="M396" s="20">
        <v>99.972440408895309</v>
      </c>
      <c r="N396" s="88" t="s">
        <v>2034</v>
      </c>
      <c r="O396" s="18"/>
      <c r="P396" s="25" t="s">
        <v>438</v>
      </c>
      <c r="Q396" s="26"/>
      <c r="R396" s="26"/>
      <c r="S396" s="25" t="s">
        <v>3420</v>
      </c>
      <c r="T396" s="21">
        <v>8.6539108851308821</v>
      </c>
      <c r="U396" s="22">
        <v>6683.671875</v>
      </c>
      <c r="V396" s="22">
        <v>6658.5732421875</v>
      </c>
      <c r="W396" s="23"/>
      <c r="X396" s="24"/>
      <c r="Y396" s="24"/>
      <c r="Z396" s="15">
        <v>359</v>
      </c>
      <c r="AA39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6" s="16"/>
      <c r="AC396" s="71">
        <v>90</v>
      </c>
      <c r="AD396" s="71">
        <v>388</v>
      </c>
      <c r="AE396" s="71">
        <v>2661</v>
      </c>
      <c r="AF396" s="71">
        <v>301</v>
      </c>
      <c r="AG396" s="71"/>
      <c r="AH396" s="71" t="s">
        <v>1658</v>
      </c>
      <c r="AI396" s="71">
        <v>28800</v>
      </c>
      <c r="AJ396" s="74">
        <v>39493.107592592591</v>
      </c>
      <c r="AK396" s="71" t="s">
        <v>2452</v>
      </c>
      <c r="AL396" s="71" t="s">
        <v>2809</v>
      </c>
      <c r="AM396" s="71" t="s">
        <v>3420</v>
      </c>
      <c r="AN396" s="74">
        <v>40523.664641203701</v>
      </c>
      <c r="AO396" s="71"/>
      <c r="AP396" s="71"/>
    </row>
    <row r="397" spans="1:42" ht="34.049999999999997" customHeight="1">
      <c r="A397" s="17" t="s">
        <v>590</v>
      </c>
      <c r="B397" s="77"/>
      <c r="C397" s="78">
        <v>1</v>
      </c>
      <c r="D397" s="78">
        <v>3</v>
      </c>
      <c r="E397" s="79">
        <v>1</v>
      </c>
      <c r="F397" s="79">
        <v>5.7200000000000003E-4</v>
      </c>
      <c r="G397" s="79">
        <v>8.7600000000000004E-4</v>
      </c>
      <c r="H397" s="79">
        <v>0.69994400000000001</v>
      </c>
      <c r="I397" s="79">
        <v>0.33333333333333331</v>
      </c>
      <c r="J397" s="18"/>
      <c r="K397" s="18" t="s">
        <v>72</v>
      </c>
      <c r="L397" s="19">
        <v>6.5948495138349728</v>
      </c>
      <c r="M397" s="20">
        <v>99.813404521051481</v>
      </c>
      <c r="N397" s="88" t="s">
        <v>2185</v>
      </c>
      <c r="O397" s="18"/>
      <c r="P397" s="25" t="s">
        <v>590</v>
      </c>
      <c r="Q397" s="26"/>
      <c r="R397" s="26"/>
      <c r="S397" s="25" t="s">
        <v>3507</v>
      </c>
      <c r="T397" s="21">
        <v>52.821711070203165</v>
      </c>
      <c r="U397" s="22">
        <v>6966.57177734375</v>
      </c>
      <c r="V397" s="22">
        <v>5117.4755859375</v>
      </c>
      <c r="W397" s="23"/>
      <c r="X397" s="24"/>
      <c r="Y397" s="24"/>
      <c r="Z397" s="15">
        <v>510</v>
      </c>
      <c r="AA39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7" s="16"/>
      <c r="AC397" s="71">
        <v>2367</v>
      </c>
      <c r="AD397" s="71">
        <v>2627</v>
      </c>
      <c r="AE397" s="71">
        <v>25262</v>
      </c>
      <c r="AF397" s="71">
        <v>524</v>
      </c>
      <c r="AG397" s="71" t="s">
        <v>1374</v>
      </c>
      <c r="AH397" s="71" t="s">
        <v>1667</v>
      </c>
      <c r="AI397" s="71">
        <v>-18000</v>
      </c>
      <c r="AJ397" s="74">
        <v>39562.25199074074</v>
      </c>
      <c r="AK397" s="71" t="s">
        <v>2452</v>
      </c>
      <c r="AL397" s="71" t="s">
        <v>2960</v>
      </c>
      <c r="AM397" s="71" t="s">
        <v>3507</v>
      </c>
      <c r="AN397" s="74">
        <v>40523.675011574072</v>
      </c>
      <c r="AO397" s="71"/>
      <c r="AP397" s="71"/>
    </row>
    <row r="398" spans="1:42" ht="34.049999999999997" customHeight="1">
      <c r="A398" s="17" t="s">
        <v>678</v>
      </c>
      <c r="B398" s="77"/>
      <c r="C398" s="78">
        <v>2</v>
      </c>
      <c r="D398" s="78">
        <v>2</v>
      </c>
      <c r="E398" s="79">
        <v>0.97979799999999995</v>
      </c>
      <c r="F398" s="79">
        <v>5.8100000000000003E-4</v>
      </c>
      <c r="G398" s="79">
        <v>1.057E-3</v>
      </c>
      <c r="H398" s="79">
        <v>0.74807100000000004</v>
      </c>
      <c r="I398" s="79">
        <v>0.41666666666666669</v>
      </c>
      <c r="J398" s="18"/>
      <c r="K398" s="18" t="s">
        <v>72</v>
      </c>
      <c r="L398" s="19">
        <v>3.2940873639840631</v>
      </c>
      <c r="M398" s="20">
        <v>99.998863522016308</v>
      </c>
      <c r="N398" s="88" t="s">
        <v>2117</v>
      </c>
      <c r="O398" s="18"/>
      <c r="P398" s="25" t="s">
        <v>678</v>
      </c>
      <c r="Q398" s="26"/>
      <c r="R398" s="26"/>
      <c r="S398" s="25" t="s">
        <v>3235</v>
      </c>
      <c r="T398" s="21">
        <v>1.3156251911394179</v>
      </c>
      <c r="U398" s="22">
        <v>4626.29638671875</v>
      </c>
      <c r="V398" s="22">
        <v>8532.8037109375</v>
      </c>
      <c r="W398" s="23"/>
      <c r="X398" s="24"/>
      <c r="Y398" s="24"/>
      <c r="Z398" s="15">
        <v>442</v>
      </c>
      <c r="AA39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8" s="16"/>
      <c r="AC398" s="71">
        <v>3</v>
      </c>
      <c r="AD398" s="71">
        <v>16</v>
      </c>
      <c r="AE398" s="71">
        <v>77</v>
      </c>
      <c r="AF398" s="71">
        <v>0</v>
      </c>
      <c r="AG398" s="71" t="s">
        <v>1320</v>
      </c>
      <c r="AH398" s="71"/>
      <c r="AI398" s="71"/>
      <c r="AJ398" s="74">
        <v>40522.550671296296</v>
      </c>
      <c r="AK398" s="71" t="s">
        <v>2452</v>
      </c>
      <c r="AL398" s="71" t="s">
        <v>2892</v>
      </c>
      <c r="AM398" s="71" t="s">
        <v>3235</v>
      </c>
      <c r="AN398" s="74">
        <v>40523.669432870367</v>
      </c>
      <c r="AO398" s="71"/>
      <c r="AP398" s="71"/>
    </row>
    <row r="399" spans="1:42" ht="34.049999999999997" customHeight="1">
      <c r="A399" s="17" t="s">
        <v>203</v>
      </c>
      <c r="B399" s="77"/>
      <c r="C399" s="78">
        <v>0</v>
      </c>
      <c r="D399" s="78">
        <v>4</v>
      </c>
      <c r="E399" s="79">
        <v>0.78195499999999996</v>
      </c>
      <c r="F399" s="79">
        <v>4.73E-4</v>
      </c>
      <c r="G399" s="79">
        <v>8.7799999999999998E-4</v>
      </c>
      <c r="H399" s="79">
        <v>0.54101900000000003</v>
      </c>
      <c r="I399" s="79">
        <v>0.75</v>
      </c>
      <c r="J399" s="18"/>
      <c r="K399" s="18" t="s">
        <v>72</v>
      </c>
      <c r="L399" s="19">
        <v>6.4870879198641624</v>
      </c>
      <c r="M399" s="20">
        <v>99.842029560265885</v>
      </c>
      <c r="N399" s="88" t="s">
        <v>1756</v>
      </c>
      <c r="O399" s="18"/>
      <c r="P399" s="25" t="s">
        <v>203</v>
      </c>
      <c r="Q399" s="26"/>
      <c r="R399" s="26"/>
      <c r="S399" s="25" t="s">
        <v>3302</v>
      </c>
      <c r="T399" s="21">
        <v>44.87190156837908</v>
      </c>
      <c r="U399" s="22">
        <v>2986.790283203125</v>
      </c>
      <c r="V399" s="22">
        <v>2695.61279296875</v>
      </c>
      <c r="W399" s="23"/>
      <c r="X399" s="24"/>
      <c r="Y399" s="24"/>
      <c r="Z399" s="15">
        <v>80</v>
      </c>
      <c r="AA39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399" s="16"/>
      <c r="AC399" s="71">
        <v>1800</v>
      </c>
      <c r="AD399" s="71">
        <v>2224</v>
      </c>
      <c r="AE399" s="71">
        <v>8787</v>
      </c>
      <c r="AF399" s="71">
        <v>9</v>
      </c>
      <c r="AG399" s="71" t="s">
        <v>1026</v>
      </c>
      <c r="AH399" s="71" t="s">
        <v>1604</v>
      </c>
      <c r="AI399" s="71">
        <v>-28800</v>
      </c>
      <c r="AJ399" s="74">
        <v>39168.914560185185</v>
      </c>
      <c r="AK399" s="71" t="s">
        <v>2452</v>
      </c>
      <c r="AL399" s="71" t="s">
        <v>2530</v>
      </c>
      <c r="AM399" s="71" t="s">
        <v>3302</v>
      </c>
      <c r="AN399" s="74">
        <v>40523.660381944443</v>
      </c>
      <c r="AO399" s="71"/>
      <c r="AP399" s="71"/>
    </row>
    <row r="400" spans="1:42" ht="34.049999999999997" customHeight="1">
      <c r="A400" s="17" t="s">
        <v>715</v>
      </c>
      <c r="B400" s="77"/>
      <c r="C400" s="78">
        <v>2</v>
      </c>
      <c r="D400" s="78">
        <v>2</v>
      </c>
      <c r="E400" s="79">
        <v>0.68452400000000002</v>
      </c>
      <c r="F400" s="79">
        <v>4.2700000000000002E-4</v>
      </c>
      <c r="G400" s="79">
        <v>1.5899999999999999E-4</v>
      </c>
      <c r="H400" s="79">
        <v>0.357846</v>
      </c>
      <c r="I400" s="79">
        <v>0</v>
      </c>
      <c r="J400" s="18"/>
      <c r="K400" s="18" t="s">
        <v>72</v>
      </c>
      <c r="L400" s="19">
        <v>5.7126595016836843</v>
      </c>
      <c r="M400" s="20">
        <v>99.952267924684662</v>
      </c>
      <c r="N400" s="88" t="s">
        <v>2295</v>
      </c>
      <c r="O400" s="18"/>
      <c r="P400" s="25" t="s">
        <v>715</v>
      </c>
      <c r="Q400" s="26"/>
      <c r="R400" s="26"/>
      <c r="S400" s="25" t="s">
        <v>3573</v>
      </c>
      <c r="T400" s="21">
        <v>14.25625802785555</v>
      </c>
      <c r="U400" s="22">
        <v>2017.830078125</v>
      </c>
      <c r="V400" s="22">
        <v>8633.48046875</v>
      </c>
      <c r="W400" s="23"/>
      <c r="X400" s="24"/>
      <c r="Y400" s="24"/>
      <c r="Z400" s="15">
        <v>621</v>
      </c>
      <c r="AA40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0" s="16"/>
      <c r="AC400" s="71">
        <v>399</v>
      </c>
      <c r="AD400" s="71">
        <v>672</v>
      </c>
      <c r="AE400" s="71">
        <v>4790</v>
      </c>
      <c r="AF400" s="71">
        <v>0</v>
      </c>
      <c r="AG400" s="71" t="s">
        <v>1465</v>
      </c>
      <c r="AH400" s="71" t="s">
        <v>1603</v>
      </c>
      <c r="AI400" s="71">
        <v>-18000</v>
      </c>
      <c r="AJ400" s="74">
        <v>40050.558622685188</v>
      </c>
      <c r="AK400" s="71" t="s">
        <v>2452</v>
      </c>
      <c r="AL400" s="71" t="s">
        <v>3071</v>
      </c>
      <c r="AM400" s="71" t="s">
        <v>3573</v>
      </c>
      <c r="AN400" s="74">
        <v>40523.671296296299</v>
      </c>
      <c r="AO400" s="71"/>
      <c r="AP400" s="71"/>
    </row>
    <row r="401" spans="1:42" ht="34.049999999999997" customHeight="1">
      <c r="A401" s="17" t="s">
        <v>381</v>
      </c>
      <c r="B401" s="77"/>
      <c r="C401" s="78">
        <v>0</v>
      </c>
      <c r="D401" s="78">
        <v>4</v>
      </c>
      <c r="E401" s="79">
        <v>0.66666700000000001</v>
      </c>
      <c r="F401" s="79">
        <v>5.8100000000000003E-4</v>
      </c>
      <c r="G401" s="79">
        <v>1.039E-3</v>
      </c>
      <c r="H401" s="79">
        <v>0.78881400000000002</v>
      </c>
      <c r="I401" s="79">
        <v>0.41666666666666669</v>
      </c>
      <c r="J401" s="18"/>
      <c r="K401" s="18" t="s">
        <v>72</v>
      </c>
      <c r="L401" s="19">
        <v>3.7008476035083691</v>
      </c>
      <c r="M401" s="20">
        <v>99.997869103780559</v>
      </c>
      <c r="N401" s="88" t="s">
        <v>1969</v>
      </c>
      <c r="O401" s="18"/>
      <c r="P401" s="25" t="s">
        <v>381</v>
      </c>
      <c r="Q401" s="26"/>
      <c r="R401" s="26"/>
      <c r="S401" s="25" t="s">
        <v>3390</v>
      </c>
      <c r="T401" s="21">
        <v>1.5917972333864083</v>
      </c>
      <c r="U401" s="22">
        <v>5229.05322265625</v>
      </c>
      <c r="V401" s="22">
        <v>7966.63623046875</v>
      </c>
      <c r="W401" s="23"/>
      <c r="X401" s="24"/>
      <c r="Y401" s="24"/>
      <c r="Z401" s="15">
        <v>294</v>
      </c>
      <c r="AA40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1" s="16"/>
      <c r="AC401" s="71">
        <v>52</v>
      </c>
      <c r="AD401" s="71">
        <v>30</v>
      </c>
      <c r="AE401" s="71">
        <v>88</v>
      </c>
      <c r="AF401" s="71">
        <v>3</v>
      </c>
      <c r="AG401" s="71"/>
      <c r="AH401" s="71" t="s">
        <v>1655</v>
      </c>
      <c r="AI401" s="71">
        <v>3600</v>
      </c>
      <c r="AJ401" s="74">
        <v>40183.849386574075</v>
      </c>
      <c r="AK401" s="71" t="s">
        <v>2452</v>
      </c>
      <c r="AL401" s="71" t="s">
        <v>2744</v>
      </c>
      <c r="AM401" s="71" t="s">
        <v>3390</v>
      </c>
      <c r="AN401" s="74">
        <v>40523.668240740742</v>
      </c>
      <c r="AO401" s="71"/>
      <c r="AP401" s="71"/>
    </row>
    <row r="402" spans="1:42" ht="34.049999999999997" customHeight="1">
      <c r="A402" s="17" t="s">
        <v>732</v>
      </c>
      <c r="B402" s="77"/>
      <c r="C402" s="78">
        <v>0</v>
      </c>
      <c r="D402" s="78">
        <v>4</v>
      </c>
      <c r="E402" s="79">
        <v>0.66666700000000001</v>
      </c>
      <c r="F402" s="79">
        <v>5.8100000000000003E-4</v>
      </c>
      <c r="G402" s="79">
        <v>1.0430000000000001E-3</v>
      </c>
      <c r="H402" s="79">
        <v>0.77261599999999997</v>
      </c>
      <c r="I402" s="79">
        <v>0.41666666666666669</v>
      </c>
      <c r="J402" s="18"/>
      <c r="K402" s="18" t="s">
        <v>72</v>
      </c>
      <c r="L402" s="19">
        <v>2.3970436819920313</v>
      </c>
      <c r="M402" s="20">
        <v>99.99971588050407</v>
      </c>
      <c r="N402" s="88" t="s">
        <v>2304</v>
      </c>
      <c r="O402" s="18"/>
      <c r="P402" s="25" t="s">
        <v>732</v>
      </c>
      <c r="Q402" s="26"/>
      <c r="R402" s="26"/>
      <c r="S402" s="25" t="s">
        <v>3376</v>
      </c>
      <c r="T402" s="21">
        <v>1.0789062977848545</v>
      </c>
      <c r="U402" s="22">
        <v>5140.07470703125</v>
      </c>
      <c r="V402" s="22">
        <v>8422.5634765625</v>
      </c>
      <c r="W402" s="23"/>
      <c r="X402" s="24"/>
      <c r="Y402" s="24"/>
      <c r="Z402" s="15">
        <v>631</v>
      </c>
      <c r="AA40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2" s="16"/>
      <c r="AC402" s="71">
        <v>12</v>
      </c>
      <c r="AD402" s="71">
        <v>4</v>
      </c>
      <c r="AE402" s="71">
        <v>59</v>
      </c>
      <c r="AF402" s="71">
        <v>0</v>
      </c>
      <c r="AG402" s="71"/>
      <c r="AH402" s="71" t="s">
        <v>1638</v>
      </c>
      <c r="AI402" s="71">
        <v>7200</v>
      </c>
      <c r="AJ402" s="74">
        <v>40523.40966435185</v>
      </c>
      <c r="AK402" s="71" t="s">
        <v>2452</v>
      </c>
      <c r="AL402" s="71" t="s">
        <v>3081</v>
      </c>
      <c r="AM402" s="71" t="s">
        <v>3376</v>
      </c>
      <c r="AN402" s="74">
        <v>40523.678252314814</v>
      </c>
      <c r="AO402" s="71"/>
      <c r="AP402" s="71"/>
    </row>
    <row r="403" spans="1:42" ht="34.049999999999997" customHeight="1">
      <c r="A403" s="17" t="s">
        <v>374</v>
      </c>
      <c r="B403" s="77"/>
      <c r="C403" s="78">
        <v>0</v>
      </c>
      <c r="D403" s="78">
        <v>5</v>
      </c>
      <c r="E403" s="79">
        <v>0.60607999999999995</v>
      </c>
      <c r="F403" s="79">
        <v>4.8500000000000003E-4</v>
      </c>
      <c r="G403" s="79">
        <v>1.5020000000000001E-3</v>
      </c>
      <c r="H403" s="79">
        <v>0.61110600000000004</v>
      </c>
      <c r="I403" s="79">
        <v>0.7</v>
      </c>
      <c r="J403" s="18"/>
      <c r="K403" s="18" t="s">
        <v>72</v>
      </c>
      <c r="L403" s="19">
        <v>4.6446885562438807</v>
      </c>
      <c r="M403" s="20">
        <v>99.990837146256425</v>
      </c>
      <c r="N403" s="88" t="s">
        <v>1960</v>
      </c>
      <c r="O403" s="18"/>
      <c r="P403" s="25" t="s">
        <v>374</v>
      </c>
      <c r="Q403" s="26"/>
      <c r="R403" s="26"/>
      <c r="S403" s="25" t="s">
        <v>3386</v>
      </c>
      <c r="T403" s="21">
        <v>3.5447281035615563</v>
      </c>
      <c r="U403" s="22">
        <v>2867.03173828125</v>
      </c>
      <c r="V403" s="22">
        <v>3034.48291015625</v>
      </c>
      <c r="W403" s="23"/>
      <c r="X403" s="24"/>
      <c r="Y403" s="24"/>
      <c r="Z403" s="15">
        <v>284</v>
      </c>
      <c r="AA40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3" s="16"/>
      <c r="AC403" s="71">
        <v>179</v>
      </c>
      <c r="AD403" s="71">
        <v>129</v>
      </c>
      <c r="AE403" s="71">
        <v>881</v>
      </c>
      <c r="AF403" s="71">
        <v>31</v>
      </c>
      <c r="AG403" s="71" t="s">
        <v>1201</v>
      </c>
      <c r="AH403" s="71"/>
      <c r="AI403" s="71"/>
      <c r="AJ403" s="74">
        <v>40460.497534722221</v>
      </c>
      <c r="AK403" s="71" t="s">
        <v>2452</v>
      </c>
      <c r="AL403" s="71" t="s">
        <v>2734</v>
      </c>
      <c r="AM403" s="71" t="s">
        <v>3386</v>
      </c>
      <c r="AN403" s="74">
        <v>40523.667916666665</v>
      </c>
      <c r="AO403" s="71"/>
      <c r="AP403" s="71"/>
    </row>
    <row r="404" spans="1:42" ht="34.049999999999997" customHeight="1">
      <c r="A404" s="17" t="s">
        <v>200</v>
      </c>
      <c r="B404" s="77"/>
      <c r="C404" s="78">
        <v>0</v>
      </c>
      <c r="D404" s="78">
        <v>4</v>
      </c>
      <c r="E404" s="79">
        <v>0.33333299999999999</v>
      </c>
      <c r="F404" s="79">
        <v>4.7399999999999997E-4</v>
      </c>
      <c r="G404" s="79">
        <v>9.1299999999999997E-4</v>
      </c>
      <c r="H404" s="79">
        <v>0.53690700000000002</v>
      </c>
      <c r="I404" s="79">
        <v>0.66666666666666663</v>
      </c>
      <c r="J404" s="18"/>
      <c r="K404" s="18" t="s">
        <v>72</v>
      </c>
      <c r="L404" s="19">
        <v>3.9337982575107788</v>
      </c>
      <c r="M404" s="20">
        <v>99.996945715418804</v>
      </c>
      <c r="N404" s="88" t="s">
        <v>1751</v>
      </c>
      <c r="O404" s="18"/>
      <c r="P404" s="25" t="s">
        <v>200</v>
      </c>
      <c r="Q404" s="26"/>
      <c r="R404" s="26"/>
      <c r="S404" s="25" t="s">
        <v>3298</v>
      </c>
      <c r="T404" s="21">
        <v>1.8482427011871854</v>
      </c>
      <c r="U404" s="22">
        <v>3365.983154296875</v>
      </c>
      <c r="V404" s="22">
        <v>2544.79443359375</v>
      </c>
      <c r="W404" s="23"/>
      <c r="X404" s="24"/>
      <c r="Y404" s="24"/>
      <c r="Z404" s="15">
        <v>75</v>
      </c>
      <c r="AA40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4" s="16"/>
      <c r="AC404" s="71">
        <v>159</v>
      </c>
      <c r="AD404" s="71">
        <v>43</v>
      </c>
      <c r="AE404" s="71">
        <v>1110</v>
      </c>
      <c r="AF404" s="71">
        <v>0</v>
      </c>
      <c r="AG404" s="71" t="s">
        <v>1023</v>
      </c>
      <c r="AH404" s="71" t="s">
        <v>1603</v>
      </c>
      <c r="AI404" s="71">
        <v>-18000</v>
      </c>
      <c r="AJ404" s="74">
        <v>39971.1096875</v>
      </c>
      <c r="AK404" s="71" t="s">
        <v>2452</v>
      </c>
      <c r="AL404" s="71" t="s">
        <v>2525</v>
      </c>
      <c r="AM404" s="71" t="s">
        <v>3298</v>
      </c>
      <c r="AN404" s="74">
        <v>40523.659918981481</v>
      </c>
      <c r="AO404" s="71"/>
      <c r="AP404" s="71"/>
    </row>
    <row r="405" spans="1:42" ht="34.049999999999997" customHeight="1">
      <c r="A405" s="17" t="s">
        <v>771</v>
      </c>
      <c r="B405" s="77"/>
      <c r="C405" s="78">
        <v>3</v>
      </c>
      <c r="D405" s="78">
        <v>5</v>
      </c>
      <c r="E405" s="79">
        <v>0.25</v>
      </c>
      <c r="F405" s="79">
        <v>4.57E-4</v>
      </c>
      <c r="G405" s="79">
        <v>1.1999999999999999E-3</v>
      </c>
      <c r="H405" s="79">
        <v>0.65530600000000006</v>
      </c>
      <c r="I405" s="79">
        <v>0.9</v>
      </c>
      <c r="J405" s="18"/>
      <c r="K405" s="18" t="s">
        <v>72</v>
      </c>
      <c r="L405" s="19">
        <v>5.7871604553297118</v>
      </c>
      <c r="M405" s="20">
        <v>99.946443475018199</v>
      </c>
      <c r="N405" s="88" t="s">
        <v>2336</v>
      </c>
      <c r="O405" s="18"/>
      <c r="P405" s="25" t="s">
        <v>771</v>
      </c>
      <c r="Q405" s="26"/>
      <c r="R405" s="26"/>
      <c r="S405" s="25" t="s">
        <v>3600</v>
      </c>
      <c r="T405" s="21">
        <v>15.873837132445065</v>
      </c>
      <c r="U405" s="22">
        <v>1588.108154296875</v>
      </c>
      <c r="V405" s="22">
        <v>6728.48828125</v>
      </c>
      <c r="W405" s="23"/>
      <c r="X405" s="24"/>
      <c r="Y405" s="24"/>
      <c r="Z405" s="15">
        <v>663</v>
      </c>
      <c r="AA40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5" s="16"/>
      <c r="AC405" s="71">
        <v>601</v>
      </c>
      <c r="AD405" s="71">
        <v>754</v>
      </c>
      <c r="AE405" s="71">
        <v>1525</v>
      </c>
      <c r="AF405" s="71">
        <v>30</v>
      </c>
      <c r="AG405" s="71" t="s">
        <v>1502</v>
      </c>
      <c r="AH405" s="71" t="s">
        <v>1606</v>
      </c>
      <c r="AI405" s="71">
        <v>-18000</v>
      </c>
      <c r="AJ405" s="74">
        <v>39417.082488425927</v>
      </c>
      <c r="AK405" s="71" t="s">
        <v>2452</v>
      </c>
      <c r="AL405" s="71" t="s">
        <v>3113</v>
      </c>
      <c r="AM405" s="71" t="s">
        <v>3600</v>
      </c>
      <c r="AN405" s="74">
        <v>40523.664085648146</v>
      </c>
      <c r="AO405" s="71"/>
      <c r="AP405" s="71"/>
    </row>
    <row r="406" spans="1:42" ht="34.049999999999997" customHeight="1">
      <c r="A406" s="17" t="s">
        <v>163</v>
      </c>
      <c r="B406" s="17"/>
      <c r="C406" s="78">
        <v>0</v>
      </c>
      <c r="D406" s="78">
        <v>1</v>
      </c>
      <c r="E406" s="79">
        <v>0</v>
      </c>
      <c r="F406" s="79">
        <v>4.2499999999999998E-4</v>
      </c>
      <c r="G406" s="79">
        <v>1.2400000000000001E-4</v>
      </c>
      <c r="H406" s="79">
        <v>0.25375999999999999</v>
      </c>
      <c r="I406" s="79">
        <v>0</v>
      </c>
      <c r="J406" s="18"/>
      <c r="K406" s="18" t="s">
        <v>72</v>
      </c>
      <c r="L406" s="19">
        <v>5.2942398433711064</v>
      </c>
      <c r="M406" s="20">
        <v>99.974997484358624</v>
      </c>
      <c r="N406" s="88" t="s">
        <v>1679</v>
      </c>
      <c r="O406" s="18"/>
      <c r="P406" s="25" t="s">
        <v>163</v>
      </c>
      <c r="Q406" s="26"/>
      <c r="R406" s="26"/>
      <c r="S406" s="25" t="s">
        <v>3233</v>
      </c>
      <c r="T406" s="21">
        <v>7.9437542050671919</v>
      </c>
      <c r="U406" s="22">
        <v>5595.734375</v>
      </c>
      <c r="V406" s="22">
        <v>2130.34375</v>
      </c>
      <c r="W406" s="23"/>
      <c r="X406" s="24"/>
      <c r="Y406" s="24"/>
      <c r="Z406" s="15">
        <v>3</v>
      </c>
      <c r="AA40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6" s="16"/>
      <c r="AC406" s="71">
        <v>332</v>
      </c>
      <c r="AD406" s="71">
        <v>352</v>
      </c>
      <c r="AE406" s="71">
        <v>9708</v>
      </c>
      <c r="AF406" s="71">
        <v>5</v>
      </c>
      <c r="AG406" s="71" t="s">
        <v>959</v>
      </c>
      <c r="AH406" s="71" t="s">
        <v>1602</v>
      </c>
      <c r="AI406" s="71">
        <v>25200</v>
      </c>
      <c r="AJ406" s="74">
        <v>39920.004571759258</v>
      </c>
      <c r="AK406" s="71" t="s">
        <v>2452</v>
      </c>
      <c r="AL406" s="71" t="s">
        <v>2453</v>
      </c>
      <c r="AM406" s="71" t="s">
        <v>3233</v>
      </c>
      <c r="AN406" s="74">
        <v>40523.660775462966</v>
      </c>
      <c r="AO406" s="71"/>
      <c r="AP406" s="71"/>
    </row>
    <row r="407" spans="1:42" ht="34.049999999999997" customHeight="1">
      <c r="A407" s="17" t="s">
        <v>164</v>
      </c>
      <c r="B407" s="77"/>
      <c r="C407" s="78">
        <v>0</v>
      </c>
      <c r="D407" s="78">
        <v>1</v>
      </c>
      <c r="E407" s="79">
        <v>0</v>
      </c>
      <c r="F407" s="79">
        <v>5.71E-4</v>
      </c>
      <c r="G407" s="79">
        <v>8.0999999999999996E-4</v>
      </c>
      <c r="H407" s="79">
        <v>0.317498</v>
      </c>
      <c r="I407" s="79">
        <v>0</v>
      </c>
      <c r="J407" s="18"/>
      <c r="K407" s="18" t="s">
        <v>72</v>
      </c>
      <c r="L407" s="19">
        <v>3.6082498758714361</v>
      </c>
      <c r="M407" s="20">
        <v>99.998153223276489</v>
      </c>
      <c r="N407" s="88" t="s">
        <v>1681</v>
      </c>
      <c r="O407" s="18"/>
      <c r="P407" s="25" t="s">
        <v>164</v>
      </c>
      <c r="Q407" s="26"/>
      <c r="R407" s="26"/>
      <c r="S407" s="25" t="s">
        <v>3235</v>
      </c>
      <c r="T407" s="21">
        <v>1.5128909356015541</v>
      </c>
      <c r="U407" s="22">
        <v>6259.39208984375</v>
      </c>
      <c r="V407" s="22">
        <v>8858.3505859375</v>
      </c>
      <c r="W407" s="23"/>
      <c r="X407" s="24"/>
      <c r="Y407" s="24"/>
      <c r="Z407" s="15">
        <v>5</v>
      </c>
      <c r="AA40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7" s="16"/>
      <c r="AC407" s="71">
        <v>91</v>
      </c>
      <c r="AD407" s="71">
        <v>26</v>
      </c>
      <c r="AE407" s="71">
        <v>180</v>
      </c>
      <c r="AF407" s="71">
        <v>0</v>
      </c>
      <c r="AG407" s="71"/>
      <c r="AH407" s="71"/>
      <c r="AI407" s="71"/>
      <c r="AJ407" s="74">
        <v>40035.551724537036</v>
      </c>
      <c r="AK407" s="71" t="s">
        <v>2452</v>
      </c>
      <c r="AL407" s="71" t="s">
        <v>2455</v>
      </c>
      <c r="AM407" s="71" t="s">
        <v>3235</v>
      </c>
      <c r="AN407" s="74">
        <v>40523.66369212963</v>
      </c>
      <c r="AO407" s="71"/>
      <c r="AP407" s="71"/>
    </row>
    <row r="408" spans="1:42" ht="34.049999999999997" customHeight="1">
      <c r="A408" s="17" t="s">
        <v>165</v>
      </c>
      <c r="B408" s="77"/>
      <c r="C408" s="78">
        <v>0</v>
      </c>
      <c r="D408" s="78">
        <v>1</v>
      </c>
      <c r="E408" s="79">
        <v>0</v>
      </c>
      <c r="F408" s="79">
        <v>5.71E-4</v>
      </c>
      <c r="G408" s="79">
        <v>8.0999999999999996E-4</v>
      </c>
      <c r="H408" s="79">
        <v>0.317498</v>
      </c>
      <c r="I408" s="79">
        <v>0</v>
      </c>
      <c r="J408" s="18"/>
      <c r="K408" s="18" t="s">
        <v>72</v>
      </c>
      <c r="L408" s="19">
        <v>5.0464131264964163</v>
      </c>
      <c r="M408" s="20">
        <v>99.982952830244514</v>
      </c>
      <c r="N408" s="88" t="s">
        <v>1683</v>
      </c>
      <c r="O408" s="18"/>
      <c r="P408" s="25" t="s">
        <v>165</v>
      </c>
      <c r="Q408" s="26"/>
      <c r="R408" s="26"/>
      <c r="S408" s="25" t="s">
        <v>3235</v>
      </c>
      <c r="T408" s="21">
        <v>5.7343778670912675</v>
      </c>
      <c r="U408" s="22">
        <v>6842.70166015625</v>
      </c>
      <c r="V408" s="22">
        <v>7903.9638671875</v>
      </c>
      <c r="W408" s="23"/>
      <c r="X408" s="24"/>
      <c r="Y408" s="24"/>
      <c r="Z408" s="15">
        <v>7</v>
      </c>
      <c r="AA40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8" s="16"/>
      <c r="AC408" s="71">
        <v>130</v>
      </c>
      <c r="AD408" s="71">
        <v>240</v>
      </c>
      <c r="AE408" s="71">
        <v>12718</v>
      </c>
      <c r="AF408" s="71">
        <v>193</v>
      </c>
      <c r="AG408" s="71" t="s">
        <v>962</v>
      </c>
      <c r="AH408" s="71" t="s">
        <v>1605</v>
      </c>
      <c r="AI408" s="71">
        <v>36000</v>
      </c>
      <c r="AJ408" s="74">
        <v>39911.300520833334</v>
      </c>
      <c r="AK408" s="71" t="s">
        <v>2452</v>
      </c>
      <c r="AL408" s="71" t="s">
        <v>2457</v>
      </c>
      <c r="AM408" s="71" t="s">
        <v>3235</v>
      </c>
      <c r="AN408" s="74">
        <v>40523.666030092594</v>
      </c>
      <c r="AO408" s="71"/>
      <c r="AP408" s="71"/>
    </row>
    <row r="409" spans="1:42" ht="34.049999999999997" customHeight="1">
      <c r="A409" s="17" t="s">
        <v>166</v>
      </c>
      <c r="B409" s="77"/>
      <c r="C409" s="78">
        <v>0</v>
      </c>
      <c r="D409" s="78">
        <v>1</v>
      </c>
      <c r="E409" s="79">
        <v>0</v>
      </c>
      <c r="F409" s="79">
        <v>4.44E-4</v>
      </c>
      <c r="G409" s="79">
        <v>3.6099999999999999E-4</v>
      </c>
      <c r="H409" s="79">
        <v>0.23436000000000001</v>
      </c>
      <c r="I409" s="79">
        <v>0</v>
      </c>
      <c r="J409" s="18"/>
      <c r="K409" s="18" t="s">
        <v>72</v>
      </c>
      <c r="L409" s="19">
        <v>4.8530297212525104</v>
      </c>
      <c r="M409" s="20">
        <v>99.987356682431354</v>
      </c>
      <c r="N409" s="88" t="s">
        <v>1684</v>
      </c>
      <c r="O409" s="18"/>
      <c r="P409" s="25" t="s">
        <v>166</v>
      </c>
      <c r="Q409" s="26"/>
      <c r="R409" s="26"/>
      <c r="S409" s="25" t="s">
        <v>3237</v>
      </c>
      <c r="T409" s="21">
        <v>4.5113302514260232</v>
      </c>
      <c r="U409" s="22">
        <v>3901.522705078125</v>
      </c>
      <c r="V409" s="22">
        <v>2044.7117919921875</v>
      </c>
      <c r="W409" s="23"/>
      <c r="X409" s="24"/>
      <c r="Y409" s="24"/>
      <c r="Z409" s="15">
        <v>8</v>
      </c>
      <c r="AA40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09" s="16"/>
      <c r="AC409" s="71">
        <v>301</v>
      </c>
      <c r="AD409" s="71">
        <v>178</v>
      </c>
      <c r="AE409" s="71">
        <v>429</v>
      </c>
      <c r="AF409" s="71">
        <v>0</v>
      </c>
      <c r="AG409" s="71" t="s">
        <v>963</v>
      </c>
      <c r="AH409" s="71" t="s">
        <v>1606</v>
      </c>
      <c r="AI409" s="71">
        <v>-18000</v>
      </c>
      <c r="AJ409" s="74">
        <v>40066.816516203704</v>
      </c>
      <c r="AK409" s="71" t="s">
        <v>2452</v>
      </c>
      <c r="AL409" s="71" t="s">
        <v>2458</v>
      </c>
      <c r="AM409" s="71" t="s">
        <v>3237</v>
      </c>
      <c r="AN409" s="74">
        <v>40523.669039351851</v>
      </c>
      <c r="AO409" s="71"/>
      <c r="AP409" s="71"/>
    </row>
    <row r="410" spans="1:42" ht="34.049999999999997" customHeight="1">
      <c r="A410" s="17" t="s">
        <v>917</v>
      </c>
      <c r="B410" s="77"/>
      <c r="C410" s="78">
        <v>1</v>
      </c>
      <c r="D410" s="78">
        <v>0</v>
      </c>
      <c r="E410" s="79">
        <v>0</v>
      </c>
      <c r="F410" s="79">
        <v>4.0099999999999999E-4</v>
      </c>
      <c r="G410" s="79">
        <v>2.9E-5</v>
      </c>
      <c r="H410" s="79">
        <v>0.35494199999999998</v>
      </c>
      <c r="I410" s="79">
        <v>0</v>
      </c>
      <c r="J410" s="18"/>
      <c r="K410" s="18" t="s">
        <v>72</v>
      </c>
      <c r="L410" s="19">
        <v>5.6106609273097163</v>
      </c>
      <c r="M410" s="20">
        <v>99.959228852334817</v>
      </c>
      <c r="N410" s="88" t="s">
        <v>1687</v>
      </c>
      <c r="O410" s="18"/>
      <c r="P410" s="25" t="s">
        <v>917</v>
      </c>
      <c r="Q410" s="26"/>
      <c r="R410" s="26"/>
      <c r="S410" s="25" t="s">
        <v>3240</v>
      </c>
      <c r="T410" s="21">
        <v>12.323053732126615</v>
      </c>
      <c r="U410" s="22">
        <v>7778.255859375</v>
      </c>
      <c r="V410" s="22">
        <v>5083.380859375</v>
      </c>
      <c r="W410" s="23"/>
      <c r="X410" s="24"/>
      <c r="Y410" s="24"/>
      <c r="Z410" s="15">
        <v>11</v>
      </c>
      <c r="AA4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0" s="16"/>
      <c r="AC410" s="71">
        <v>322</v>
      </c>
      <c r="AD410" s="71">
        <v>574</v>
      </c>
      <c r="AE410" s="71">
        <v>2526</v>
      </c>
      <c r="AF410" s="71">
        <v>3</v>
      </c>
      <c r="AG410" s="71" t="s">
        <v>966</v>
      </c>
      <c r="AH410" s="71" t="s">
        <v>1608</v>
      </c>
      <c r="AI410" s="71">
        <v>0</v>
      </c>
      <c r="AJ410" s="74">
        <v>39767.052847222221</v>
      </c>
      <c r="AK410" s="71" t="s">
        <v>2452</v>
      </c>
      <c r="AL410" s="71" t="s">
        <v>2461</v>
      </c>
      <c r="AM410" s="71" t="s">
        <v>3240</v>
      </c>
      <c r="AN410" s="74">
        <v>40523.66982638889</v>
      </c>
      <c r="AO410" s="71"/>
      <c r="AP410" s="71"/>
    </row>
    <row r="411" spans="1:42" ht="34.049999999999997" customHeight="1">
      <c r="A411" s="17" t="s">
        <v>168</v>
      </c>
      <c r="B411" s="77"/>
      <c r="C411" s="78">
        <v>0</v>
      </c>
      <c r="D411" s="78">
        <v>1</v>
      </c>
      <c r="E411" s="79">
        <v>0</v>
      </c>
      <c r="F411" s="79">
        <v>4.2299999999999998E-4</v>
      </c>
      <c r="G411" s="79">
        <v>9.7E-5</v>
      </c>
      <c r="H411" s="79">
        <v>0.24848999999999999</v>
      </c>
      <c r="I411" s="79">
        <v>0</v>
      </c>
      <c r="J411" s="18"/>
      <c r="K411" s="18" t="s">
        <v>72</v>
      </c>
      <c r="L411" s="19">
        <v>5.0327898815096503</v>
      </c>
      <c r="M411" s="20">
        <v>99.983307979614423</v>
      </c>
      <c r="N411" s="88" t="s">
        <v>1688</v>
      </c>
      <c r="O411" s="18"/>
      <c r="P411" s="25" t="s">
        <v>168</v>
      </c>
      <c r="Q411" s="26"/>
      <c r="R411" s="26"/>
      <c r="S411" s="25" t="s">
        <v>3241</v>
      </c>
      <c r="T411" s="21">
        <v>5.6357449948601994</v>
      </c>
      <c r="U411" s="22">
        <v>5254.59912109375</v>
      </c>
      <c r="V411" s="22">
        <v>1920.60205078125</v>
      </c>
      <c r="W411" s="23"/>
      <c r="X411" s="24"/>
      <c r="Y411" s="24"/>
      <c r="Z411" s="15">
        <v>12</v>
      </c>
      <c r="AA4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1" s="16"/>
      <c r="AC411" s="71">
        <v>237</v>
      </c>
      <c r="AD411" s="71">
        <v>235</v>
      </c>
      <c r="AE411" s="71">
        <v>2468</v>
      </c>
      <c r="AF411" s="71">
        <v>8</v>
      </c>
      <c r="AG411" s="71" t="s">
        <v>967</v>
      </c>
      <c r="AH411" s="71" t="s">
        <v>1603</v>
      </c>
      <c r="AI411" s="71">
        <v>-18000</v>
      </c>
      <c r="AJ411" s="74">
        <v>39988.921226851853</v>
      </c>
      <c r="AK411" s="71" t="s">
        <v>2452</v>
      </c>
      <c r="AL411" s="71" t="s">
        <v>2462</v>
      </c>
      <c r="AM411" s="71" t="s">
        <v>3241</v>
      </c>
      <c r="AN411" s="74">
        <v>40523.669560185182</v>
      </c>
      <c r="AO411" s="71"/>
      <c r="AP411" s="71"/>
    </row>
    <row r="412" spans="1:42" ht="34.049999999999997" customHeight="1">
      <c r="A412" s="17" t="s">
        <v>169</v>
      </c>
      <c r="B412" s="77"/>
      <c r="C412" s="78">
        <v>0</v>
      </c>
      <c r="D412" s="78">
        <v>1</v>
      </c>
      <c r="E412" s="79">
        <v>0</v>
      </c>
      <c r="F412" s="79">
        <v>4.0000000000000002E-4</v>
      </c>
      <c r="G412" s="79">
        <v>2.9E-5</v>
      </c>
      <c r="H412" s="79">
        <v>0.37381999999999999</v>
      </c>
      <c r="I412" s="79">
        <v>0</v>
      </c>
      <c r="J412" s="18"/>
      <c r="K412" s="18" t="s">
        <v>72</v>
      </c>
      <c r="L412" s="19">
        <v>4.1705870907864062</v>
      </c>
      <c r="M412" s="20">
        <v>99.995596147813174</v>
      </c>
      <c r="N412" s="88" t="s">
        <v>1690</v>
      </c>
      <c r="O412" s="18"/>
      <c r="P412" s="25" t="s">
        <v>169</v>
      </c>
      <c r="Q412" s="26"/>
      <c r="R412" s="26"/>
      <c r="S412" s="25" t="s">
        <v>3243</v>
      </c>
      <c r="T412" s="21">
        <v>2.2230476156652439</v>
      </c>
      <c r="U412" s="22">
        <v>7816.33447265625</v>
      </c>
      <c r="V412" s="22">
        <v>5041.767578125</v>
      </c>
      <c r="W412" s="23"/>
      <c r="X412" s="24"/>
      <c r="Y412" s="24"/>
      <c r="Z412" s="15">
        <v>14</v>
      </c>
      <c r="AA4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2" s="16"/>
      <c r="AC412" s="71">
        <v>90</v>
      </c>
      <c r="AD412" s="71">
        <v>62</v>
      </c>
      <c r="AE412" s="71">
        <v>67</v>
      </c>
      <c r="AF412" s="71">
        <v>1</v>
      </c>
      <c r="AG412" s="71" t="s">
        <v>969</v>
      </c>
      <c r="AH412" s="71"/>
      <c r="AI412" s="71"/>
      <c r="AJ412" s="74">
        <v>40514.401956018519</v>
      </c>
      <c r="AK412" s="71" t="s">
        <v>2452</v>
      </c>
      <c r="AL412" s="71" t="s">
        <v>2464</v>
      </c>
      <c r="AM412" s="71" t="s">
        <v>3243</v>
      </c>
      <c r="AN412" s="74">
        <v>40523.670312499999</v>
      </c>
      <c r="AO412" s="71"/>
      <c r="AP412" s="71"/>
    </row>
    <row r="413" spans="1:42" ht="34.049999999999997" customHeight="1">
      <c r="A413" s="17" t="s">
        <v>170</v>
      </c>
      <c r="B413" s="77"/>
      <c r="C413" s="78">
        <v>0</v>
      </c>
      <c r="D413" s="78">
        <v>2</v>
      </c>
      <c r="E413" s="79">
        <v>0</v>
      </c>
      <c r="F413" s="79">
        <v>4.7600000000000002E-4</v>
      </c>
      <c r="G413" s="79">
        <v>8.1999999999999998E-4</v>
      </c>
      <c r="H413" s="79">
        <v>0.343362</v>
      </c>
      <c r="I413" s="79">
        <v>0.5</v>
      </c>
      <c r="J413" s="18"/>
      <c r="K413" s="18" t="s">
        <v>72</v>
      </c>
      <c r="L413" s="19">
        <v>5.3123665254569721</v>
      </c>
      <c r="M413" s="20">
        <v>99.97428718561882</v>
      </c>
      <c r="N413" s="88" t="s">
        <v>1692</v>
      </c>
      <c r="O413" s="18"/>
      <c r="P413" s="25" t="s">
        <v>170</v>
      </c>
      <c r="Q413" s="26"/>
      <c r="R413" s="26"/>
      <c r="S413" s="25" t="s">
        <v>3245</v>
      </c>
      <c r="T413" s="21">
        <v>8.1410199495293281</v>
      </c>
      <c r="U413" s="22">
        <v>3482.59716796875</v>
      </c>
      <c r="V413" s="22">
        <v>2591.252197265625</v>
      </c>
      <c r="W413" s="23"/>
      <c r="X413" s="24"/>
      <c r="Y413" s="24"/>
      <c r="Z413" s="15">
        <v>16</v>
      </c>
      <c r="AA4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3" s="16"/>
      <c r="AC413" s="71">
        <v>319</v>
      </c>
      <c r="AD413" s="71">
        <v>362</v>
      </c>
      <c r="AE413" s="71">
        <v>3992</v>
      </c>
      <c r="AF413" s="71">
        <v>1</v>
      </c>
      <c r="AG413" s="71" t="s">
        <v>971</v>
      </c>
      <c r="AH413" s="71" t="s">
        <v>1610</v>
      </c>
      <c r="AI413" s="71">
        <v>0</v>
      </c>
      <c r="AJ413" s="74">
        <v>39786.487303240741</v>
      </c>
      <c r="AK413" s="71" t="s">
        <v>2452</v>
      </c>
      <c r="AL413" s="71" t="s">
        <v>2466</v>
      </c>
      <c r="AM413" s="71" t="s">
        <v>3245</v>
      </c>
      <c r="AN413" s="74">
        <v>40523.673668981479</v>
      </c>
      <c r="AO413" s="71"/>
      <c r="AP413" s="71"/>
    </row>
    <row r="414" spans="1:42" ht="34.049999999999997" customHeight="1">
      <c r="A414" s="17" t="s">
        <v>171</v>
      </c>
      <c r="B414" s="77"/>
      <c r="C414" s="78">
        <v>0</v>
      </c>
      <c r="D414" s="78">
        <v>1</v>
      </c>
      <c r="E414" s="79">
        <v>0</v>
      </c>
      <c r="F414" s="79">
        <v>5.71E-4</v>
      </c>
      <c r="G414" s="79">
        <v>8.0999999999999996E-4</v>
      </c>
      <c r="H414" s="79">
        <v>0.317498</v>
      </c>
      <c r="I414" s="79">
        <v>0</v>
      </c>
      <c r="J414" s="18"/>
      <c r="K414" s="18" t="s">
        <v>72</v>
      </c>
      <c r="L414" s="19">
        <v>1.5</v>
      </c>
      <c r="M414" s="20">
        <v>99.999928970126021</v>
      </c>
      <c r="N414" s="88" t="s">
        <v>1695</v>
      </c>
      <c r="O414" s="18"/>
      <c r="P414" s="25" t="s">
        <v>171</v>
      </c>
      <c r="Q414" s="26"/>
      <c r="R414" s="26"/>
      <c r="S414" s="25" t="s">
        <v>3248</v>
      </c>
      <c r="T414" s="21">
        <v>1.0197265744462136</v>
      </c>
      <c r="U414" s="22">
        <v>6100.9638671875</v>
      </c>
      <c r="V414" s="22">
        <v>8828.4482421875</v>
      </c>
      <c r="W414" s="23"/>
      <c r="X414" s="24"/>
      <c r="Y414" s="24"/>
      <c r="Z414" s="15">
        <v>19</v>
      </c>
      <c r="AA4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4" s="16"/>
      <c r="AC414" s="71">
        <v>2</v>
      </c>
      <c r="AD414" s="71">
        <v>1</v>
      </c>
      <c r="AE414" s="71">
        <v>19</v>
      </c>
      <c r="AF414" s="71">
        <v>0</v>
      </c>
      <c r="AG414" s="71"/>
      <c r="AH414" s="71"/>
      <c r="AI414" s="71"/>
      <c r="AJ414" s="74">
        <v>40522.756030092591</v>
      </c>
      <c r="AK414" s="71" t="s">
        <v>2452</v>
      </c>
      <c r="AL414" s="71" t="s">
        <v>2469</v>
      </c>
      <c r="AM414" s="71" t="s">
        <v>3248</v>
      </c>
      <c r="AN414" s="74">
        <v>40523.673703703702</v>
      </c>
      <c r="AO414" s="71"/>
      <c r="AP414" s="71"/>
    </row>
    <row r="415" spans="1:42" ht="34.049999999999997" customHeight="1">
      <c r="A415" s="17" t="s">
        <v>172</v>
      </c>
      <c r="B415" s="77"/>
      <c r="C415" s="78">
        <v>0</v>
      </c>
      <c r="D415" s="78">
        <v>1</v>
      </c>
      <c r="E415" s="79">
        <v>0</v>
      </c>
      <c r="F415" s="79">
        <v>4.44E-4</v>
      </c>
      <c r="G415" s="79">
        <v>3.6099999999999999E-4</v>
      </c>
      <c r="H415" s="79">
        <v>0.23436000000000001</v>
      </c>
      <c r="I415" s="79">
        <v>0</v>
      </c>
      <c r="J415" s="18"/>
      <c r="K415" s="18" t="s">
        <v>72</v>
      </c>
      <c r="L415" s="19">
        <v>4.7960650807149756</v>
      </c>
      <c r="M415" s="20">
        <v>99.988422130541068</v>
      </c>
      <c r="N415" s="88" t="s">
        <v>1696</v>
      </c>
      <c r="O415" s="18"/>
      <c r="P415" s="25" t="s">
        <v>172</v>
      </c>
      <c r="Q415" s="26"/>
      <c r="R415" s="26"/>
      <c r="S415" s="25" t="s">
        <v>3249</v>
      </c>
      <c r="T415" s="21">
        <v>4.2154316347328189</v>
      </c>
      <c r="U415" s="22">
        <v>1431.4046630859375</v>
      </c>
      <c r="V415" s="22">
        <v>6928.4599609375</v>
      </c>
      <c r="W415" s="23"/>
      <c r="X415" s="24"/>
      <c r="Y415" s="24"/>
      <c r="Z415" s="15">
        <v>20</v>
      </c>
      <c r="AA4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5" s="16"/>
      <c r="AC415" s="71">
        <v>173</v>
      </c>
      <c r="AD415" s="71">
        <v>163</v>
      </c>
      <c r="AE415" s="71">
        <v>306</v>
      </c>
      <c r="AF415" s="71">
        <v>1</v>
      </c>
      <c r="AG415" s="71" t="s">
        <v>974</v>
      </c>
      <c r="AH415" s="71" t="s">
        <v>1611</v>
      </c>
      <c r="AI415" s="71">
        <v>12600</v>
      </c>
      <c r="AJ415" s="74">
        <v>39845.689201388886</v>
      </c>
      <c r="AK415" s="71" t="s">
        <v>2452</v>
      </c>
      <c r="AL415" s="71" t="s">
        <v>2470</v>
      </c>
      <c r="AM415" s="71" t="s">
        <v>3249</v>
      </c>
      <c r="AN415" s="74">
        <v>40523.673738425925</v>
      </c>
      <c r="AO415" s="71"/>
      <c r="AP415" s="71"/>
    </row>
    <row r="416" spans="1:42" ht="34.049999999999997" customHeight="1">
      <c r="A416" s="17" t="s">
        <v>173</v>
      </c>
      <c r="B416" s="77"/>
      <c r="C416" s="78">
        <v>0</v>
      </c>
      <c r="D416" s="78">
        <v>1</v>
      </c>
      <c r="E416" s="79">
        <v>0</v>
      </c>
      <c r="F416" s="79">
        <v>5.71E-4</v>
      </c>
      <c r="G416" s="79">
        <v>8.0999999999999996E-4</v>
      </c>
      <c r="H416" s="79">
        <v>0.317498</v>
      </c>
      <c r="I416" s="79">
        <v>0</v>
      </c>
      <c r="J416" s="18"/>
      <c r="K416" s="18" t="s">
        <v>72</v>
      </c>
      <c r="L416" s="19">
        <v>6.3371442753992415</v>
      </c>
      <c r="M416" s="20">
        <v>99.87470330229722</v>
      </c>
      <c r="N416" s="88" t="s">
        <v>1697</v>
      </c>
      <c r="O416" s="18"/>
      <c r="P416" s="25" t="s">
        <v>173</v>
      </c>
      <c r="Q416" s="26"/>
      <c r="R416" s="26"/>
      <c r="S416" s="25" t="s">
        <v>3235</v>
      </c>
      <c r="T416" s="21">
        <v>35.797677323120816</v>
      </c>
      <c r="U416" s="22">
        <v>5431.296875</v>
      </c>
      <c r="V416" s="22">
        <v>9003.9208984375</v>
      </c>
      <c r="W416" s="23"/>
      <c r="X416" s="24"/>
      <c r="Y416" s="24"/>
      <c r="Z416" s="15">
        <v>21</v>
      </c>
      <c r="AA4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6" s="16"/>
      <c r="AC416" s="71">
        <v>1956</v>
      </c>
      <c r="AD416" s="71">
        <v>1764</v>
      </c>
      <c r="AE416" s="71">
        <v>11296</v>
      </c>
      <c r="AF416" s="71">
        <v>0</v>
      </c>
      <c r="AG416" s="71" t="s">
        <v>975</v>
      </c>
      <c r="AH416" s="71" t="s">
        <v>1612</v>
      </c>
      <c r="AI416" s="71">
        <v>32400</v>
      </c>
      <c r="AJ416" s="74">
        <v>40475.121655092589</v>
      </c>
      <c r="AK416" s="71" t="s">
        <v>2452</v>
      </c>
      <c r="AL416" s="71" t="s">
        <v>2471</v>
      </c>
      <c r="AM416" s="71" t="s">
        <v>3235</v>
      </c>
      <c r="AN416" s="74">
        <v>40523.677037037036</v>
      </c>
      <c r="AO416" s="71"/>
      <c r="AP416" s="71"/>
    </row>
    <row r="417" spans="1:42" ht="34.049999999999997" customHeight="1">
      <c r="A417" s="17" t="s">
        <v>174</v>
      </c>
      <c r="B417" s="77"/>
      <c r="C417" s="78">
        <v>0</v>
      </c>
      <c r="D417" s="78">
        <v>1</v>
      </c>
      <c r="E417" s="79">
        <v>0</v>
      </c>
      <c r="F417" s="79">
        <v>5.71E-4</v>
      </c>
      <c r="G417" s="79">
        <v>8.0999999999999996E-4</v>
      </c>
      <c r="H417" s="79">
        <v>0.317498</v>
      </c>
      <c r="I417" s="79">
        <v>0</v>
      </c>
      <c r="J417" s="18"/>
      <c r="K417" s="18" t="s">
        <v>72</v>
      </c>
      <c r="L417" s="19">
        <v>5.9088453376211909</v>
      </c>
      <c r="M417" s="20">
        <v>99.935362814677134</v>
      </c>
      <c r="N417" s="88" t="s">
        <v>1698</v>
      </c>
      <c r="O417" s="18"/>
      <c r="P417" s="25" t="s">
        <v>174</v>
      </c>
      <c r="Q417" s="26"/>
      <c r="R417" s="26"/>
      <c r="S417" s="25" t="s">
        <v>3250</v>
      </c>
      <c r="T417" s="21">
        <v>18.951182746054389</v>
      </c>
      <c r="U417" s="22">
        <v>6580.97607421875</v>
      </c>
      <c r="V417" s="22">
        <v>5463.37939453125</v>
      </c>
      <c r="W417" s="23"/>
      <c r="X417" s="24"/>
      <c r="Y417" s="24"/>
      <c r="Z417" s="15">
        <v>22</v>
      </c>
      <c r="AA4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7" s="16"/>
      <c r="AC417" s="71">
        <v>506</v>
      </c>
      <c r="AD417" s="71">
        <v>910</v>
      </c>
      <c r="AE417" s="71">
        <v>321</v>
      </c>
      <c r="AF417" s="71">
        <v>0</v>
      </c>
      <c r="AG417" s="71" t="s">
        <v>976</v>
      </c>
      <c r="AH417" s="71" t="s">
        <v>1613</v>
      </c>
      <c r="AI417" s="71">
        <v>36000</v>
      </c>
      <c r="AJ417" s="74">
        <v>40503.278726851851</v>
      </c>
      <c r="AK417" s="71" t="s">
        <v>2452</v>
      </c>
      <c r="AL417" s="71" t="s">
        <v>2472</v>
      </c>
      <c r="AM417" s="71" t="s">
        <v>3250</v>
      </c>
      <c r="AN417" s="74">
        <v>40523.677569444444</v>
      </c>
      <c r="AO417" s="71"/>
      <c r="AP417" s="71"/>
    </row>
    <row r="418" spans="1:42" ht="34.049999999999997" customHeight="1">
      <c r="A418" s="17" t="s">
        <v>175</v>
      </c>
      <c r="B418" s="77"/>
      <c r="C418" s="78">
        <v>0</v>
      </c>
      <c r="D418" s="78">
        <v>1</v>
      </c>
      <c r="E418" s="79">
        <v>0</v>
      </c>
      <c r="F418" s="79">
        <v>3.0899999999999998E-4</v>
      </c>
      <c r="G418" s="79">
        <v>9.9999999999999995E-7</v>
      </c>
      <c r="H418" s="79">
        <v>0.49134100000000003</v>
      </c>
      <c r="I418" s="79">
        <v>0</v>
      </c>
      <c r="J418" s="18"/>
      <c r="K418" s="18" t="s">
        <v>72</v>
      </c>
      <c r="L418" s="19">
        <v>3.963216061245455</v>
      </c>
      <c r="M418" s="20">
        <v>99.996803655670846</v>
      </c>
      <c r="N418" s="88" t="s">
        <v>1699</v>
      </c>
      <c r="O418" s="18"/>
      <c r="P418" s="25" t="s">
        <v>175</v>
      </c>
      <c r="Q418" s="26"/>
      <c r="R418" s="26"/>
      <c r="S418" s="25" t="s">
        <v>3251</v>
      </c>
      <c r="T418" s="21">
        <v>1.8876958500796126</v>
      </c>
      <c r="U418" s="22">
        <v>9114.2529296875</v>
      </c>
      <c r="V418" s="22">
        <v>6515.50537109375</v>
      </c>
      <c r="W418" s="23"/>
      <c r="X418" s="24"/>
      <c r="Y418" s="24"/>
      <c r="Z418" s="15">
        <v>23</v>
      </c>
      <c r="AA4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8" s="16"/>
      <c r="AC418" s="71">
        <v>131</v>
      </c>
      <c r="AD418" s="71">
        <v>45</v>
      </c>
      <c r="AE418" s="71">
        <v>134</v>
      </c>
      <c r="AF418" s="71">
        <v>0</v>
      </c>
      <c r="AG418" s="71" t="s">
        <v>977</v>
      </c>
      <c r="AH418" s="71" t="s">
        <v>1614</v>
      </c>
      <c r="AI418" s="71">
        <v>-32400</v>
      </c>
      <c r="AJ418" s="74">
        <v>40459.094525462962</v>
      </c>
      <c r="AK418" s="71" t="s">
        <v>2452</v>
      </c>
      <c r="AL418" s="71" t="s">
        <v>2473</v>
      </c>
      <c r="AM418" s="71" t="s">
        <v>3251</v>
      </c>
      <c r="AN418" s="74">
        <v>40523.678877314815</v>
      </c>
      <c r="AO418" s="71"/>
      <c r="AP418" s="71"/>
    </row>
    <row r="419" spans="1:42" ht="34.049999999999997" customHeight="1">
      <c r="A419" s="17" t="s">
        <v>176</v>
      </c>
      <c r="B419" s="77"/>
      <c r="C419" s="78">
        <v>0</v>
      </c>
      <c r="D419" s="78">
        <v>1</v>
      </c>
      <c r="E419" s="79">
        <v>0</v>
      </c>
      <c r="F419" s="79">
        <v>3.0899999999999998E-4</v>
      </c>
      <c r="G419" s="79">
        <v>9.9999999999999995E-7</v>
      </c>
      <c r="H419" s="79">
        <v>0.49134100000000003</v>
      </c>
      <c r="I419" s="79">
        <v>0</v>
      </c>
      <c r="J419" s="18"/>
      <c r="K419" s="18" t="s">
        <v>72</v>
      </c>
      <c r="L419" s="19">
        <v>3.5289163363902296</v>
      </c>
      <c r="M419" s="20">
        <v>99.998366312898426</v>
      </c>
      <c r="N419" s="88" t="s">
        <v>1701</v>
      </c>
      <c r="O419" s="18"/>
      <c r="P419" s="25" t="s">
        <v>176</v>
      </c>
      <c r="Q419" s="26"/>
      <c r="R419" s="26"/>
      <c r="S419" s="25" t="s">
        <v>3251</v>
      </c>
      <c r="T419" s="21">
        <v>1.4537112122629132</v>
      </c>
      <c r="U419" s="22">
        <v>9070.6806640625</v>
      </c>
      <c r="V419" s="22">
        <v>6960.009765625</v>
      </c>
      <c r="W419" s="23"/>
      <c r="X419" s="24"/>
      <c r="Y419" s="24"/>
      <c r="Z419" s="15">
        <v>25</v>
      </c>
      <c r="AA4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19" s="16"/>
      <c r="AC419" s="71">
        <v>54</v>
      </c>
      <c r="AD419" s="71">
        <v>23</v>
      </c>
      <c r="AE419" s="71">
        <v>76</v>
      </c>
      <c r="AF419" s="71">
        <v>0</v>
      </c>
      <c r="AG419" s="71" t="s">
        <v>979</v>
      </c>
      <c r="AH419" s="71"/>
      <c r="AI419" s="71"/>
      <c r="AJ419" s="74">
        <v>40491.192453703705</v>
      </c>
      <c r="AK419" s="71" t="s">
        <v>2452</v>
      </c>
      <c r="AL419" s="71" t="s">
        <v>2475</v>
      </c>
      <c r="AM419" s="71" t="s">
        <v>3251</v>
      </c>
      <c r="AN419" s="74">
        <v>40523.679027777776</v>
      </c>
      <c r="AO419" s="71"/>
      <c r="AP419" s="71"/>
    </row>
    <row r="420" spans="1:42" ht="34.049999999999997" customHeight="1">
      <c r="A420" s="17" t="s">
        <v>177</v>
      </c>
      <c r="B420" s="77"/>
      <c r="C420" s="78">
        <v>0</v>
      </c>
      <c r="D420" s="78">
        <v>2</v>
      </c>
      <c r="E420" s="79">
        <v>0</v>
      </c>
      <c r="F420" s="79">
        <v>5.7200000000000003E-4</v>
      </c>
      <c r="G420" s="79">
        <v>8.4699999999999999E-4</v>
      </c>
      <c r="H420" s="79">
        <v>0.49032300000000001</v>
      </c>
      <c r="I420" s="79">
        <v>0.5</v>
      </c>
      <c r="J420" s="18"/>
      <c r="K420" s="18" t="s">
        <v>72</v>
      </c>
      <c r="L420" s="19">
        <v>5.438631625158326</v>
      </c>
      <c r="M420" s="20">
        <v>99.968746855448288</v>
      </c>
      <c r="N420" s="88" t="s">
        <v>1702</v>
      </c>
      <c r="O420" s="18"/>
      <c r="P420" s="25" t="s">
        <v>177</v>
      </c>
      <c r="Q420" s="26"/>
      <c r="R420" s="26"/>
      <c r="S420" s="25" t="s">
        <v>3253</v>
      </c>
      <c r="T420" s="21">
        <v>9.6796927563339903</v>
      </c>
      <c r="U420" s="22">
        <v>6723.779296875</v>
      </c>
      <c r="V420" s="22">
        <v>8593.373046875</v>
      </c>
      <c r="W420" s="23"/>
      <c r="X420" s="24"/>
      <c r="Y420" s="24"/>
      <c r="Z420" s="15">
        <v>26</v>
      </c>
      <c r="AA4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0" s="16"/>
      <c r="AC420" s="71">
        <v>1034</v>
      </c>
      <c r="AD420" s="71">
        <v>440</v>
      </c>
      <c r="AE420" s="71">
        <v>698</v>
      </c>
      <c r="AF420" s="71">
        <v>2</v>
      </c>
      <c r="AG420" s="71" t="s">
        <v>980</v>
      </c>
      <c r="AH420" s="71" t="s">
        <v>1603</v>
      </c>
      <c r="AI420" s="71">
        <v>-18000</v>
      </c>
      <c r="AJ420" s="74">
        <v>39913.810196759259</v>
      </c>
      <c r="AK420" s="71" t="s">
        <v>2452</v>
      </c>
      <c r="AL420" s="71" t="s">
        <v>2476</v>
      </c>
      <c r="AM420" s="71" t="s">
        <v>3253</v>
      </c>
      <c r="AN420" s="74">
        <v>40523.654224537036</v>
      </c>
      <c r="AO420" s="71"/>
      <c r="AP420" s="71"/>
    </row>
    <row r="421" spans="1:42" ht="34.049999999999997" customHeight="1">
      <c r="A421" s="17" t="s">
        <v>179</v>
      </c>
      <c r="B421" s="77"/>
      <c r="C421" s="78">
        <v>0</v>
      </c>
      <c r="D421" s="78">
        <v>1</v>
      </c>
      <c r="E421" s="79">
        <v>0</v>
      </c>
      <c r="F421" s="79">
        <v>4.6900000000000002E-4</v>
      </c>
      <c r="G421" s="79">
        <v>5.2300000000000003E-4</v>
      </c>
      <c r="H421" s="79">
        <v>0.25168099999999999</v>
      </c>
      <c r="I421" s="79">
        <v>0</v>
      </c>
      <c r="J421" s="18"/>
      <c r="K421" s="18" t="s">
        <v>72</v>
      </c>
      <c r="L421" s="19">
        <v>5.0728282323337694</v>
      </c>
      <c r="M421" s="20">
        <v>99.98224253150471</v>
      </c>
      <c r="N421" s="88" t="s">
        <v>1706</v>
      </c>
      <c r="O421" s="18"/>
      <c r="P421" s="25" t="s">
        <v>179</v>
      </c>
      <c r="Q421" s="26"/>
      <c r="R421" s="26"/>
      <c r="S421" s="25" t="s">
        <v>3256</v>
      </c>
      <c r="T421" s="21">
        <v>5.9316436115534037</v>
      </c>
      <c r="U421" s="22">
        <v>3644.915771484375</v>
      </c>
      <c r="V421" s="22">
        <v>2322.384765625</v>
      </c>
      <c r="W421" s="23"/>
      <c r="X421" s="24"/>
      <c r="Y421" s="24"/>
      <c r="Z421" s="15">
        <v>30</v>
      </c>
      <c r="AA4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1" s="16"/>
      <c r="AC421" s="71">
        <v>318</v>
      </c>
      <c r="AD421" s="71">
        <v>250</v>
      </c>
      <c r="AE421" s="71">
        <v>1318</v>
      </c>
      <c r="AF421" s="71">
        <v>44</v>
      </c>
      <c r="AG421" s="71" t="s">
        <v>983</v>
      </c>
      <c r="AH421" s="71" t="s">
        <v>1603</v>
      </c>
      <c r="AI421" s="71">
        <v>-18000</v>
      </c>
      <c r="AJ421" s="74">
        <v>39381.964733796296</v>
      </c>
      <c r="AK421" s="71" t="s">
        <v>2452</v>
      </c>
      <c r="AL421" s="71" t="s">
        <v>2480</v>
      </c>
      <c r="AM421" s="71" t="s">
        <v>3256</v>
      </c>
      <c r="AN421" s="74">
        <v>40523.654328703706</v>
      </c>
      <c r="AO421" s="71"/>
      <c r="AP421" s="71"/>
    </row>
    <row r="422" spans="1:42" ht="34.049999999999997" customHeight="1">
      <c r="A422" s="17" t="s">
        <v>180</v>
      </c>
      <c r="B422" s="77"/>
      <c r="C422" s="78">
        <v>0</v>
      </c>
      <c r="D422" s="78">
        <v>2</v>
      </c>
      <c r="E422" s="79">
        <v>0</v>
      </c>
      <c r="F422" s="79">
        <v>4.3399999999999998E-4</v>
      </c>
      <c r="G422" s="79">
        <v>2.4800000000000001E-4</v>
      </c>
      <c r="H422" s="79">
        <v>0.35373100000000002</v>
      </c>
      <c r="I422" s="79">
        <v>1</v>
      </c>
      <c r="J422" s="18"/>
      <c r="K422" s="18" t="s">
        <v>72</v>
      </c>
      <c r="L422" s="19">
        <v>5.9627145939010084</v>
      </c>
      <c r="M422" s="20">
        <v>99.929751454632623</v>
      </c>
      <c r="N422" s="88" t="s">
        <v>1707</v>
      </c>
      <c r="O422" s="18"/>
      <c r="P422" s="25" t="s">
        <v>180</v>
      </c>
      <c r="Q422" s="26"/>
      <c r="R422" s="26"/>
      <c r="S422" s="25" t="s">
        <v>3257</v>
      </c>
      <c r="T422" s="21">
        <v>20.509582127305265</v>
      </c>
      <c r="U422" s="22">
        <v>4885.42919921875</v>
      </c>
      <c r="V422" s="22">
        <v>2027.4373779296875</v>
      </c>
      <c r="W422" s="23"/>
      <c r="X422" s="24"/>
      <c r="Y422" s="24"/>
      <c r="Z422" s="15">
        <v>31</v>
      </c>
      <c r="AA4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2" s="16"/>
      <c r="AC422" s="71">
        <v>687</v>
      </c>
      <c r="AD422" s="71">
        <v>989</v>
      </c>
      <c r="AE422" s="71">
        <v>19002</v>
      </c>
      <c r="AF422" s="71">
        <v>288</v>
      </c>
      <c r="AG422" s="71" t="s">
        <v>984</v>
      </c>
      <c r="AH422" s="71" t="s">
        <v>1602</v>
      </c>
      <c r="AI422" s="71">
        <v>25200</v>
      </c>
      <c r="AJ422" s="74">
        <v>39996.436006944445</v>
      </c>
      <c r="AK422" s="71" t="s">
        <v>2452</v>
      </c>
      <c r="AL422" s="71" t="s">
        <v>2481</v>
      </c>
      <c r="AM422" s="71" t="s">
        <v>3257</v>
      </c>
      <c r="AN422" s="74">
        <v>40523.655173611114</v>
      </c>
      <c r="AO422" s="71"/>
      <c r="AP422" s="71"/>
    </row>
    <row r="423" spans="1:42" ht="34.049999999999997" customHeight="1">
      <c r="A423" s="17" t="s">
        <v>183</v>
      </c>
      <c r="B423" s="77"/>
      <c r="C423" s="78">
        <v>0</v>
      </c>
      <c r="D423" s="78">
        <v>2</v>
      </c>
      <c r="E423" s="79">
        <v>0</v>
      </c>
      <c r="F423" s="79">
        <v>5.7499999999999999E-4</v>
      </c>
      <c r="G423" s="79">
        <v>9.7199999999999999E-4</v>
      </c>
      <c r="H423" s="79">
        <v>0.417792</v>
      </c>
      <c r="I423" s="79">
        <v>0.5</v>
      </c>
      <c r="J423" s="18"/>
      <c r="K423" s="18" t="s">
        <v>72</v>
      </c>
      <c r="L423" s="19">
        <v>2.9899573047752672</v>
      </c>
      <c r="M423" s="20">
        <v>99.999289701260182</v>
      </c>
      <c r="N423" s="88" t="s">
        <v>1714</v>
      </c>
      <c r="O423" s="18"/>
      <c r="P423" s="25" t="s">
        <v>183</v>
      </c>
      <c r="Q423" s="26"/>
      <c r="R423" s="26"/>
      <c r="S423" s="25" t="s">
        <v>3264</v>
      </c>
      <c r="T423" s="21">
        <v>1.1972657444621362</v>
      </c>
      <c r="U423" s="22">
        <v>5516.27587890625</v>
      </c>
      <c r="V423" s="22">
        <v>7333.86572265625</v>
      </c>
      <c r="W423" s="23"/>
      <c r="X423" s="24"/>
      <c r="Y423" s="24"/>
      <c r="Z423" s="15">
        <v>38</v>
      </c>
      <c r="AA4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3" s="16"/>
      <c r="AC423" s="71">
        <v>89</v>
      </c>
      <c r="AD423" s="71">
        <v>10</v>
      </c>
      <c r="AE423" s="71">
        <v>23</v>
      </c>
      <c r="AF423" s="71">
        <v>14</v>
      </c>
      <c r="AG423" s="71" t="s">
        <v>989</v>
      </c>
      <c r="AH423" s="71" t="s">
        <v>1617</v>
      </c>
      <c r="AI423" s="71">
        <v>3600</v>
      </c>
      <c r="AJ423" s="74">
        <v>40515.437326388892</v>
      </c>
      <c r="AK423" s="71" t="s">
        <v>2452</v>
      </c>
      <c r="AL423" s="71" t="s">
        <v>2488</v>
      </c>
      <c r="AM423" s="71" t="s">
        <v>3264</v>
      </c>
      <c r="AN423" s="74">
        <v>40523.655902777777</v>
      </c>
      <c r="AO423" s="71"/>
      <c r="AP423" s="71"/>
    </row>
    <row r="424" spans="1:42" ht="34.049999999999997" customHeight="1">
      <c r="A424" s="17" t="s">
        <v>184</v>
      </c>
      <c r="B424" s="77"/>
      <c r="C424" s="78">
        <v>0</v>
      </c>
      <c r="D424" s="78">
        <v>1</v>
      </c>
      <c r="E424" s="79">
        <v>0</v>
      </c>
      <c r="F424" s="79">
        <v>3.6699999999999998E-4</v>
      </c>
      <c r="G424" s="79">
        <v>1.4799999999999999E-4</v>
      </c>
      <c r="H424" s="79">
        <v>0.24027200000000001</v>
      </c>
      <c r="I424" s="79">
        <v>0</v>
      </c>
      <c r="J424" s="18"/>
      <c r="K424" s="18" t="s">
        <v>72</v>
      </c>
      <c r="L424" s="19">
        <v>5.9672784028950501</v>
      </c>
      <c r="M424" s="20">
        <v>99.929254245514755</v>
      </c>
      <c r="N424" s="88" t="s">
        <v>1716</v>
      </c>
      <c r="O424" s="18"/>
      <c r="P424" s="25" t="s">
        <v>184</v>
      </c>
      <c r="Q424" s="26"/>
      <c r="R424" s="26"/>
      <c r="S424" s="25" t="s">
        <v>3266</v>
      </c>
      <c r="T424" s="21">
        <v>20.64766814842876</v>
      </c>
      <c r="U424" s="22">
        <v>1502.8575439453125</v>
      </c>
      <c r="V424" s="22">
        <v>2065.231689453125</v>
      </c>
      <c r="W424" s="23"/>
      <c r="X424" s="24"/>
      <c r="Y424" s="24"/>
      <c r="Z424" s="15">
        <v>40</v>
      </c>
      <c r="AA4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4" s="16"/>
      <c r="AC424" s="71">
        <v>961</v>
      </c>
      <c r="AD424" s="71">
        <v>996</v>
      </c>
      <c r="AE424" s="71">
        <v>5753</v>
      </c>
      <c r="AF424" s="71">
        <v>8</v>
      </c>
      <c r="AG424" s="71" t="s">
        <v>991</v>
      </c>
      <c r="AH424" s="71" t="s">
        <v>1603</v>
      </c>
      <c r="AI424" s="71">
        <v>-18000</v>
      </c>
      <c r="AJ424" s="74">
        <v>39409.868692129632</v>
      </c>
      <c r="AK424" s="71" t="s">
        <v>2452</v>
      </c>
      <c r="AL424" s="71" t="s">
        <v>2490</v>
      </c>
      <c r="AM424" s="71" t="s">
        <v>3266</v>
      </c>
      <c r="AN424" s="74">
        <v>40523.655925925923</v>
      </c>
      <c r="AO424" s="71"/>
      <c r="AP424" s="71"/>
    </row>
    <row r="425" spans="1:42" ht="34.049999999999997" customHeight="1">
      <c r="A425" s="17" t="s">
        <v>188</v>
      </c>
      <c r="B425" s="77"/>
      <c r="C425" s="78">
        <v>0</v>
      </c>
      <c r="D425" s="78">
        <v>1</v>
      </c>
      <c r="E425" s="79">
        <v>0</v>
      </c>
      <c r="F425" s="79">
        <v>4.2700000000000002E-4</v>
      </c>
      <c r="G425" s="79">
        <v>1.17E-4</v>
      </c>
      <c r="H425" s="79">
        <v>0.256803</v>
      </c>
      <c r="I425" s="79">
        <v>0</v>
      </c>
      <c r="J425" s="18"/>
      <c r="K425" s="18" t="s">
        <v>72</v>
      </c>
      <c r="L425" s="19">
        <v>4.5532473619545657</v>
      </c>
      <c r="M425" s="20">
        <v>99.99204465411411</v>
      </c>
      <c r="N425" s="88" t="s">
        <v>1729</v>
      </c>
      <c r="O425" s="18"/>
      <c r="P425" s="25" t="s">
        <v>188</v>
      </c>
      <c r="Q425" s="26"/>
      <c r="R425" s="26"/>
      <c r="S425" s="25" t="s">
        <v>3278</v>
      </c>
      <c r="T425" s="21">
        <v>3.2093763379759248</v>
      </c>
      <c r="U425" s="22">
        <v>5240.72509765625</v>
      </c>
      <c r="V425" s="22">
        <v>1967.49072265625</v>
      </c>
      <c r="W425" s="23"/>
      <c r="X425" s="24"/>
      <c r="Y425" s="24"/>
      <c r="Z425" s="15">
        <v>53</v>
      </c>
      <c r="AA4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5" s="16"/>
      <c r="AC425" s="71">
        <v>302</v>
      </c>
      <c r="AD425" s="71">
        <v>112</v>
      </c>
      <c r="AE425" s="71">
        <v>539</v>
      </c>
      <c r="AF425" s="71">
        <v>0</v>
      </c>
      <c r="AG425" s="71"/>
      <c r="AH425" s="71"/>
      <c r="AI425" s="71"/>
      <c r="AJ425" s="74">
        <v>39883.824976851851</v>
      </c>
      <c r="AK425" s="71" t="s">
        <v>2452</v>
      </c>
      <c r="AL425" s="71" t="s">
        <v>2503</v>
      </c>
      <c r="AM425" s="71" t="s">
        <v>3278</v>
      </c>
      <c r="AN425" s="74">
        <v>40523.657418981478</v>
      </c>
      <c r="AO425" s="71"/>
      <c r="AP425" s="71"/>
    </row>
    <row r="426" spans="1:42" ht="34.049999999999997" customHeight="1">
      <c r="A426" s="17" t="s">
        <v>190</v>
      </c>
      <c r="B426" s="77"/>
      <c r="C426" s="78">
        <v>0</v>
      </c>
      <c r="D426" s="78">
        <v>2</v>
      </c>
      <c r="E426" s="79">
        <v>0</v>
      </c>
      <c r="F426" s="79">
        <v>4.3600000000000003E-4</v>
      </c>
      <c r="G426" s="79">
        <v>2.61E-4</v>
      </c>
      <c r="H426" s="79">
        <v>0.35248699999999999</v>
      </c>
      <c r="I426" s="79">
        <v>1</v>
      </c>
      <c r="J426" s="18"/>
      <c r="K426" s="18" t="s">
        <v>72</v>
      </c>
      <c r="L426" s="19">
        <v>5.4267582601833695</v>
      </c>
      <c r="M426" s="20">
        <v>99.969315094440134</v>
      </c>
      <c r="N426" s="88" t="s">
        <v>1733</v>
      </c>
      <c r="O426" s="18"/>
      <c r="P426" s="25" t="s">
        <v>190</v>
      </c>
      <c r="Q426" s="26"/>
      <c r="R426" s="26"/>
      <c r="S426" s="25" t="s">
        <v>3282</v>
      </c>
      <c r="T426" s="21">
        <v>9.5218801607642813</v>
      </c>
      <c r="U426" s="22">
        <v>1921.7979736328125</v>
      </c>
      <c r="V426" s="22">
        <v>8317.1083984375</v>
      </c>
      <c r="W426" s="23"/>
      <c r="X426" s="24"/>
      <c r="Y426" s="24"/>
      <c r="Z426" s="15">
        <v>57</v>
      </c>
      <c r="AA4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6" s="16"/>
      <c r="AC426" s="71">
        <v>646</v>
      </c>
      <c r="AD426" s="71">
        <v>432</v>
      </c>
      <c r="AE426" s="71">
        <v>7098</v>
      </c>
      <c r="AF426" s="71">
        <v>19</v>
      </c>
      <c r="AG426" s="71" t="s">
        <v>1007</v>
      </c>
      <c r="AH426" s="71" t="s">
        <v>1606</v>
      </c>
      <c r="AI426" s="71">
        <v>-18000</v>
      </c>
      <c r="AJ426" s="74">
        <v>39691.144120370373</v>
      </c>
      <c r="AK426" s="71" t="s">
        <v>2452</v>
      </c>
      <c r="AL426" s="71" t="s">
        <v>2507</v>
      </c>
      <c r="AM426" s="71" t="s">
        <v>3282</v>
      </c>
      <c r="AN426" s="74">
        <v>40523.658773148149</v>
      </c>
      <c r="AO426" s="71"/>
      <c r="AP426" s="71"/>
    </row>
    <row r="427" spans="1:42" ht="34.049999999999997" customHeight="1">
      <c r="A427" s="17" t="s">
        <v>193</v>
      </c>
      <c r="B427" s="77"/>
      <c r="C427" s="78">
        <v>1</v>
      </c>
      <c r="D427" s="78">
        <v>1</v>
      </c>
      <c r="E427" s="79">
        <v>0</v>
      </c>
      <c r="F427" s="79">
        <v>4.2099999999999999E-4</v>
      </c>
      <c r="G427" s="79">
        <v>7.2999999999999999E-5</v>
      </c>
      <c r="H427" s="79">
        <v>0.273142</v>
      </c>
      <c r="I427" s="79">
        <v>0</v>
      </c>
      <c r="J427" s="18"/>
      <c r="K427" s="18" t="s">
        <v>72</v>
      </c>
      <c r="L427" s="19">
        <v>5.2887013196661172</v>
      </c>
      <c r="M427" s="20">
        <v>99.975210573980576</v>
      </c>
      <c r="N427" s="88" t="s">
        <v>1743</v>
      </c>
      <c r="O427" s="18"/>
      <c r="P427" s="25" t="s">
        <v>193</v>
      </c>
      <c r="Q427" s="26"/>
      <c r="R427" s="26"/>
      <c r="S427" s="25" t="s">
        <v>3291</v>
      </c>
      <c r="T427" s="21">
        <v>7.884574481728551</v>
      </c>
      <c r="U427" s="22">
        <v>1670.596435546875</v>
      </c>
      <c r="V427" s="22">
        <v>3551.26416015625</v>
      </c>
      <c r="W427" s="23"/>
      <c r="X427" s="24"/>
      <c r="Y427" s="24"/>
      <c r="Z427" s="15">
        <v>67</v>
      </c>
      <c r="AA4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7" s="16"/>
      <c r="AC427" s="71">
        <v>741</v>
      </c>
      <c r="AD427" s="71">
        <v>349</v>
      </c>
      <c r="AE427" s="71">
        <v>7476</v>
      </c>
      <c r="AF427" s="71">
        <v>9</v>
      </c>
      <c r="AG427" s="71" t="s">
        <v>1016</v>
      </c>
      <c r="AH427" s="71"/>
      <c r="AI427" s="71"/>
      <c r="AJ427" s="74">
        <v>40298.097094907411</v>
      </c>
      <c r="AK427" s="71" t="s">
        <v>2452</v>
      </c>
      <c r="AL427" s="71" t="s">
        <v>2517</v>
      </c>
      <c r="AM427" s="71" t="s">
        <v>3291</v>
      </c>
      <c r="AN427" s="74">
        <v>40523.659513888888</v>
      </c>
      <c r="AO427" s="71"/>
      <c r="AP427" s="71"/>
    </row>
    <row r="428" spans="1:42" ht="34.049999999999997" customHeight="1">
      <c r="A428" s="17" t="s">
        <v>198</v>
      </c>
      <c r="B428" s="77"/>
      <c r="C428" s="78">
        <v>0</v>
      </c>
      <c r="D428" s="78">
        <v>2</v>
      </c>
      <c r="E428" s="79">
        <v>0</v>
      </c>
      <c r="F428" s="79">
        <v>5.7300000000000005E-4</v>
      </c>
      <c r="G428" s="79">
        <v>8.7200000000000005E-4</v>
      </c>
      <c r="H428" s="79">
        <v>0.43088700000000002</v>
      </c>
      <c r="I428" s="79">
        <v>0.5</v>
      </c>
      <c r="J428" s="18"/>
      <c r="K428" s="18" t="s">
        <v>72</v>
      </c>
      <c r="L428" s="19">
        <v>2.2108902987331018</v>
      </c>
      <c r="M428" s="20">
        <v>99.999786910378063</v>
      </c>
      <c r="N428" s="88" t="s">
        <v>1749</v>
      </c>
      <c r="O428" s="18"/>
      <c r="P428" s="25" t="s">
        <v>198</v>
      </c>
      <c r="Q428" s="26"/>
      <c r="R428" s="26"/>
      <c r="S428" s="25" t="s">
        <v>3296</v>
      </c>
      <c r="T428" s="21">
        <v>1.0591797233386409</v>
      </c>
      <c r="U428" s="22">
        <v>5652.146484375</v>
      </c>
      <c r="V428" s="22">
        <v>7480.9892578125</v>
      </c>
      <c r="W428" s="23"/>
      <c r="X428" s="24"/>
      <c r="Y428" s="24"/>
      <c r="Z428" s="15">
        <v>73</v>
      </c>
      <c r="AA4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8" s="16"/>
      <c r="AC428" s="71">
        <v>19</v>
      </c>
      <c r="AD428" s="71">
        <v>3</v>
      </c>
      <c r="AE428" s="71">
        <v>76</v>
      </c>
      <c r="AF428" s="71">
        <v>0</v>
      </c>
      <c r="AG428" s="71"/>
      <c r="AH428" s="71" t="s">
        <v>1623</v>
      </c>
      <c r="AI428" s="71">
        <v>3600</v>
      </c>
      <c r="AJ428" s="74">
        <v>40339.436562499999</v>
      </c>
      <c r="AK428" s="71" t="s">
        <v>2452</v>
      </c>
      <c r="AL428" s="71" t="s">
        <v>2523</v>
      </c>
      <c r="AM428" s="71" t="s">
        <v>3296</v>
      </c>
      <c r="AN428" s="74">
        <v>40523.659826388888</v>
      </c>
      <c r="AO428" s="71"/>
      <c r="AP428" s="71"/>
    </row>
    <row r="429" spans="1:42" ht="34.049999999999997" customHeight="1">
      <c r="A429" s="17" t="s">
        <v>199</v>
      </c>
      <c r="B429" s="77"/>
      <c r="C429" s="78">
        <v>0</v>
      </c>
      <c r="D429" s="78">
        <v>2</v>
      </c>
      <c r="E429" s="79">
        <v>0</v>
      </c>
      <c r="F429" s="79">
        <v>4.4900000000000002E-4</v>
      </c>
      <c r="G429" s="79">
        <v>4.6000000000000001E-4</v>
      </c>
      <c r="H429" s="79">
        <v>0.34364299999999998</v>
      </c>
      <c r="I429" s="79">
        <v>1</v>
      </c>
      <c r="J429" s="18"/>
      <c r="K429" s="18" t="s">
        <v>72</v>
      </c>
      <c r="L429" s="19">
        <v>4.592476356530911</v>
      </c>
      <c r="M429" s="20">
        <v>99.991547444996243</v>
      </c>
      <c r="N429" s="88" t="s">
        <v>1750</v>
      </c>
      <c r="O429" s="18"/>
      <c r="P429" s="25" t="s">
        <v>199</v>
      </c>
      <c r="Q429" s="26"/>
      <c r="R429" s="26"/>
      <c r="S429" s="25" t="s">
        <v>3297</v>
      </c>
      <c r="T429" s="21">
        <v>3.3474623590994201</v>
      </c>
      <c r="U429" s="22">
        <v>3939.5166015625</v>
      </c>
      <c r="V429" s="22">
        <v>2197.57177734375</v>
      </c>
      <c r="W429" s="23"/>
      <c r="X429" s="24"/>
      <c r="Y429" s="24"/>
      <c r="Z429" s="15">
        <v>74</v>
      </c>
      <c r="AA4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29" s="16"/>
      <c r="AC429" s="71">
        <v>141</v>
      </c>
      <c r="AD429" s="71">
        <v>119</v>
      </c>
      <c r="AE429" s="71">
        <v>5013</v>
      </c>
      <c r="AF429" s="71">
        <v>317</v>
      </c>
      <c r="AG429" s="71" t="s">
        <v>1022</v>
      </c>
      <c r="AH429" s="71" t="s">
        <v>1616</v>
      </c>
      <c r="AI429" s="71">
        <v>-21600</v>
      </c>
      <c r="AJ429" s="74">
        <v>39858.176574074074</v>
      </c>
      <c r="AK429" s="71" t="s">
        <v>2452</v>
      </c>
      <c r="AL429" s="71" t="s">
        <v>2524</v>
      </c>
      <c r="AM429" s="71" t="s">
        <v>3297</v>
      </c>
      <c r="AN429" s="74">
        <v>40523.659918981481</v>
      </c>
      <c r="AO429" s="71"/>
      <c r="AP429" s="71"/>
    </row>
    <row r="430" spans="1:42" ht="34.049999999999997" customHeight="1">
      <c r="A430" s="17" t="s">
        <v>201</v>
      </c>
      <c r="B430" s="77"/>
      <c r="C430" s="78">
        <v>0</v>
      </c>
      <c r="D430" s="78">
        <v>2</v>
      </c>
      <c r="E430" s="79">
        <v>0</v>
      </c>
      <c r="F430" s="79">
        <v>4.7100000000000001E-4</v>
      </c>
      <c r="G430" s="79">
        <v>6.4700000000000001E-4</v>
      </c>
      <c r="H430" s="79">
        <v>0.35544199999999998</v>
      </c>
      <c r="I430" s="79">
        <v>0.5</v>
      </c>
      <c r="J430" s="18"/>
      <c r="K430" s="18" t="s">
        <v>72</v>
      </c>
      <c r="L430" s="19">
        <v>4.2937612262916049</v>
      </c>
      <c r="M430" s="20">
        <v>99.994672759451419</v>
      </c>
      <c r="N430" s="88" t="s">
        <v>1754</v>
      </c>
      <c r="O430" s="18"/>
      <c r="P430" s="25" t="s">
        <v>201</v>
      </c>
      <c r="Q430" s="26"/>
      <c r="R430" s="26"/>
      <c r="S430" s="25" t="s">
        <v>3294</v>
      </c>
      <c r="T430" s="21">
        <v>2.4794930834660209</v>
      </c>
      <c r="U430" s="22">
        <v>3816.311767578125</v>
      </c>
      <c r="V430" s="22">
        <v>2382.747802734375</v>
      </c>
      <c r="W430" s="23"/>
      <c r="X430" s="24"/>
      <c r="Y430" s="24"/>
      <c r="Z430" s="15">
        <v>78</v>
      </c>
      <c r="AA4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0" s="16"/>
      <c r="AC430" s="71">
        <v>101</v>
      </c>
      <c r="AD430" s="71">
        <v>75</v>
      </c>
      <c r="AE430" s="71">
        <v>1451</v>
      </c>
      <c r="AF430" s="71">
        <v>43</v>
      </c>
      <c r="AG430" s="71" t="s">
        <v>1025</v>
      </c>
      <c r="AH430" s="71" t="s">
        <v>1622</v>
      </c>
      <c r="AI430" s="71">
        <v>3600</v>
      </c>
      <c r="AJ430" s="74">
        <v>40014.282476851855</v>
      </c>
      <c r="AK430" s="71" t="s">
        <v>2452</v>
      </c>
      <c r="AL430" s="71" t="s">
        <v>2528</v>
      </c>
      <c r="AM430" s="71" t="s">
        <v>3294</v>
      </c>
      <c r="AN430" s="74">
        <v>40523.660115740742</v>
      </c>
      <c r="AO430" s="71"/>
      <c r="AP430" s="71"/>
    </row>
    <row r="431" spans="1:42" ht="34.049999999999997" customHeight="1">
      <c r="A431" s="17" t="s">
        <v>202</v>
      </c>
      <c r="B431" s="77"/>
      <c r="C431" s="78">
        <v>0</v>
      </c>
      <c r="D431" s="78">
        <v>1</v>
      </c>
      <c r="E431" s="79">
        <v>0</v>
      </c>
      <c r="F431" s="79">
        <v>5.71E-4</v>
      </c>
      <c r="G431" s="79">
        <v>8.0999999999999996E-4</v>
      </c>
      <c r="H431" s="79">
        <v>0.317498</v>
      </c>
      <c r="I431" s="79">
        <v>0</v>
      </c>
      <c r="J431" s="18"/>
      <c r="K431" s="18" t="s">
        <v>72</v>
      </c>
      <c r="L431" s="19">
        <v>4.9569189071383715</v>
      </c>
      <c r="M431" s="20">
        <v>99.985154756337934</v>
      </c>
      <c r="N431" s="88" t="s">
        <v>1755</v>
      </c>
      <c r="O431" s="18"/>
      <c r="P431" s="25" t="s">
        <v>202</v>
      </c>
      <c r="Q431" s="26"/>
      <c r="R431" s="26"/>
      <c r="S431" s="25" t="s">
        <v>3301</v>
      </c>
      <c r="T431" s="21">
        <v>5.1228540592586453</v>
      </c>
      <c r="U431" s="22">
        <v>6489.24560546875</v>
      </c>
      <c r="V431" s="22">
        <v>8792.85546875</v>
      </c>
      <c r="W431" s="23"/>
      <c r="X431" s="24"/>
      <c r="Y431" s="24"/>
      <c r="Z431" s="15">
        <v>79</v>
      </c>
      <c r="AA4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1" s="16"/>
      <c r="AC431" s="71">
        <v>425</v>
      </c>
      <c r="AD431" s="71">
        <v>209</v>
      </c>
      <c r="AE431" s="71">
        <v>1532</v>
      </c>
      <c r="AF431" s="71">
        <v>16</v>
      </c>
      <c r="AG431" s="71"/>
      <c r="AH431" s="71" t="s">
        <v>1616</v>
      </c>
      <c r="AI431" s="71">
        <v>-21600</v>
      </c>
      <c r="AJ431" s="74">
        <v>40500.158726851849</v>
      </c>
      <c r="AK431" s="71" t="s">
        <v>2452</v>
      </c>
      <c r="AL431" s="71" t="s">
        <v>2529</v>
      </c>
      <c r="AM431" s="71" t="s">
        <v>3301</v>
      </c>
      <c r="AN431" s="74">
        <v>40523.660138888888</v>
      </c>
      <c r="AO431" s="71"/>
      <c r="AP431" s="71"/>
    </row>
    <row r="432" spans="1:42" ht="34.049999999999997" customHeight="1">
      <c r="A432" s="17" t="s">
        <v>204</v>
      </c>
      <c r="B432" s="77"/>
      <c r="C432" s="78">
        <v>0</v>
      </c>
      <c r="D432" s="78">
        <v>1</v>
      </c>
      <c r="E432" s="79">
        <v>0</v>
      </c>
      <c r="F432" s="79">
        <v>5.71E-4</v>
      </c>
      <c r="G432" s="79">
        <v>8.0999999999999996E-4</v>
      </c>
      <c r="H432" s="79">
        <v>0.317498</v>
      </c>
      <c r="I432" s="79">
        <v>0</v>
      </c>
      <c r="J432" s="18"/>
      <c r="K432" s="18" t="s">
        <v>72</v>
      </c>
      <c r="L432" s="19">
        <v>4.2303600405524397</v>
      </c>
      <c r="M432" s="20">
        <v>99.995169968569286</v>
      </c>
      <c r="N432" s="88" t="s">
        <v>1758</v>
      </c>
      <c r="O432" s="18"/>
      <c r="P432" s="25" t="s">
        <v>204</v>
      </c>
      <c r="Q432" s="26"/>
      <c r="R432" s="26"/>
      <c r="S432" s="25" t="s">
        <v>3253</v>
      </c>
      <c r="T432" s="21">
        <v>2.3414070623425256</v>
      </c>
      <c r="U432" s="22">
        <v>6364.9599609375</v>
      </c>
      <c r="V432" s="22">
        <v>8552.7998046875</v>
      </c>
      <c r="W432" s="23"/>
      <c r="X432" s="24"/>
      <c r="Y432" s="24"/>
      <c r="Z432" s="15">
        <v>82</v>
      </c>
      <c r="AA4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2" s="16"/>
      <c r="AC432" s="71">
        <v>101</v>
      </c>
      <c r="AD432" s="71">
        <v>68</v>
      </c>
      <c r="AE432" s="71">
        <v>383</v>
      </c>
      <c r="AF432" s="71">
        <v>135</v>
      </c>
      <c r="AG432" s="71"/>
      <c r="AH432" s="71" t="s">
        <v>1616</v>
      </c>
      <c r="AI432" s="71">
        <v>-21600</v>
      </c>
      <c r="AJ432" s="74">
        <v>39857.750474537039</v>
      </c>
      <c r="AK432" s="71" t="s">
        <v>2452</v>
      </c>
      <c r="AL432" s="71" t="s">
        <v>2532</v>
      </c>
      <c r="AM432" s="71" t="s">
        <v>3253</v>
      </c>
      <c r="AN432" s="74">
        <v>40523.660682870373</v>
      </c>
      <c r="AO432" s="71"/>
      <c r="AP432" s="71"/>
    </row>
    <row r="433" spans="1:42" ht="34.049999999999997" customHeight="1">
      <c r="A433" s="17" t="s">
        <v>205</v>
      </c>
      <c r="B433" s="77"/>
      <c r="C433" s="78">
        <v>0</v>
      </c>
      <c r="D433" s="78">
        <v>1</v>
      </c>
      <c r="E433" s="79">
        <v>0</v>
      </c>
      <c r="F433" s="79">
        <v>5.71E-4</v>
      </c>
      <c r="G433" s="79">
        <v>8.0999999999999996E-4</v>
      </c>
      <c r="H433" s="79">
        <v>0.317498</v>
      </c>
      <c r="I433" s="79">
        <v>0</v>
      </c>
      <c r="J433" s="18"/>
      <c r="K433" s="18" t="s">
        <v>72</v>
      </c>
      <c r="L433" s="19">
        <v>4.8709555278406169</v>
      </c>
      <c r="M433" s="20">
        <v>99.987001533061445</v>
      </c>
      <c r="N433" s="88" t="s">
        <v>1759</v>
      </c>
      <c r="O433" s="18"/>
      <c r="P433" s="25" t="s">
        <v>205</v>
      </c>
      <c r="Q433" s="26"/>
      <c r="R433" s="26"/>
      <c r="S433" s="25" t="s">
        <v>3304</v>
      </c>
      <c r="T433" s="21">
        <v>4.6099631236570913</v>
      </c>
      <c r="U433" s="22">
        <v>6950.1943359375</v>
      </c>
      <c r="V433" s="22">
        <v>6467.541015625</v>
      </c>
      <c r="W433" s="23"/>
      <c r="X433" s="24"/>
      <c r="Y433" s="24"/>
      <c r="Z433" s="15">
        <v>83</v>
      </c>
      <c r="AA4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3" s="16"/>
      <c r="AC433" s="71">
        <v>181</v>
      </c>
      <c r="AD433" s="71">
        <v>183</v>
      </c>
      <c r="AE433" s="71">
        <v>2328</v>
      </c>
      <c r="AF433" s="71">
        <v>0</v>
      </c>
      <c r="AG433" s="71"/>
      <c r="AH433" s="71" t="s">
        <v>1604</v>
      </c>
      <c r="AI433" s="71">
        <v>-28800</v>
      </c>
      <c r="AJ433" s="74">
        <v>39748.928865740738</v>
      </c>
      <c r="AK433" s="71" t="s">
        <v>2452</v>
      </c>
      <c r="AL433" s="71" t="s">
        <v>2533</v>
      </c>
      <c r="AM433" s="71" t="s">
        <v>3304</v>
      </c>
      <c r="AN433" s="74">
        <v>40523.660821759258</v>
      </c>
      <c r="AO433" s="71"/>
      <c r="AP433" s="71"/>
    </row>
    <row r="434" spans="1:42" ht="34.049999999999997" customHeight="1">
      <c r="A434" s="17" t="s">
        <v>206</v>
      </c>
      <c r="B434" s="77"/>
      <c r="C434" s="78">
        <v>0</v>
      </c>
      <c r="D434" s="78">
        <v>2</v>
      </c>
      <c r="E434" s="79">
        <v>0</v>
      </c>
      <c r="F434" s="79">
        <v>5.8E-4</v>
      </c>
      <c r="G434" s="79">
        <v>9.6699999999999998E-4</v>
      </c>
      <c r="H434" s="79">
        <v>0.46573100000000001</v>
      </c>
      <c r="I434" s="79">
        <v>0.5</v>
      </c>
      <c r="J434" s="18"/>
      <c r="K434" s="18" t="s">
        <v>72</v>
      </c>
      <c r="L434" s="19">
        <v>6.1759370297287814</v>
      </c>
      <c r="M434" s="20">
        <v>99.902333923275904</v>
      </c>
      <c r="N434" s="88" t="s">
        <v>1760</v>
      </c>
      <c r="O434" s="18"/>
      <c r="P434" s="25" t="s">
        <v>206</v>
      </c>
      <c r="Q434" s="26"/>
      <c r="R434" s="26"/>
      <c r="S434" s="25" t="s">
        <v>3305</v>
      </c>
      <c r="T434" s="21">
        <v>28.124039863543718</v>
      </c>
      <c r="U434" s="22">
        <v>5405.6953125</v>
      </c>
      <c r="V434" s="22">
        <v>8580.3916015625</v>
      </c>
      <c r="W434" s="23"/>
      <c r="X434" s="24"/>
      <c r="Y434" s="24"/>
      <c r="Z434" s="15">
        <v>84</v>
      </c>
      <c r="AA4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4" s="16"/>
      <c r="AC434" s="71">
        <v>1398</v>
      </c>
      <c r="AD434" s="71">
        <v>1375</v>
      </c>
      <c r="AE434" s="71">
        <v>703</v>
      </c>
      <c r="AF434" s="71">
        <v>0</v>
      </c>
      <c r="AG434" s="71" t="s">
        <v>1027</v>
      </c>
      <c r="AH434" s="71" t="s">
        <v>1624</v>
      </c>
      <c r="AI434" s="71">
        <v>0</v>
      </c>
      <c r="AJ434" s="74">
        <v>40263.441782407404</v>
      </c>
      <c r="AK434" s="71" t="s">
        <v>2452</v>
      </c>
      <c r="AL434" s="71" t="s">
        <v>2534</v>
      </c>
      <c r="AM434" s="71" t="s">
        <v>3305</v>
      </c>
      <c r="AN434" s="74">
        <v>40523.661226851851</v>
      </c>
      <c r="AO434" s="71"/>
      <c r="AP434" s="71"/>
    </row>
    <row r="435" spans="1:42" ht="34.049999999999997" customHeight="1">
      <c r="A435" s="17" t="s">
        <v>207</v>
      </c>
      <c r="B435" s="77"/>
      <c r="C435" s="78">
        <v>1</v>
      </c>
      <c r="D435" s="78">
        <v>2</v>
      </c>
      <c r="E435" s="79">
        <v>0</v>
      </c>
      <c r="F435" s="79">
        <v>5.7200000000000003E-4</v>
      </c>
      <c r="G435" s="79">
        <v>8.3900000000000001E-4</v>
      </c>
      <c r="H435" s="79">
        <v>0.527119</v>
      </c>
      <c r="I435" s="79">
        <v>0.5</v>
      </c>
      <c r="J435" s="18"/>
      <c r="K435" s="18" t="s">
        <v>72</v>
      </c>
      <c r="L435" s="19">
        <v>4.6138693870762992</v>
      </c>
      <c r="M435" s="20">
        <v>99.991263325500313</v>
      </c>
      <c r="N435" s="88" t="s">
        <v>1761</v>
      </c>
      <c r="O435" s="18"/>
      <c r="P435" s="25" t="s">
        <v>207</v>
      </c>
      <c r="Q435" s="26"/>
      <c r="R435" s="26"/>
      <c r="S435" s="25" t="s">
        <v>3306</v>
      </c>
      <c r="T435" s="21">
        <v>3.4263686568842746</v>
      </c>
      <c r="U435" s="22">
        <v>7337.431640625</v>
      </c>
      <c r="V435" s="22">
        <v>7524.29541015625</v>
      </c>
      <c r="W435" s="23"/>
      <c r="X435" s="24"/>
      <c r="Y435" s="24"/>
      <c r="Z435" s="15">
        <v>85</v>
      </c>
      <c r="AA4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5" s="16"/>
      <c r="AC435" s="71">
        <v>311</v>
      </c>
      <c r="AD435" s="71">
        <v>123</v>
      </c>
      <c r="AE435" s="71">
        <v>708</v>
      </c>
      <c r="AF435" s="71">
        <v>698</v>
      </c>
      <c r="AG435" s="71" t="s">
        <v>1028</v>
      </c>
      <c r="AH435" s="71"/>
      <c r="AI435" s="71"/>
      <c r="AJ435" s="74">
        <v>39881.940694444442</v>
      </c>
      <c r="AK435" s="71" t="s">
        <v>2452</v>
      </c>
      <c r="AL435" s="71" t="s">
        <v>2535</v>
      </c>
      <c r="AM435" s="71" t="s">
        <v>3306</v>
      </c>
      <c r="AN435" s="74">
        <v>40523.661562499998</v>
      </c>
      <c r="AO435" s="71"/>
      <c r="AP435" s="71"/>
    </row>
    <row r="436" spans="1:42" ht="34.049999999999997" customHeight="1">
      <c r="A436" s="17" t="s">
        <v>209</v>
      </c>
      <c r="B436" s="77"/>
      <c r="C436" s="78">
        <v>0</v>
      </c>
      <c r="D436" s="78">
        <v>4</v>
      </c>
      <c r="E436" s="79">
        <v>0</v>
      </c>
      <c r="F436" s="79">
        <v>6.0999999999999997E-4</v>
      </c>
      <c r="G436" s="79">
        <v>1.681E-3</v>
      </c>
      <c r="H436" s="79">
        <v>0.61724699999999999</v>
      </c>
      <c r="I436" s="79">
        <v>0.58333333333333337</v>
      </c>
      <c r="J436" s="18"/>
      <c r="K436" s="18" t="s">
        <v>72</v>
      </c>
      <c r="L436" s="19">
        <v>4.4602050583910176</v>
      </c>
      <c r="M436" s="20">
        <v>99.993110102223824</v>
      </c>
      <c r="N436" s="88" t="s">
        <v>1763</v>
      </c>
      <c r="O436" s="18"/>
      <c r="P436" s="25" t="s">
        <v>209</v>
      </c>
      <c r="Q436" s="26"/>
      <c r="R436" s="26"/>
      <c r="S436" s="25" t="s">
        <v>3294</v>
      </c>
      <c r="T436" s="21">
        <v>2.9134777212827205</v>
      </c>
      <c r="U436" s="22">
        <v>5255.04345703125</v>
      </c>
      <c r="V436" s="22">
        <v>4812.46533203125</v>
      </c>
      <c r="W436" s="23"/>
      <c r="X436" s="24"/>
      <c r="Y436" s="24"/>
      <c r="Z436" s="15">
        <v>87</v>
      </c>
      <c r="AA4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6" s="16"/>
      <c r="AC436" s="71">
        <v>301</v>
      </c>
      <c r="AD436" s="71">
        <v>97</v>
      </c>
      <c r="AE436" s="71">
        <v>1345</v>
      </c>
      <c r="AF436" s="71">
        <v>19</v>
      </c>
      <c r="AG436" s="71" t="s">
        <v>1030</v>
      </c>
      <c r="AH436" s="71"/>
      <c r="AI436" s="71"/>
      <c r="AJ436" s="74">
        <v>40278.255983796298</v>
      </c>
      <c r="AK436" s="71" t="s">
        <v>2452</v>
      </c>
      <c r="AL436" s="71" t="s">
        <v>2537</v>
      </c>
      <c r="AM436" s="71" t="s">
        <v>3294</v>
      </c>
      <c r="AN436" s="74">
        <v>40523.661712962959</v>
      </c>
      <c r="AO436" s="71"/>
      <c r="AP436" s="71"/>
    </row>
    <row r="437" spans="1:42" ht="34.049999999999997" customHeight="1">
      <c r="A437" s="17" t="s">
        <v>210</v>
      </c>
      <c r="B437" s="77"/>
      <c r="C437" s="78">
        <v>0</v>
      </c>
      <c r="D437" s="78">
        <v>1</v>
      </c>
      <c r="E437" s="79">
        <v>0</v>
      </c>
      <c r="F437" s="79">
        <v>3.6999999999999999E-4</v>
      </c>
      <c r="G437" s="79">
        <v>6.4999999999999994E-5</v>
      </c>
      <c r="H437" s="79">
        <v>0.26965699999999998</v>
      </c>
      <c r="I437" s="79">
        <v>0</v>
      </c>
      <c r="J437" s="18"/>
      <c r="K437" s="18" t="s">
        <v>72</v>
      </c>
      <c r="L437" s="19">
        <v>4.7113586732664476</v>
      </c>
      <c r="M437" s="20">
        <v>99.98984272802069</v>
      </c>
      <c r="N437" s="88" t="s">
        <v>1764</v>
      </c>
      <c r="O437" s="18"/>
      <c r="P437" s="25" t="s">
        <v>210</v>
      </c>
      <c r="Q437" s="26"/>
      <c r="R437" s="26"/>
      <c r="S437" s="25" t="s">
        <v>3308</v>
      </c>
      <c r="T437" s="21">
        <v>3.820900145808547</v>
      </c>
      <c r="U437" s="22">
        <v>380.19345092773437</v>
      </c>
      <c r="V437" s="22">
        <v>6513.96630859375</v>
      </c>
      <c r="W437" s="23"/>
      <c r="X437" s="24"/>
      <c r="Y437" s="24"/>
      <c r="Z437" s="15">
        <v>88</v>
      </c>
      <c r="AA4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7" s="16"/>
      <c r="AC437" s="71">
        <v>51</v>
      </c>
      <c r="AD437" s="71">
        <v>143</v>
      </c>
      <c r="AE437" s="71">
        <v>783</v>
      </c>
      <c r="AF437" s="71">
        <v>1</v>
      </c>
      <c r="AG437" s="71" t="s">
        <v>1031</v>
      </c>
      <c r="AH437" s="71" t="s">
        <v>1625</v>
      </c>
      <c r="AI437" s="71">
        <v>-16200</v>
      </c>
      <c r="AJ437" s="74">
        <v>40219.082812499997</v>
      </c>
      <c r="AK437" s="71" t="s">
        <v>2452</v>
      </c>
      <c r="AL437" s="71" t="s">
        <v>2538</v>
      </c>
      <c r="AM437" s="71" t="s">
        <v>3308</v>
      </c>
      <c r="AN437" s="74">
        <v>40523.661782407406</v>
      </c>
      <c r="AO437" s="71"/>
      <c r="AP437" s="71"/>
    </row>
    <row r="438" spans="1:42" ht="34.049999999999997" customHeight="1">
      <c r="A438" s="17" t="s">
        <v>211</v>
      </c>
      <c r="B438" s="77"/>
      <c r="C438" s="78">
        <v>0</v>
      </c>
      <c r="D438" s="78">
        <v>3</v>
      </c>
      <c r="E438" s="79">
        <v>0</v>
      </c>
      <c r="F438" s="79">
        <v>6.0599999999999998E-4</v>
      </c>
      <c r="G438" s="79">
        <v>1.3860000000000001E-3</v>
      </c>
      <c r="H438" s="79">
        <v>0.55279500000000004</v>
      </c>
      <c r="I438" s="79">
        <v>0.5</v>
      </c>
      <c r="J438" s="18"/>
      <c r="K438" s="18" t="s">
        <v>72</v>
      </c>
      <c r="L438" s="19">
        <v>4.5978912855004008</v>
      </c>
      <c r="M438" s="20">
        <v>99.991476415122264</v>
      </c>
      <c r="N438" s="88" t="s">
        <v>1766</v>
      </c>
      <c r="O438" s="18"/>
      <c r="P438" s="25" t="s">
        <v>211</v>
      </c>
      <c r="Q438" s="26"/>
      <c r="R438" s="26"/>
      <c r="S438" s="25" t="s">
        <v>3292</v>
      </c>
      <c r="T438" s="21">
        <v>3.3671889335456338</v>
      </c>
      <c r="U438" s="22">
        <v>5390.6044921875</v>
      </c>
      <c r="V438" s="22">
        <v>5348.638671875</v>
      </c>
      <c r="W438" s="23"/>
      <c r="X438" s="24"/>
      <c r="Y438" s="24"/>
      <c r="Z438" s="15">
        <v>90</v>
      </c>
      <c r="AA4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8" s="16"/>
      <c r="AC438" s="71">
        <v>627</v>
      </c>
      <c r="AD438" s="71">
        <v>120</v>
      </c>
      <c r="AE438" s="71">
        <v>6735</v>
      </c>
      <c r="AF438" s="71">
        <v>3</v>
      </c>
      <c r="AG438" s="71" t="s">
        <v>1033</v>
      </c>
      <c r="AH438" s="71" t="s">
        <v>1615</v>
      </c>
      <c r="AI438" s="71">
        <v>3600</v>
      </c>
      <c r="AJ438" s="74">
        <v>40089.674942129626</v>
      </c>
      <c r="AK438" s="71" t="s">
        <v>2452</v>
      </c>
      <c r="AL438" s="71" t="s">
        <v>2540</v>
      </c>
      <c r="AM438" s="71" t="s">
        <v>3292</v>
      </c>
      <c r="AN438" s="74">
        <v>40523.661874999998</v>
      </c>
      <c r="AO438" s="71"/>
      <c r="AP438" s="71"/>
    </row>
    <row r="439" spans="1:42" ht="34.049999999999997" customHeight="1">
      <c r="A439" s="17" t="s">
        <v>212</v>
      </c>
      <c r="B439" s="77"/>
      <c r="C439" s="78">
        <v>0</v>
      </c>
      <c r="D439" s="78">
        <v>2</v>
      </c>
      <c r="E439" s="79">
        <v>0</v>
      </c>
      <c r="F439" s="79">
        <v>5.8E-4</v>
      </c>
      <c r="G439" s="79">
        <v>9.6699999999999998E-4</v>
      </c>
      <c r="H439" s="79">
        <v>0.46573100000000001</v>
      </c>
      <c r="I439" s="79">
        <v>0.5</v>
      </c>
      <c r="J439" s="18"/>
      <c r="K439" s="18" t="s">
        <v>72</v>
      </c>
      <c r="L439" s="19">
        <v>1.9485218409960157</v>
      </c>
      <c r="M439" s="20">
        <v>99.999857940252042</v>
      </c>
      <c r="N439" s="88" t="s">
        <v>1768</v>
      </c>
      <c r="O439" s="18"/>
      <c r="P439" s="25" t="s">
        <v>212</v>
      </c>
      <c r="Q439" s="26"/>
      <c r="R439" s="26"/>
      <c r="S439" s="94" t="s">
        <v>3692</v>
      </c>
      <c r="T439" s="21">
        <v>1.0394531488924272</v>
      </c>
      <c r="U439" s="22">
        <v>4741.43212890625</v>
      </c>
      <c r="V439" s="22">
        <v>8716.0966796875</v>
      </c>
      <c r="W439" s="23"/>
      <c r="X439" s="24"/>
      <c r="Y439" s="24"/>
      <c r="Z439" s="15">
        <v>92</v>
      </c>
      <c r="AA4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39" s="16"/>
      <c r="AC439" s="71">
        <v>33</v>
      </c>
      <c r="AD439" s="71">
        <v>2</v>
      </c>
      <c r="AE439" s="71">
        <v>8</v>
      </c>
      <c r="AF439" s="71">
        <v>0</v>
      </c>
      <c r="AG439" s="71"/>
      <c r="AH439" s="71" t="s">
        <v>1626</v>
      </c>
      <c r="AI439" s="71">
        <v>3600</v>
      </c>
      <c r="AJ439" s="74">
        <v>40339.781817129631</v>
      </c>
      <c r="AK439" s="71" t="s">
        <v>2452</v>
      </c>
      <c r="AL439" s="71" t="s">
        <v>2542</v>
      </c>
      <c r="AM439" s="71" t="s">
        <v>3311</v>
      </c>
      <c r="AN439" s="74">
        <v>40523.661921296298</v>
      </c>
      <c r="AO439" s="71"/>
      <c r="AP439" s="71"/>
    </row>
    <row r="440" spans="1:42" ht="34.049999999999997" customHeight="1">
      <c r="A440" s="17" t="s">
        <v>213</v>
      </c>
      <c r="B440" s="77"/>
      <c r="C440" s="78">
        <v>0</v>
      </c>
      <c r="D440" s="78">
        <v>2</v>
      </c>
      <c r="E440" s="79">
        <v>0</v>
      </c>
      <c r="F440" s="79">
        <v>5.8200000000000005E-4</v>
      </c>
      <c r="G440" s="79">
        <v>1.0610000000000001E-3</v>
      </c>
      <c r="H440" s="79">
        <v>0.40312100000000001</v>
      </c>
      <c r="I440" s="79">
        <v>0.5</v>
      </c>
      <c r="J440" s="18"/>
      <c r="K440" s="18" t="s">
        <v>72</v>
      </c>
      <c r="L440" s="19">
        <v>4.6032612767820549</v>
      </c>
      <c r="M440" s="20">
        <v>99.991405385248285</v>
      </c>
      <c r="N440" s="88" t="s">
        <v>1769</v>
      </c>
      <c r="O440" s="18"/>
      <c r="P440" s="25" t="s">
        <v>213</v>
      </c>
      <c r="Q440" s="26"/>
      <c r="R440" s="26"/>
      <c r="S440" s="25" t="s">
        <v>3312</v>
      </c>
      <c r="T440" s="21">
        <v>3.3869155079918474</v>
      </c>
      <c r="U440" s="22">
        <v>4915.244140625</v>
      </c>
      <c r="V440" s="22">
        <v>7391.888671875</v>
      </c>
      <c r="W440" s="23"/>
      <c r="X440" s="24"/>
      <c r="Y440" s="24"/>
      <c r="Z440" s="15">
        <v>93</v>
      </c>
      <c r="AA4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0" s="16"/>
      <c r="AC440" s="71">
        <v>131</v>
      </c>
      <c r="AD440" s="71">
        <v>121</v>
      </c>
      <c r="AE440" s="71">
        <v>1071</v>
      </c>
      <c r="AF440" s="71">
        <v>48</v>
      </c>
      <c r="AG440" s="71" t="s">
        <v>1035</v>
      </c>
      <c r="AH440" s="71" t="s">
        <v>1627</v>
      </c>
      <c r="AI440" s="71">
        <v>-36000</v>
      </c>
      <c r="AJ440" s="74">
        <v>39103.902187500003</v>
      </c>
      <c r="AK440" s="71" t="s">
        <v>2452</v>
      </c>
      <c r="AL440" s="71" t="s">
        <v>2543</v>
      </c>
      <c r="AM440" s="71" t="s">
        <v>3312</v>
      </c>
      <c r="AN440" s="74">
        <v>40523.662175925929</v>
      </c>
      <c r="AO440" s="71"/>
      <c r="AP440" s="71"/>
    </row>
    <row r="441" spans="1:42" ht="34.049999999999997" customHeight="1">
      <c r="A441" s="17" t="s">
        <v>214</v>
      </c>
      <c r="B441" s="77"/>
      <c r="C441" s="78">
        <v>0</v>
      </c>
      <c r="D441" s="78">
        <v>1</v>
      </c>
      <c r="E441" s="79">
        <v>0</v>
      </c>
      <c r="F441" s="79">
        <v>5.71E-4</v>
      </c>
      <c r="G441" s="79">
        <v>8.0999999999999996E-4</v>
      </c>
      <c r="H441" s="79">
        <v>0.317498</v>
      </c>
      <c r="I441" s="79">
        <v>0</v>
      </c>
      <c r="J441" s="18"/>
      <c r="K441" s="18" t="s">
        <v>72</v>
      </c>
      <c r="L441" s="19">
        <v>5.3051766710896091</v>
      </c>
      <c r="M441" s="20">
        <v>99.974571305114736</v>
      </c>
      <c r="N441" s="88" t="s">
        <v>1770</v>
      </c>
      <c r="O441" s="18"/>
      <c r="P441" s="25" t="s">
        <v>214</v>
      </c>
      <c r="Q441" s="26"/>
      <c r="R441" s="26"/>
      <c r="S441" s="25" t="s">
        <v>3235</v>
      </c>
      <c r="T441" s="21">
        <v>8.0621136517444736</v>
      </c>
      <c r="U441" s="22">
        <v>6077.23095703125</v>
      </c>
      <c r="V441" s="22">
        <v>7615.66357421875</v>
      </c>
      <c r="W441" s="23"/>
      <c r="X441" s="24"/>
      <c r="Y441" s="24"/>
      <c r="Z441" s="15">
        <v>94</v>
      </c>
      <c r="AA4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1" s="16"/>
      <c r="AC441" s="71">
        <v>274</v>
      </c>
      <c r="AD441" s="71">
        <v>358</v>
      </c>
      <c r="AE441" s="71">
        <v>8019</v>
      </c>
      <c r="AF441" s="71">
        <v>9</v>
      </c>
      <c r="AG441" s="71" t="s">
        <v>1036</v>
      </c>
      <c r="AH441" s="71" t="s">
        <v>1628</v>
      </c>
      <c r="AI441" s="71">
        <v>-10800</v>
      </c>
      <c r="AJ441" s="74">
        <v>40015.816608796296</v>
      </c>
      <c r="AK441" s="71" t="s">
        <v>2452</v>
      </c>
      <c r="AL441" s="71" t="s">
        <v>2544</v>
      </c>
      <c r="AM441" s="71" t="s">
        <v>3235</v>
      </c>
      <c r="AN441" s="74">
        <v>40523.662291666667</v>
      </c>
      <c r="AO441" s="71"/>
      <c r="AP441" s="71"/>
    </row>
    <row r="442" spans="1:42" ht="34.049999999999997" customHeight="1">
      <c r="A442" s="17" t="s">
        <v>215</v>
      </c>
      <c r="B442" s="77"/>
      <c r="C442" s="78">
        <v>0</v>
      </c>
      <c r="D442" s="78">
        <v>1</v>
      </c>
      <c r="E442" s="79">
        <v>0</v>
      </c>
      <c r="F442" s="79">
        <v>5.71E-4</v>
      </c>
      <c r="G442" s="79">
        <v>8.0999999999999996E-4</v>
      </c>
      <c r="H442" s="79">
        <v>0.317498</v>
      </c>
      <c r="I442" s="79">
        <v>0</v>
      </c>
      <c r="J442" s="18"/>
      <c r="K442" s="18" t="s">
        <v>72</v>
      </c>
      <c r="L442" s="19">
        <v>6.3724775313226374</v>
      </c>
      <c r="M442" s="20">
        <v>99.867671344773086</v>
      </c>
      <c r="N442" s="88" t="s">
        <v>1771</v>
      </c>
      <c r="O442" s="18"/>
      <c r="P442" s="25" t="s">
        <v>215</v>
      </c>
      <c r="Q442" s="26"/>
      <c r="R442" s="26"/>
      <c r="S442" s="25" t="s">
        <v>3235</v>
      </c>
      <c r="T442" s="21">
        <v>37.75060819329596</v>
      </c>
      <c r="U442" s="22">
        <v>5737.74267578125</v>
      </c>
      <c r="V442" s="22">
        <v>9126.59375</v>
      </c>
      <c r="W442" s="23"/>
      <c r="X442" s="24"/>
      <c r="Y442" s="24"/>
      <c r="Z442" s="15">
        <v>95</v>
      </c>
      <c r="AA4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2" s="16"/>
      <c r="AC442" s="71">
        <v>1900</v>
      </c>
      <c r="AD442" s="71">
        <v>1863</v>
      </c>
      <c r="AE442" s="71">
        <v>21688</v>
      </c>
      <c r="AF442" s="71">
        <v>40</v>
      </c>
      <c r="AG442" s="71" t="s">
        <v>1037</v>
      </c>
      <c r="AH442" s="71" t="s">
        <v>1625</v>
      </c>
      <c r="AI442" s="71">
        <v>-16200</v>
      </c>
      <c r="AJ442" s="74">
        <v>40215.100115740737</v>
      </c>
      <c r="AK442" s="71" t="s">
        <v>2452</v>
      </c>
      <c r="AL442" s="71" t="s">
        <v>2545</v>
      </c>
      <c r="AM442" s="71" t="s">
        <v>3235</v>
      </c>
      <c r="AN442" s="74">
        <v>40523.662314814814</v>
      </c>
      <c r="AO442" s="71"/>
      <c r="AP442" s="71"/>
    </row>
    <row r="443" spans="1:42" ht="34.049999999999997" customHeight="1">
      <c r="A443" s="17" t="s">
        <v>216</v>
      </c>
      <c r="B443" s="77"/>
      <c r="C443" s="78">
        <v>0</v>
      </c>
      <c r="D443" s="78">
        <v>1</v>
      </c>
      <c r="E443" s="79">
        <v>0</v>
      </c>
      <c r="F443" s="79">
        <v>5.71E-4</v>
      </c>
      <c r="G443" s="79">
        <v>8.0999999999999996E-4</v>
      </c>
      <c r="H443" s="79">
        <v>0.317498</v>
      </c>
      <c r="I443" s="79">
        <v>0</v>
      </c>
      <c r="J443" s="18"/>
      <c r="K443" s="18" t="s">
        <v>72</v>
      </c>
      <c r="L443" s="19">
        <v>4.8194560697508404</v>
      </c>
      <c r="M443" s="20">
        <v>99.987995951297179</v>
      </c>
      <c r="N443" s="88" t="s">
        <v>1772</v>
      </c>
      <c r="O443" s="18"/>
      <c r="P443" s="25" t="s">
        <v>216</v>
      </c>
      <c r="Q443" s="26"/>
      <c r="R443" s="26"/>
      <c r="S443" s="25" t="s">
        <v>3235</v>
      </c>
      <c r="T443" s="21">
        <v>4.3337910814101006</v>
      </c>
      <c r="U443" s="22">
        <v>6597.2607421875</v>
      </c>
      <c r="V443" s="22">
        <v>5077.208984375</v>
      </c>
      <c r="W443" s="23"/>
      <c r="X443" s="24"/>
      <c r="Y443" s="24"/>
      <c r="Z443" s="15">
        <v>96</v>
      </c>
      <c r="AA4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3" s="16"/>
      <c r="AC443" s="71">
        <v>141</v>
      </c>
      <c r="AD443" s="71">
        <v>169</v>
      </c>
      <c r="AE443" s="71">
        <v>8752</v>
      </c>
      <c r="AF443" s="71">
        <v>0</v>
      </c>
      <c r="AG443" s="71" t="s">
        <v>1038</v>
      </c>
      <c r="AH443" s="71" t="s">
        <v>1602</v>
      </c>
      <c r="AI443" s="71">
        <v>25200</v>
      </c>
      <c r="AJ443" s="74">
        <v>40037.179108796299</v>
      </c>
      <c r="AK443" s="71" t="s">
        <v>2452</v>
      </c>
      <c r="AL443" s="71" t="s">
        <v>2546</v>
      </c>
      <c r="AM443" s="71" t="s">
        <v>3235</v>
      </c>
      <c r="AN443" s="74">
        <v>40523.66233796296</v>
      </c>
      <c r="AO443" s="71"/>
      <c r="AP443" s="71"/>
    </row>
    <row r="444" spans="1:42" ht="34.049999999999997" customHeight="1">
      <c r="A444" s="17" t="s">
        <v>217</v>
      </c>
      <c r="B444" s="77"/>
      <c r="C444" s="78">
        <v>0</v>
      </c>
      <c r="D444" s="78">
        <v>2</v>
      </c>
      <c r="E444" s="79">
        <v>0</v>
      </c>
      <c r="F444" s="79">
        <v>6.0400000000000004E-4</v>
      </c>
      <c r="G444" s="79">
        <v>1.333E-3</v>
      </c>
      <c r="H444" s="79">
        <v>0.41917900000000002</v>
      </c>
      <c r="I444" s="79">
        <v>0.5</v>
      </c>
      <c r="J444" s="18"/>
      <c r="K444" s="18" t="s">
        <v>72</v>
      </c>
      <c r="L444" s="19">
        <v>2.6594121397291177</v>
      </c>
      <c r="M444" s="20">
        <v>99.999573820756112</v>
      </c>
      <c r="N444" s="88" t="s">
        <v>1773</v>
      </c>
      <c r="O444" s="18"/>
      <c r="P444" s="25" t="s">
        <v>217</v>
      </c>
      <c r="Q444" s="26"/>
      <c r="R444" s="26"/>
      <c r="S444" s="25" t="s">
        <v>3313</v>
      </c>
      <c r="T444" s="21">
        <v>1.1183594466772817</v>
      </c>
      <c r="U444" s="22">
        <v>5722.44677734375</v>
      </c>
      <c r="V444" s="22">
        <v>4765.5537109375</v>
      </c>
      <c r="W444" s="23"/>
      <c r="X444" s="24"/>
      <c r="Y444" s="24"/>
      <c r="Z444" s="15">
        <v>97</v>
      </c>
      <c r="AA4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4" s="16"/>
      <c r="AC444" s="71">
        <v>52</v>
      </c>
      <c r="AD444" s="71">
        <v>6</v>
      </c>
      <c r="AE444" s="71">
        <v>19</v>
      </c>
      <c r="AF444" s="71">
        <v>4</v>
      </c>
      <c r="AG444" s="71" t="s">
        <v>1039</v>
      </c>
      <c r="AH444" s="71"/>
      <c r="AI444" s="71"/>
      <c r="AJ444" s="74">
        <v>40198.13040509259</v>
      </c>
      <c r="AK444" s="71" t="s">
        <v>2452</v>
      </c>
      <c r="AL444" s="71" t="s">
        <v>2547</v>
      </c>
      <c r="AM444" s="71" t="s">
        <v>3313</v>
      </c>
      <c r="AN444" s="74">
        <v>40523.66238425926</v>
      </c>
      <c r="AO444" s="71"/>
      <c r="AP444" s="71"/>
    </row>
    <row r="445" spans="1:42" ht="34.049999999999997" customHeight="1">
      <c r="A445" s="17" t="s">
        <v>218</v>
      </c>
      <c r="B445" s="77"/>
      <c r="C445" s="78">
        <v>0</v>
      </c>
      <c r="D445" s="78">
        <v>1</v>
      </c>
      <c r="E445" s="79">
        <v>0</v>
      </c>
      <c r="F445" s="79">
        <v>5.71E-4</v>
      </c>
      <c r="G445" s="79">
        <v>8.0999999999999996E-4</v>
      </c>
      <c r="H445" s="79">
        <v>0.317498</v>
      </c>
      <c r="I445" s="79">
        <v>0</v>
      </c>
      <c r="J445" s="18"/>
      <c r="K445" s="18" t="s">
        <v>72</v>
      </c>
      <c r="L445" s="19">
        <v>5.4771681849594085</v>
      </c>
      <c r="M445" s="20">
        <v>99.966829048850798</v>
      </c>
      <c r="N445" s="88" t="s">
        <v>1774</v>
      </c>
      <c r="O445" s="18"/>
      <c r="P445" s="25" t="s">
        <v>218</v>
      </c>
      <c r="Q445" s="26"/>
      <c r="R445" s="26"/>
      <c r="S445" s="25" t="s">
        <v>3235</v>
      </c>
      <c r="T445" s="21">
        <v>10.212310266381758</v>
      </c>
      <c r="U445" s="22">
        <v>6093.00048828125</v>
      </c>
      <c r="V445" s="22">
        <v>8952.32421875</v>
      </c>
      <c r="W445" s="23"/>
      <c r="X445" s="24"/>
      <c r="Y445" s="24"/>
      <c r="Z445" s="15">
        <v>98</v>
      </c>
      <c r="AA4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5" s="16"/>
      <c r="AC445" s="71">
        <v>374</v>
      </c>
      <c r="AD445" s="71">
        <v>467</v>
      </c>
      <c r="AE445" s="71">
        <v>3552</v>
      </c>
      <c r="AF445" s="71">
        <v>8</v>
      </c>
      <c r="AG445" s="71" t="s">
        <v>1040</v>
      </c>
      <c r="AH445" s="71" t="s">
        <v>1629</v>
      </c>
      <c r="AI445" s="71">
        <v>7200</v>
      </c>
      <c r="AJ445" s="74">
        <v>39380.347939814812</v>
      </c>
      <c r="AK445" s="71" t="s">
        <v>2452</v>
      </c>
      <c r="AL445" s="71" t="s">
        <v>2548</v>
      </c>
      <c r="AM445" s="71" t="s">
        <v>3235</v>
      </c>
      <c r="AN445" s="74">
        <v>40523.66238425926</v>
      </c>
      <c r="AO445" s="71"/>
      <c r="AP445" s="71"/>
    </row>
    <row r="446" spans="1:42" ht="34.049999999999997" customHeight="1">
      <c r="A446" s="17" t="s">
        <v>219</v>
      </c>
      <c r="B446" s="77"/>
      <c r="C446" s="78">
        <v>0</v>
      </c>
      <c r="D446" s="78">
        <v>1</v>
      </c>
      <c r="E446" s="79">
        <v>0</v>
      </c>
      <c r="F446" s="79">
        <v>5.71E-4</v>
      </c>
      <c r="G446" s="79">
        <v>8.0999999999999996E-4</v>
      </c>
      <c r="H446" s="79">
        <v>0.317498</v>
      </c>
      <c r="I446" s="79">
        <v>0</v>
      </c>
      <c r="J446" s="18"/>
      <c r="K446" s="18" t="s">
        <v>72</v>
      </c>
      <c r="L446" s="19">
        <v>3.5289163363902296</v>
      </c>
      <c r="M446" s="20">
        <v>99.998366312898426</v>
      </c>
      <c r="N446" s="88" t="s">
        <v>1775</v>
      </c>
      <c r="O446" s="18"/>
      <c r="P446" s="25" t="s">
        <v>219</v>
      </c>
      <c r="Q446" s="26"/>
      <c r="R446" s="26"/>
      <c r="S446" s="25" t="s">
        <v>3235</v>
      </c>
      <c r="T446" s="21">
        <v>1.4537112122629132</v>
      </c>
      <c r="U446" s="22">
        <v>5603.57080078125</v>
      </c>
      <c r="V446" s="22">
        <v>9011.71875</v>
      </c>
      <c r="W446" s="23"/>
      <c r="X446" s="24"/>
      <c r="Y446" s="24"/>
      <c r="Z446" s="15">
        <v>99</v>
      </c>
      <c r="AA4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6" s="16"/>
      <c r="AC446" s="71">
        <v>109</v>
      </c>
      <c r="AD446" s="71">
        <v>23</v>
      </c>
      <c r="AE446" s="71">
        <v>103</v>
      </c>
      <c r="AF446" s="71">
        <v>0</v>
      </c>
      <c r="AG446" s="71" t="s">
        <v>1041</v>
      </c>
      <c r="AH446" s="71" t="s">
        <v>1630</v>
      </c>
      <c r="AI446" s="71">
        <v>7200</v>
      </c>
      <c r="AJ446" s="74">
        <v>40370.58152777778</v>
      </c>
      <c r="AK446" s="71" t="s">
        <v>2452</v>
      </c>
      <c r="AL446" s="71" t="s">
        <v>2549</v>
      </c>
      <c r="AM446" s="71" t="s">
        <v>3235</v>
      </c>
      <c r="AN446" s="74">
        <v>40523.662453703706</v>
      </c>
      <c r="AO446" s="71"/>
      <c r="AP446" s="71"/>
    </row>
    <row r="447" spans="1:42" ht="34.049999999999997" customHeight="1">
      <c r="A447" s="17" t="s">
        <v>220</v>
      </c>
      <c r="B447" s="77"/>
      <c r="C447" s="78">
        <v>0</v>
      </c>
      <c r="D447" s="78">
        <v>1</v>
      </c>
      <c r="E447" s="79">
        <v>0</v>
      </c>
      <c r="F447" s="79">
        <v>5.71E-4</v>
      </c>
      <c r="G447" s="79">
        <v>8.0999999999999996E-4</v>
      </c>
      <c r="H447" s="79">
        <v>0.317498</v>
      </c>
      <c r="I447" s="79">
        <v>0</v>
      </c>
      <c r="J447" s="18"/>
      <c r="K447" s="18" t="s">
        <v>72</v>
      </c>
      <c r="L447" s="19">
        <v>4.1384938904221897</v>
      </c>
      <c r="M447" s="20">
        <v>99.995809237435111</v>
      </c>
      <c r="N447" s="88" t="s">
        <v>1776</v>
      </c>
      <c r="O447" s="18"/>
      <c r="P447" s="25" t="s">
        <v>220</v>
      </c>
      <c r="Q447" s="26"/>
      <c r="R447" s="26"/>
      <c r="S447" s="25" t="s">
        <v>3235</v>
      </c>
      <c r="T447" s="21">
        <v>2.163867892326603</v>
      </c>
      <c r="U447" s="22">
        <v>7432.56005859375</v>
      </c>
      <c r="V447" s="22">
        <v>6068.36376953125</v>
      </c>
      <c r="W447" s="23"/>
      <c r="X447" s="24"/>
      <c r="Y447" s="24"/>
      <c r="Z447" s="15">
        <v>100</v>
      </c>
      <c r="AA4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7" s="16"/>
      <c r="AC447" s="71">
        <v>150</v>
      </c>
      <c r="AD447" s="71">
        <v>59</v>
      </c>
      <c r="AE447" s="71">
        <v>1956</v>
      </c>
      <c r="AF447" s="71">
        <v>1</v>
      </c>
      <c r="AG447" s="71" t="s">
        <v>1042</v>
      </c>
      <c r="AH447" s="71" t="s">
        <v>1602</v>
      </c>
      <c r="AI447" s="71">
        <v>25200</v>
      </c>
      <c r="AJ447" s="74">
        <v>40176.38003472222</v>
      </c>
      <c r="AK447" s="71" t="s">
        <v>2452</v>
      </c>
      <c r="AL447" s="71" t="s">
        <v>2550</v>
      </c>
      <c r="AM447" s="71" t="s">
        <v>3235</v>
      </c>
      <c r="AN447" s="74">
        <v>40523.662499999999</v>
      </c>
      <c r="AO447" s="71"/>
      <c r="AP447" s="71"/>
    </row>
    <row r="448" spans="1:42" ht="34.049999999999997" customHeight="1">
      <c r="A448" s="17" t="s">
        <v>221</v>
      </c>
      <c r="B448" s="77"/>
      <c r="C448" s="78">
        <v>0</v>
      </c>
      <c r="D448" s="78">
        <v>1</v>
      </c>
      <c r="E448" s="79">
        <v>0</v>
      </c>
      <c r="F448" s="79">
        <v>5.71E-4</v>
      </c>
      <c r="G448" s="79">
        <v>8.0999999999999996E-4</v>
      </c>
      <c r="H448" s="79">
        <v>0.317498</v>
      </c>
      <c r="I448" s="79">
        <v>0</v>
      </c>
      <c r="J448" s="18"/>
      <c r="K448" s="18" t="s">
        <v>72</v>
      </c>
      <c r="L448" s="19">
        <v>4.8117526426306458</v>
      </c>
      <c r="M448" s="20">
        <v>99.988138011045152</v>
      </c>
      <c r="N448" s="88" t="s">
        <v>1777</v>
      </c>
      <c r="O448" s="18"/>
      <c r="P448" s="25" t="s">
        <v>221</v>
      </c>
      <c r="Q448" s="26"/>
      <c r="R448" s="26"/>
      <c r="S448" s="25" t="s">
        <v>3235</v>
      </c>
      <c r="T448" s="21">
        <v>4.2943379325176734</v>
      </c>
      <c r="U448" s="22">
        <v>7114.82763671875</v>
      </c>
      <c r="V448" s="22">
        <v>8164.14794921875</v>
      </c>
      <c r="W448" s="23"/>
      <c r="X448" s="24"/>
      <c r="Y448" s="24"/>
      <c r="Z448" s="15">
        <v>101</v>
      </c>
      <c r="AA4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8" s="16"/>
      <c r="AC448" s="71">
        <v>305</v>
      </c>
      <c r="AD448" s="71">
        <v>167</v>
      </c>
      <c r="AE448" s="71">
        <v>143</v>
      </c>
      <c r="AF448" s="71">
        <v>24</v>
      </c>
      <c r="AG448" s="71" t="s">
        <v>1043</v>
      </c>
      <c r="AH448" s="71" t="s">
        <v>1603</v>
      </c>
      <c r="AI448" s="71">
        <v>-18000</v>
      </c>
      <c r="AJ448" s="74">
        <v>40084.778136574074</v>
      </c>
      <c r="AK448" s="71" t="s">
        <v>2452</v>
      </c>
      <c r="AL448" s="71" t="s">
        <v>2551</v>
      </c>
      <c r="AM448" s="71" t="s">
        <v>3235</v>
      </c>
      <c r="AN448" s="74">
        <v>40523.662638888891</v>
      </c>
      <c r="AO448" s="71"/>
      <c r="AP448" s="71"/>
    </row>
    <row r="449" spans="1:42" ht="34.049999999999997" customHeight="1">
      <c r="A449" s="17" t="s">
        <v>222</v>
      </c>
      <c r="B449" s="77"/>
      <c r="C449" s="78">
        <v>0</v>
      </c>
      <c r="D449" s="78">
        <v>3</v>
      </c>
      <c r="E449" s="79">
        <v>0</v>
      </c>
      <c r="F449" s="79">
        <v>6.0899999999999995E-4</v>
      </c>
      <c r="G449" s="79">
        <v>1.557E-3</v>
      </c>
      <c r="H449" s="79">
        <v>0.51348700000000003</v>
      </c>
      <c r="I449" s="79">
        <v>0.66666666666666663</v>
      </c>
      <c r="J449" s="18"/>
      <c r="K449" s="18" t="s">
        <v>72</v>
      </c>
      <c r="L449" s="19">
        <v>4.7379547552581718</v>
      </c>
      <c r="M449" s="20">
        <v>99.989416548776802</v>
      </c>
      <c r="N449" s="88" t="s">
        <v>1778</v>
      </c>
      <c r="O449" s="18"/>
      <c r="P449" s="25" t="s">
        <v>222</v>
      </c>
      <c r="Q449" s="26"/>
      <c r="R449" s="26"/>
      <c r="S449" s="25" t="s">
        <v>3314</v>
      </c>
      <c r="T449" s="21">
        <v>3.9392595924858287</v>
      </c>
      <c r="U449" s="22">
        <v>5581.1513671875</v>
      </c>
      <c r="V449" s="22">
        <v>4654.7080078125</v>
      </c>
      <c r="W449" s="23"/>
      <c r="X449" s="24"/>
      <c r="Y449" s="24"/>
      <c r="Z449" s="15">
        <v>102</v>
      </c>
      <c r="AA4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49" s="16"/>
      <c r="AC449" s="71">
        <v>252</v>
      </c>
      <c r="AD449" s="71">
        <v>149</v>
      </c>
      <c r="AE449" s="71">
        <v>1537</v>
      </c>
      <c r="AF449" s="71">
        <v>0</v>
      </c>
      <c r="AG449" s="71" t="s">
        <v>1044</v>
      </c>
      <c r="AH449" s="71"/>
      <c r="AI449" s="71"/>
      <c r="AJ449" s="74">
        <v>40510.662523148145</v>
      </c>
      <c r="AK449" s="71" t="s">
        <v>2452</v>
      </c>
      <c r="AL449" s="71" t="s">
        <v>2552</v>
      </c>
      <c r="AM449" s="71" t="s">
        <v>3314</v>
      </c>
      <c r="AN449" s="74">
        <v>40523.66269675926</v>
      </c>
      <c r="AO449" s="71"/>
      <c r="AP449" s="71"/>
    </row>
    <row r="450" spans="1:42" ht="34.049999999999997" customHeight="1">
      <c r="A450" s="17" t="s">
        <v>223</v>
      </c>
      <c r="B450" s="77"/>
      <c r="C450" s="78">
        <v>0</v>
      </c>
      <c r="D450" s="78">
        <v>1</v>
      </c>
      <c r="E450" s="79">
        <v>0</v>
      </c>
      <c r="F450" s="79">
        <v>5.71E-4</v>
      </c>
      <c r="G450" s="79">
        <v>8.0999999999999996E-4</v>
      </c>
      <c r="H450" s="79">
        <v>0.317498</v>
      </c>
      <c r="I450" s="79">
        <v>0</v>
      </c>
      <c r="J450" s="18"/>
      <c r="K450" s="18" t="s">
        <v>72</v>
      </c>
      <c r="L450" s="19">
        <v>4.0313927685545181</v>
      </c>
      <c r="M450" s="20">
        <v>99.996448506300936</v>
      </c>
      <c r="N450" s="88" t="s">
        <v>1779</v>
      </c>
      <c r="O450" s="18"/>
      <c r="P450" s="25" t="s">
        <v>223</v>
      </c>
      <c r="Q450" s="26"/>
      <c r="R450" s="26"/>
      <c r="S450" s="25" t="s">
        <v>3235</v>
      </c>
      <c r="T450" s="21">
        <v>1.9863287223106807</v>
      </c>
      <c r="U450" s="22">
        <v>6499.1328125</v>
      </c>
      <c r="V450" s="22">
        <v>8452.2646484375</v>
      </c>
      <c r="W450" s="23"/>
      <c r="X450" s="24"/>
      <c r="Y450" s="24"/>
      <c r="Z450" s="15">
        <v>103</v>
      </c>
      <c r="AA4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0" s="16"/>
      <c r="AC450" s="71">
        <v>57</v>
      </c>
      <c r="AD450" s="71">
        <v>50</v>
      </c>
      <c r="AE450" s="71">
        <v>1903</v>
      </c>
      <c r="AF450" s="71">
        <v>2</v>
      </c>
      <c r="AG450" s="71" t="s">
        <v>1045</v>
      </c>
      <c r="AH450" s="71" t="s">
        <v>1615</v>
      </c>
      <c r="AI450" s="71">
        <v>3600</v>
      </c>
      <c r="AJ450" s="74">
        <v>39541.224664351852</v>
      </c>
      <c r="AK450" s="71" t="s">
        <v>2452</v>
      </c>
      <c r="AL450" s="71" t="s">
        <v>2553</v>
      </c>
      <c r="AM450" s="71" t="s">
        <v>3235</v>
      </c>
      <c r="AN450" s="74">
        <v>40523.662754629629</v>
      </c>
      <c r="AO450" s="71"/>
      <c r="AP450" s="71"/>
    </row>
    <row r="451" spans="1:42" ht="34.049999999999997" customHeight="1">
      <c r="A451" s="17" t="s">
        <v>224</v>
      </c>
      <c r="B451" s="77"/>
      <c r="C451" s="78">
        <v>0</v>
      </c>
      <c r="D451" s="78">
        <v>1</v>
      </c>
      <c r="E451" s="79">
        <v>0</v>
      </c>
      <c r="F451" s="79">
        <v>5.71E-4</v>
      </c>
      <c r="G451" s="79">
        <v>8.0999999999999996E-4</v>
      </c>
      <c r="H451" s="79">
        <v>0.317498</v>
      </c>
      <c r="I451" s="79">
        <v>0</v>
      </c>
      <c r="J451" s="18"/>
      <c r="K451" s="18" t="s">
        <v>72</v>
      </c>
      <c r="L451" s="19">
        <v>4.5647004084764626</v>
      </c>
      <c r="M451" s="20">
        <v>99.991902594366152</v>
      </c>
      <c r="N451" s="88" t="s">
        <v>1780</v>
      </c>
      <c r="O451" s="18"/>
      <c r="P451" s="25" t="s">
        <v>224</v>
      </c>
      <c r="Q451" s="26"/>
      <c r="R451" s="26"/>
      <c r="S451" s="25" t="s">
        <v>3235</v>
      </c>
      <c r="T451" s="21">
        <v>3.248829486868352</v>
      </c>
      <c r="U451" s="22">
        <v>6584.0029296875</v>
      </c>
      <c r="V451" s="22">
        <v>7776.0810546875</v>
      </c>
      <c r="W451" s="23"/>
      <c r="X451" s="24"/>
      <c r="Y451" s="24"/>
      <c r="Z451" s="15">
        <v>104</v>
      </c>
      <c r="AA4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1" s="16"/>
      <c r="AC451" s="71">
        <v>407</v>
      </c>
      <c r="AD451" s="71">
        <v>114</v>
      </c>
      <c r="AE451" s="71">
        <v>1107</v>
      </c>
      <c r="AF451" s="71">
        <v>0</v>
      </c>
      <c r="AG451" s="71" t="s">
        <v>1046</v>
      </c>
      <c r="AH451" s="71" t="s">
        <v>1604</v>
      </c>
      <c r="AI451" s="71">
        <v>-28800</v>
      </c>
      <c r="AJ451" s="74">
        <v>40259.162418981483</v>
      </c>
      <c r="AK451" s="71" t="s">
        <v>2452</v>
      </c>
      <c r="AL451" s="71" t="s">
        <v>2554</v>
      </c>
      <c r="AM451" s="71" t="s">
        <v>3235</v>
      </c>
      <c r="AN451" s="74">
        <v>40523.662835648145</v>
      </c>
      <c r="AO451" s="71"/>
      <c r="AP451" s="71"/>
    </row>
    <row r="452" spans="1:42" ht="34.049999999999997" customHeight="1">
      <c r="A452" s="17" t="s">
        <v>227</v>
      </c>
      <c r="B452" s="77"/>
      <c r="C452" s="78">
        <v>2</v>
      </c>
      <c r="D452" s="78">
        <v>3</v>
      </c>
      <c r="E452" s="79">
        <v>0</v>
      </c>
      <c r="F452" s="79">
        <v>4.2499999999999998E-4</v>
      </c>
      <c r="G452" s="79">
        <v>2.03E-4</v>
      </c>
      <c r="H452" s="79">
        <v>0.45696500000000001</v>
      </c>
      <c r="I452" s="79">
        <v>0.83333333333333337</v>
      </c>
      <c r="J452" s="18"/>
      <c r="K452" s="18" t="s">
        <v>72</v>
      </c>
      <c r="L452" s="19">
        <v>6.076973036193472</v>
      </c>
      <c r="M452" s="20">
        <v>99.916184748702221</v>
      </c>
      <c r="N452" s="88" t="s">
        <v>1781</v>
      </c>
      <c r="O452" s="18"/>
      <c r="P452" s="25" t="s">
        <v>227</v>
      </c>
      <c r="Q452" s="26"/>
      <c r="R452" s="26"/>
      <c r="S452" s="25" t="s">
        <v>3315</v>
      </c>
      <c r="T452" s="21">
        <v>24.277357846532066</v>
      </c>
      <c r="U452" s="22">
        <v>2042.1292724609375</v>
      </c>
      <c r="V452" s="22">
        <v>8701.2158203125</v>
      </c>
      <c r="W452" s="23"/>
      <c r="X452" s="24"/>
      <c r="Y452" s="24"/>
      <c r="Z452" s="15">
        <v>105</v>
      </c>
      <c r="AA4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2" s="16"/>
      <c r="AC452" s="71">
        <v>386</v>
      </c>
      <c r="AD452" s="71">
        <v>1180</v>
      </c>
      <c r="AE452" s="71">
        <v>7656</v>
      </c>
      <c r="AF452" s="71">
        <v>112</v>
      </c>
      <c r="AG452" s="71" t="s">
        <v>1047</v>
      </c>
      <c r="AH452" s="71" t="s">
        <v>1603</v>
      </c>
      <c r="AI452" s="71">
        <v>-18000</v>
      </c>
      <c r="AJ452" s="74">
        <v>39417.919571759259</v>
      </c>
      <c r="AK452" s="71" t="s">
        <v>2452</v>
      </c>
      <c r="AL452" s="71" t="s">
        <v>2555</v>
      </c>
      <c r="AM452" s="71" t="s">
        <v>3315</v>
      </c>
      <c r="AN452" s="74">
        <v>40523.662870370368</v>
      </c>
      <c r="AO452" s="71"/>
      <c r="AP452" s="71"/>
    </row>
    <row r="453" spans="1:42" ht="34.049999999999997" customHeight="1">
      <c r="A453" s="17" t="s">
        <v>230</v>
      </c>
      <c r="B453" s="77"/>
      <c r="C453" s="78">
        <v>0</v>
      </c>
      <c r="D453" s="78">
        <v>1</v>
      </c>
      <c r="E453" s="79">
        <v>0</v>
      </c>
      <c r="F453" s="79">
        <v>5.71E-4</v>
      </c>
      <c r="G453" s="79">
        <v>8.0999999999999996E-4</v>
      </c>
      <c r="H453" s="79">
        <v>0.317498</v>
      </c>
      <c r="I453" s="79">
        <v>0</v>
      </c>
      <c r="J453" s="18"/>
      <c r="K453" s="18" t="s">
        <v>72</v>
      </c>
      <c r="L453" s="19">
        <v>5.2325665097553458</v>
      </c>
      <c r="M453" s="20">
        <v>99.977270440326024</v>
      </c>
      <c r="N453" s="88" t="s">
        <v>1786</v>
      </c>
      <c r="O453" s="18"/>
      <c r="P453" s="25" t="s">
        <v>230</v>
      </c>
      <c r="Q453" s="26"/>
      <c r="R453" s="26"/>
      <c r="S453" s="25" t="s">
        <v>3235</v>
      </c>
      <c r="T453" s="21">
        <v>7.312503822788357</v>
      </c>
      <c r="U453" s="22">
        <v>6217.45361328125</v>
      </c>
      <c r="V453" s="22">
        <v>8995.734375</v>
      </c>
      <c r="W453" s="23"/>
      <c r="X453" s="24"/>
      <c r="Y453" s="24"/>
      <c r="Z453" s="15">
        <v>110</v>
      </c>
      <c r="AA4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3" s="16"/>
      <c r="AC453" s="71">
        <v>145</v>
      </c>
      <c r="AD453" s="71">
        <v>320</v>
      </c>
      <c r="AE453" s="71">
        <v>21224</v>
      </c>
      <c r="AF453" s="71">
        <v>5</v>
      </c>
      <c r="AG453" s="71" t="s">
        <v>1052</v>
      </c>
      <c r="AH453" s="71" t="s">
        <v>1631</v>
      </c>
      <c r="AI453" s="71">
        <v>3600</v>
      </c>
      <c r="AJ453" s="74">
        <v>39421.425462962965</v>
      </c>
      <c r="AK453" s="71" t="s">
        <v>2452</v>
      </c>
      <c r="AL453" s="71" t="s">
        <v>2560</v>
      </c>
      <c r="AM453" s="71" t="s">
        <v>3235</v>
      </c>
      <c r="AN453" s="74">
        <v>40523.662974537037</v>
      </c>
      <c r="AO453" s="71"/>
      <c r="AP453" s="71"/>
    </row>
    <row r="454" spans="1:42" ht="34.049999999999997" customHeight="1">
      <c r="A454" s="17" t="s">
        <v>231</v>
      </c>
      <c r="B454" s="77"/>
      <c r="C454" s="78">
        <v>0</v>
      </c>
      <c r="D454" s="78">
        <v>1</v>
      </c>
      <c r="E454" s="79">
        <v>0</v>
      </c>
      <c r="F454" s="79">
        <v>5.71E-4</v>
      </c>
      <c r="G454" s="79">
        <v>8.0999999999999996E-4</v>
      </c>
      <c r="H454" s="79">
        <v>0.317498</v>
      </c>
      <c r="I454" s="79">
        <v>0</v>
      </c>
      <c r="J454" s="18"/>
      <c r="K454" s="18" t="s">
        <v>72</v>
      </c>
      <c r="L454" s="19">
        <v>3.4700502967036049</v>
      </c>
      <c r="M454" s="20">
        <v>99.998508372646398</v>
      </c>
      <c r="N454" s="88" t="s">
        <v>1787</v>
      </c>
      <c r="O454" s="18"/>
      <c r="P454" s="25" t="s">
        <v>231</v>
      </c>
      <c r="Q454" s="26"/>
      <c r="R454" s="26"/>
      <c r="S454" s="25" t="s">
        <v>3235</v>
      </c>
      <c r="T454" s="21">
        <v>1.414258063370486</v>
      </c>
      <c r="U454" s="22">
        <v>7374.09619140625</v>
      </c>
      <c r="V454" s="22">
        <v>6993.6083984375</v>
      </c>
      <c r="W454" s="23"/>
      <c r="X454" s="24"/>
      <c r="Y454" s="24"/>
      <c r="Z454" s="15">
        <v>111</v>
      </c>
      <c r="AA4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4" s="16"/>
      <c r="AC454" s="71">
        <v>52</v>
      </c>
      <c r="AD454" s="71">
        <v>21</v>
      </c>
      <c r="AE454" s="71">
        <v>744</v>
      </c>
      <c r="AF454" s="71">
        <v>1</v>
      </c>
      <c r="AG454" s="71"/>
      <c r="AH454" s="71" t="s">
        <v>1610</v>
      </c>
      <c r="AI454" s="71">
        <v>0</v>
      </c>
      <c r="AJ454" s="74">
        <v>39876.516574074078</v>
      </c>
      <c r="AK454" s="71" t="s">
        <v>2452</v>
      </c>
      <c r="AL454" s="71" t="s">
        <v>2561</v>
      </c>
      <c r="AM454" s="71" t="s">
        <v>3235</v>
      </c>
      <c r="AN454" s="74">
        <v>40523.66300925926</v>
      </c>
      <c r="AO454" s="71"/>
      <c r="AP454" s="71"/>
    </row>
    <row r="455" spans="1:42" ht="34.049999999999997" customHeight="1">
      <c r="A455" s="17" t="s">
        <v>232</v>
      </c>
      <c r="B455" s="77"/>
      <c r="C455" s="78">
        <v>0</v>
      </c>
      <c r="D455" s="78">
        <v>1</v>
      </c>
      <c r="E455" s="79">
        <v>0</v>
      </c>
      <c r="F455" s="79">
        <v>5.71E-4</v>
      </c>
      <c r="G455" s="79">
        <v>8.0999999999999996E-4</v>
      </c>
      <c r="H455" s="79">
        <v>0.317498</v>
      </c>
      <c r="I455" s="79">
        <v>0</v>
      </c>
      <c r="J455" s="18"/>
      <c r="K455" s="18" t="s">
        <v>72</v>
      </c>
      <c r="L455" s="19">
        <v>5.0046515250247063</v>
      </c>
      <c r="M455" s="20">
        <v>99.984018278354242</v>
      </c>
      <c r="N455" s="88" t="s">
        <v>1788</v>
      </c>
      <c r="O455" s="18"/>
      <c r="P455" s="25" t="s">
        <v>232</v>
      </c>
      <c r="Q455" s="26"/>
      <c r="R455" s="26"/>
      <c r="S455" s="25" t="s">
        <v>3235</v>
      </c>
      <c r="T455" s="21">
        <v>5.4384792503980632</v>
      </c>
      <c r="U455" s="22">
        <v>7382.4296875</v>
      </c>
      <c r="V455" s="22">
        <v>6692.04736328125</v>
      </c>
      <c r="W455" s="23"/>
      <c r="X455" s="24"/>
      <c r="Y455" s="24"/>
      <c r="Z455" s="15">
        <v>112</v>
      </c>
      <c r="AA4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5" s="16"/>
      <c r="AC455" s="71">
        <v>174</v>
      </c>
      <c r="AD455" s="71">
        <v>225</v>
      </c>
      <c r="AE455" s="71">
        <v>2315</v>
      </c>
      <c r="AF455" s="71">
        <v>0</v>
      </c>
      <c r="AG455" s="71" t="s">
        <v>1053</v>
      </c>
      <c r="AH455" s="71" t="s">
        <v>1610</v>
      </c>
      <c r="AI455" s="71">
        <v>0</v>
      </c>
      <c r="AJ455" s="74">
        <v>40027.7262962963</v>
      </c>
      <c r="AK455" s="71" t="s">
        <v>2452</v>
      </c>
      <c r="AL455" s="71" t="s">
        <v>2562</v>
      </c>
      <c r="AM455" s="71" t="s">
        <v>3235</v>
      </c>
      <c r="AN455" s="74">
        <v>40523.66302083333</v>
      </c>
      <c r="AO455" s="71"/>
      <c r="AP455" s="71"/>
    </row>
    <row r="456" spans="1:42" ht="34.049999999999997" customHeight="1">
      <c r="A456" s="17" t="s">
        <v>233</v>
      </c>
      <c r="B456" s="77"/>
      <c r="C456" s="78">
        <v>0</v>
      </c>
      <c r="D456" s="78">
        <v>1</v>
      </c>
      <c r="E456" s="79">
        <v>0</v>
      </c>
      <c r="F456" s="79">
        <v>5.71E-4</v>
      </c>
      <c r="G456" s="79">
        <v>8.0999999999999996E-4</v>
      </c>
      <c r="H456" s="79">
        <v>0.317498</v>
      </c>
      <c r="I456" s="79">
        <v>0</v>
      </c>
      <c r="J456" s="18"/>
      <c r="K456" s="18" t="s">
        <v>72</v>
      </c>
      <c r="L456" s="19">
        <v>5.4192252270780177</v>
      </c>
      <c r="M456" s="20">
        <v>99.969670243810043</v>
      </c>
      <c r="N456" s="88" t="s">
        <v>1789</v>
      </c>
      <c r="O456" s="18"/>
      <c r="P456" s="25" t="s">
        <v>233</v>
      </c>
      <c r="Q456" s="26"/>
      <c r="R456" s="26"/>
      <c r="S456" s="25" t="s">
        <v>3235</v>
      </c>
      <c r="T456" s="21">
        <v>9.4232472885332133</v>
      </c>
      <c r="U456" s="22">
        <v>5728.9755859375</v>
      </c>
      <c r="V456" s="22">
        <v>9116.2236328125</v>
      </c>
      <c r="W456" s="23"/>
      <c r="X456" s="24"/>
      <c r="Y456" s="24"/>
      <c r="Z456" s="15">
        <v>113</v>
      </c>
      <c r="AA4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6" s="16"/>
      <c r="AC456" s="71">
        <v>290</v>
      </c>
      <c r="AD456" s="71">
        <v>427</v>
      </c>
      <c r="AE456" s="71">
        <v>31350</v>
      </c>
      <c r="AF456" s="71">
        <v>100</v>
      </c>
      <c r="AG456" s="71" t="s">
        <v>1054</v>
      </c>
      <c r="AH456" s="71" t="s">
        <v>1602</v>
      </c>
      <c r="AI456" s="71">
        <v>25200</v>
      </c>
      <c r="AJ456" s="74">
        <v>40065.439953703702</v>
      </c>
      <c r="AK456" s="71" t="s">
        <v>2452</v>
      </c>
      <c r="AL456" s="71" t="s">
        <v>2563</v>
      </c>
      <c r="AM456" s="71" t="s">
        <v>3235</v>
      </c>
      <c r="AN456" s="74">
        <v>40523.663043981483</v>
      </c>
      <c r="AO456" s="71"/>
      <c r="AP456" s="71"/>
    </row>
    <row r="457" spans="1:42" ht="34.049999999999997" customHeight="1">
      <c r="A457" s="17" t="s">
        <v>234</v>
      </c>
      <c r="B457" s="77"/>
      <c r="C457" s="78">
        <v>0</v>
      </c>
      <c r="D457" s="78">
        <v>1</v>
      </c>
      <c r="E457" s="79">
        <v>0</v>
      </c>
      <c r="F457" s="79">
        <v>5.71E-4</v>
      </c>
      <c r="G457" s="79">
        <v>8.0999999999999996E-4</v>
      </c>
      <c r="H457" s="79">
        <v>0.317498</v>
      </c>
      <c r="I457" s="79">
        <v>0</v>
      </c>
      <c r="J457" s="18"/>
      <c r="K457" s="18" t="s">
        <v>72</v>
      </c>
      <c r="L457" s="19">
        <v>5.1484678685919354</v>
      </c>
      <c r="M457" s="20">
        <v>99.98004060541129</v>
      </c>
      <c r="N457" s="88" t="s">
        <v>1790</v>
      </c>
      <c r="O457" s="18"/>
      <c r="P457" s="25" t="s">
        <v>234</v>
      </c>
      <c r="Q457" s="26"/>
      <c r="R457" s="26"/>
      <c r="S457" s="25" t="s">
        <v>3235</v>
      </c>
      <c r="T457" s="21">
        <v>6.5431674193860259</v>
      </c>
      <c r="U457" s="22">
        <v>7308.0068359375</v>
      </c>
      <c r="V457" s="22">
        <v>7156.57763671875</v>
      </c>
      <c r="W457" s="23"/>
      <c r="X457" s="24"/>
      <c r="Y457" s="24"/>
      <c r="Z457" s="15">
        <v>114</v>
      </c>
      <c r="AA4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7" s="16"/>
      <c r="AC457" s="71">
        <v>341</v>
      </c>
      <c r="AD457" s="71">
        <v>281</v>
      </c>
      <c r="AE457" s="71">
        <v>836</v>
      </c>
      <c r="AF457" s="71">
        <v>1</v>
      </c>
      <c r="AG457" s="71" t="s">
        <v>1055</v>
      </c>
      <c r="AH457" s="71"/>
      <c r="AI457" s="71"/>
      <c r="AJ457" s="74">
        <v>40388.064756944441</v>
      </c>
      <c r="AK457" s="71" t="s">
        <v>2452</v>
      </c>
      <c r="AL457" s="71" t="s">
        <v>2564</v>
      </c>
      <c r="AM457" s="71" t="s">
        <v>3235</v>
      </c>
      <c r="AN457" s="74">
        <v>40523.66306712963</v>
      </c>
      <c r="AO457" s="71"/>
      <c r="AP457" s="71"/>
    </row>
    <row r="458" spans="1:42" ht="34.049999999999997" customHeight="1">
      <c r="A458" s="17" t="s">
        <v>236</v>
      </c>
      <c r="B458" s="77"/>
      <c r="C458" s="78">
        <v>0</v>
      </c>
      <c r="D458" s="78">
        <v>1</v>
      </c>
      <c r="E458" s="79">
        <v>0</v>
      </c>
      <c r="F458" s="79">
        <v>5.71E-4</v>
      </c>
      <c r="G458" s="79">
        <v>8.0999999999999996E-4</v>
      </c>
      <c r="H458" s="79">
        <v>0.317498</v>
      </c>
      <c r="I458" s="79">
        <v>0</v>
      </c>
      <c r="J458" s="18"/>
      <c r="K458" s="18" t="s">
        <v>72</v>
      </c>
      <c r="L458" s="19">
        <v>4.9020213447091967</v>
      </c>
      <c r="M458" s="20">
        <v>99.98636226419562</v>
      </c>
      <c r="N458" s="88" t="s">
        <v>1793</v>
      </c>
      <c r="O458" s="18"/>
      <c r="P458" s="25" t="s">
        <v>236</v>
      </c>
      <c r="Q458" s="26"/>
      <c r="R458" s="26"/>
      <c r="S458" s="25" t="s">
        <v>3235</v>
      </c>
      <c r="T458" s="21">
        <v>4.7875022936730138</v>
      </c>
      <c r="U458" s="22">
        <v>5927.80224609375</v>
      </c>
      <c r="V458" s="22">
        <v>8545.7060546875</v>
      </c>
      <c r="W458" s="23"/>
      <c r="X458" s="24"/>
      <c r="Y458" s="24"/>
      <c r="Z458" s="15">
        <v>117</v>
      </c>
      <c r="AA4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8" s="16"/>
      <c r="AC458" s="71">
        <v>676</v>
      </c>
      <c r="AD458" s="71">
        <v>192</v>
      </c>
      <c r="AE458" s="71">
        <v>1103</v>
      </c>
      <c r="AF458" s="71">
        <v>0</v>
      </c>
      <c r="AG458" s="71"/>
      <c r="AH458" s="71" t="s">
        <v>1628</v>
      </c>
      <c r="AI458" s="71">
        <v>-10800</v>
      </c>
      <c r="AJ458" s="74">
        <v>39982.628576388888</v>
      </c>
      <c r="AK458" s="71" t="s">
        <v>2452</v>
      </c>
      <c r="AL458" s="71" t="s">
        <v>2567</v>
      </c>
      <c r="AM458" s="71" t="s">
        <v>3235</v>
      </c>
      <c r="AN458" s="74">
        <v>40523.663101851853</v>
      </c>
      <c r="AO458" s="71"/>
      <c r="AP458" s="71"/>
    </row>
    <row r="459" spans="1:42" ht="34.049999999999997" customHeight="1">
      <c r="A459" s="17" t="s">
        <v>237</v>
      </c>
      <c r="B459" s="77"/>
      <c r="C459" s="78">
        <v>0</v>
      </c>
      <c r="D459" s="78">
        <v>1</v>
      </c>
      <c r="E459" s="79">
        <v>0</v>
      </c>
      <c r="F459" s="79">
        <v>5.71E-4</v>
      </c>
      <c r="G459" s="79">
        <v>8.0999999999999996E-4</v>
      </c>
      <c r="H459" s="79">
        <v>0.317498</v>
      </c>
      <c r="I459" s="79">
        <v>0</v>
      </c>
      <c r="J459" s="18"/>
      <c r="K459" s="18" t="s">
        <v>72</v>
      </c>
      <c r="L459" s="19">
        <v>3.2523257625123532</v>
      </c>
      <c r="M459" s="20">
        <v>99.998934551890287</v>
      </c>
      <c r="N459" s="88" t="s">
        <v>1794</v>
      </c>
      <c r="O459" s="18"/>
      <c r="P459" s="25" t="s">
        <v>237</v>
      </c>
      <c r="Q459" s="26"/>
      <c r="R459" s="26"/>
      <c r="S459" s="25" t="s">
        <v>3236</v>
      </c>
      <c r="T459" s="21">
        <v>1.2958986166932043</v>
      </c>
      <c r="U459" s="22">
        <v>7138.96484375</v>
      </c>
      <c r="V459" s="22">
        <v>5433.771484375</v>
      </c>
      <c r="W459" s="23"/>
      <c r="X459" s="24"/>
      <c r="Y459" s="24"/>
      <c r="Z459" s="15">
        <v>118</v>
      </c>
      <c r="AA4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59" s="16"/>
      <c r="AC459" s="71">
        <v>137</v>
      </c>
      <c r="AD459" s="71">
        <v>15</v>
      </c>
      <c r="AE459" s="71">
        <v>433</v>
      </c>
      <c r="AF459" s="71">
        <v>1</v>
      </c>
      <c r="AG459" s="71"/>
      <c r="AH459" s="71" t="s">
        <v>1632</v>
      </c>
      <c r="AI459" s="71">
        <v>19800</v>
      </c>
      <c r="AJ459" s="74">
        <v>40227.300069444442</v>
      </c>
      <c r="AK459" s="71" t="s">
        <v>2452</v>
      </c>
      <c r="AL459" s="71" t="s">
        <v>2568</v>
      </c>
      <c r="AM459" s="71" t="s">
        <v>3236</v>
      </c>
      <c r="AN459" s="74">
        <v>40523.663124999999</v>
      </c>
      <c r="AO459" s="71"/>
      <c r="AP459" s="71"/>
    </row>
    <row r="460" spans="1:42" ht="34.049999999999997" customHeight="1">
      <c r="A460" s="17" t="s">
        <v>238</v>
      </c>
      <c r="B460" s="77"/>
      <c r="C460" s="78">
        <v>0</v>
      </c>
      <c r="D460" s="78">
        <v>1</v>
      </c>
      <c r="E460" s="79">
        <v>0</v>
      </c>
      <c r="F460" s="79">
        <v>5.71E-4</v>
      </c>
      <c r="G460" s="79">
        <v>8.0999999999999996E-4</v>
      </c>
      <c r="H460" s="79">
        <v>0.317498</v>
      </c>
      <c r="I460" s="79">
        <v>0</v>
      </c>
      <c r="J460" s="18"/>
      <c r="K460" s="18" t="s">
        <v>72</v>
      </c>
      <c r="L460" s="19">
        <v>5.2445869217109919</v>
      </c>
      <c r="M460" s="20">
        <v>99.976844261082135</v>
      </c>
      <c r="N460" s="88" t="s">
        <v>1795</v>
      </c>
      <c r="O460" s="18"/>
      <c r="P460" s="25" t="s">
        <v>238</v>
      </c>
      <c r="Q460" s="26"/>
      <c r="R460" s="26"/>
      <c r="S460" s="25" t="s">
        <v>3235</v>
      </c>
      <c r="T460" s="21">
        <v>7.4308632694656387</v>
      </c>
      <c r="U460" s="22">
        <v>7032.17041015625</v>
      </c>
      <c r="V460" s="22">
        <v>5217.78759765625</v>
      </c>
      <c r="W460" s="23"/>
      <c r="X460" s="24"/>
      <c r="Y460" s="24"/>
      <c r="Z460" s="15">
        <v>119</v>
      </c>
      <c r="AA46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0" s="16"/>
      <c r="AC460" s="71">
        <v>290</v>
      </c>
      <c r="AD460" s="71">
        <v>326</v>
      </c>
      <c r="AE460" s="71">
        <v>4982</v>
      </c>
      <c r="AF460" s="71">
        <v>4</v>
      </c>
      <c r="AG460" s="71" t="s">
        <v>1058</v>
      </c>
      <c r="AH460" s="71" t="s">
        <v>1610</v>
      </c>
      <c r="AI460" s="71">
        <v>0</v>
      </c>
      <c r="AJ460" s="74">
        <v>39785.409490740742</v>
      </c>
      <c r="AK460" s="71" t="s">
        <v>2452</v>
      </c>
      <c r="AL460" s="71" t="s">
        <v>2569</v>
      </c>
      <c r="AM460" s="71" t="s">
        <v>3235</v>
      </c>
      <c r="AN460" s="74">
        <v>40523.663159722222</v>
      </c>
      <c r="AO460" s="71"/>
      <c r="AP460" s="71"/>
    </row>
    <row r="461" spans="1:42" ht="34.049999999999997" customHeight="1">
      <c r="A461" s="17" t="s">
        <v>239</v>
      </c>
      <c r="B461" s="77"/>
      <c r="C461" s="78">
        <v>0</v>
      </c>
      <c r="D461" s="78">
        <v>1</v>
      </c>
      <c r="E461" s="79">
        <v>0</v>
      </c>
      <c r="F461" s="79">
        <v>5.71E-4</v>
      </c>
      <c r="G461" s="79">
        <v>8.0999999999999996E-4</v>
      </c>
      <c r="H461" s="79">
        <v>0.317498</v>
      </c>
      <c r="I461" s="79">
        <v>0</v>
      </c>
      <c r="J461" s="18"/>
      <c r="K461" s="18" t="s">
        <v>72</v>
      </c>
      <c r="L461" s="19">
        <v>5.1666327171208151</v>
      </c>
      <c r="M461" s="20">
        <v>99.979472366419444</v>
      </c>
      <c r="N461" s="88" t="s">
        <v>1796</v>
      </c>
      <c r="O461" s="18"/>
      <c r="P461" s="25" t="s">
        <v>239</v>
      </c>
      <c r="Q461" s="26"/>
      <c r="R461" s="26"/>
      <c r="S461" s="25" t="s">
        <v>3235</v>
      </c>
      <c r="T461" s="21">
        <v>6.7009800149557348</v>
      </c>
      <c r="U461" s="22">
        <v>6489.498046875</v>
      </c>
      <c r="V461" s="22">
        <v>7520.8115234375</v>
      </c>
      <c r="W461" s="23"/>
      <c r="X461" s="24"/>
      <c r="Y461" s="24"/>
      <c r="Z461" s="15">
        <v>120</v>
      </c>
      <c r="AA4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1" s="16"/>
      <c r="AC461" s="71">
        <v>116</v>
      </c>
      <c r="AD461" s="71">
        <v>289</v>
      </c>
      <c r="AE461" s="71">
        <v>43094</v>
      </c>
      <c r="AF461" s="71">
        <v>0</v>
      </c>
      <c r="AG461" s="71" t="s">
        <v>1059</v>
      </c>
      <c r="AH461" s="71" t="s">
        <v>1623</v>
      </c>
      <c r="AI461" s="71">
        <v>3600</v>
      </c>
      <c r="AJ461" s="74">
        <v>39900.68310185185</v>
      </c>
      <c r="AK461" s="71" t="s">
        <v>2452</v>
      </c>
      <c r="AL461" s="71" t="s">
        <v>2570</v>
      </c>
      <c r="AM461" s="71" t="s">
        <v>3235</v>
      </c>
      <c r="AN461" s="74">
        <v>40523.663182870368</v>
      </c>
      <c r="AO461" s="71"/>
      <c r="AP461" s="71"/>
    </row>
    <row r="462" spans="1:42" ht="34.049999999999997" customHeight="1">
      <c r="A462" s="17" t="s">
        <v>240</v>
      </c>
      <c r="B462" s="77"/>
      <c r="C462" s="78">
        <v>0</v>
      </c>
      <c r="D462" s="78">
        <v>1</v>
      </c>
      <c r="E462" s="79">
        <v>0</v>
      </c>
      <c r="F462" s="79">
        <v>5.71E-4</v>
      </c>
      <c r="G462" s="79">
        <v>8.0999999999999996E-4</v>
      </c>
      <c r="H462" s="79">
        <v>0.317498</v>
      </c>
      <c r="I462" s="79">
        <v>0</v>
      </c>
      <c r="J462" s="18"/>
      <c r="K462" s="18" t="s">
        <v>72</v>
      </c>
      <c r="L462" s="19">
        <v>4.5415879431662951</v>
      </c>
      <c r="M462" s="20">
        <v>99.992186713862068</v>
      </c>
      <c r="N462" s="88" t="s">
        <v>1797</v>
      </c>
      <c r="O462" s="18"/>
      <c r="P462" s="25" t="s">
        <v>240</v>
      </c>
      <c r="Q462" s="26"/>
      <c r="R462" s="26"/>
      <c r="S462" s="25" t="s">
        <v>3235</v>
      </c>
      <c r="T462" s="21">
        <v>3.1699231890834976</v>
      </c>
      <c r="U462" s="22">
        <v>6841.208984375</v>
      </c>
      <c r="V462" s="22">
        <v>5789.69580078125</v>
      </c>
      <c r="W462" s="23"/>
      <c r="X462" s="24"/>
      <c r="Y462" s="24"/>
      <c r="Z462" s="15">
        <v>121</v>
      </c>
      <c r="AA4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2" s="16"/>
      <c r="AC462" s="71">
        <v>207</v>
      </c>
      <c r="AD462" s="71">
        <v>110</v>
      </c>
      <c r="AE462" s="71">
        <v>4433</v>
      </c>
      <c r="AF462" s="71">
        <v>3</v>
      </c>
      <c r="AG462" s="71" t="s">
        <v>1060</v>
      </c>
      <c r="AH462" s="71" t="s">
        <v>1633</v>
      </c>
      <c r="AI462" s="71">
        <v>-21600</v>
      </c>
      <c r="AJ462" s="74">
        <v>40313.958981481483</v>
      </c>
      <c r="AK462" s="71" t="s">
        <v>2452</v>
      </c>
      <c r="AL462" s="71" t="s">
        <v>2571</v>
      </c>
      <c r="AM462" s="71" t="s">
        <v>3235</v>
      </c>
      <c r="AN462" s="74">
        <v>40523.663287037038</v>
      </c>
      <c r="AO462" s="71"/>
      <c r="AP462" s="71"/>
    </row>
    <row r="463" spans="1:42" ht="34.049999999999997" customHeight="1">
      <c r="A463" s="17" t="s">
        <v>242</v>
      </c>
      <c r="B463" s="77"/>
      <c r="C463" s="78">
        <v>0</v>
      </c>
      <c r="D463" s="78">
        <v>2</v>
      </c>
      <c r="E463" s="79">
        <v>0</v>
      </c>
      <c r="F463" s="79">
        <v>5.7300000000000005E-4</v>
      </c>
      <c r="G463" s="79">
        <v>8.6899999999999998E-4</v>
      </c>
      <c r="H463" s="79">
        <v>0.440556</v>
      </c>
      <c r="I463" s="79">
        <v>0.5</v>
      </c>
      <c r="J463" s="18"/>
      <c r="K463" s="18" t="s">
        <v>72</v>
      </c>
      <c r="L463" s="19">
        <v>2.9217805974662041</v>
      </c>
      <c r="M463" s="20">
        <v>99.999360731134175</v>
      </c>
      <c r="N463" s="88" t="s">
        <v>1801</v>
      </c>
      <c r="O463" s="18"/>
      <c r="P463" s="25" t="s">
        <v>242</v>
      </c>
      <c r="Q463" s="26"/>
      <c r="R463" s="26"/>
      <c r="S463" s="25" t="s">
        <v>3235</v>
      </c>
      <c r="T463" s="21">
        <v>1.1775391700159226</v>
      </c>
      <c r="U463" s="22">
        <v>6542.59814453125</v>
      </c>
      <c r="V463" s="22">
        <v>7538.1064453125</v>
      </c>
      <c r="W463" s="23"/>
      <c r="X463" s="24"/>
      <c r="Y463" s="24"/>
      <c r="Z463" s="15">
        <v>125</v>
      </c>
      <c r="AA4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3" s="16"/>
      <c r="AC463" s="71">
        <v>110</v>
      </c>
      <c r="AD463" s="71">
        <v>9</v>
      </c>
      <c r="AE463" s="71">
        <v>20</v>
      </c>
      <c r="AF463" s="71">
        <v>0</v>
      </c>
      <c r="AG463" s="71" t="s">
        <v>1064</v>
      </c>
      <c r="AH463" s="71"/>
      <c r="AI463" s="71"/>
      <c r="AJ463" s="74">
        <v>40518.721597222226</v>
      </c>
      <c r="AK463" s="71" t="s">
        <v>2452</v>
      </c>
      <c r="AL463" s="71" t="s">
        <v>2575</v>
      </c>
      <c r="AM463" s="71" t="s">
        <v>3235</v>
      </c>
      <c r="AN463" s="74">
        <v>40523.663460648146</v>
      </c>
      <c r="AO463" s="71"/>
      <c r="AP463" s="71"/>
    </row>
    <row r="464" spans="1:42" ht="34.049999999999997" customHeight="1">
      <c r="A464" s="17" t="s">
        <v>243</v>
      </c>
      <c r="B464" s="77"/>
      <c r="C464" s="78">
        <v>0</v>
      </c>
      <c r="D464" s="78">
        <v>1</v>
      </c>
      <c r="E464" s="79">
        <v>0</v>
      </c>
      <c r="F464" s="79">
        <v>5.71E-4</v>
      </c>
      <c r="G464" s="79">
        <v>8.0999999999999996E-4</v>
      </c>
      <c r="H464" s="79">
        <v>0.317498</v>
      </c>
      <c r="I464" s="79">
        <v>0</v>
      </c>
      <c r="J464" s="18"/>
      <c r="K464" s="18" t="s">
        <v>72</v>
      </c>
      <c r="L464" s="19">
        <v>3.4700502967036049</v>
      </c>
      <c r="M464" s="20">
        <v>99.998508372646398</v>
      </c>
      <c r="N464" s="88" t="s">
        <v>1803</v>
      </c>
      <c r="O464" s="18"/>
      <c r="P464" s="25" t="s">
        <v>243</v>
      </c>
      <c r="Q464" s="26"/>
      <c r="R464" s="26"/>
      <c r="S464" s="25" t="s">
        <v>3235</v>
      </c>
      <c r="T464" s="21">
        <v>1.414258063370486</v>
      </c>
      <c r="U464" s="22">
        <v>7180.76904296875</v>
      </c>
      <c r="V464" s="22">
        <v>7416.00244140625</v>
      </c>
      <c r="W464" s="23"/>
      <c r="X464" s="24"/>
      <c r="Y464" s="24"/>
      <c r="Z464" s="15">
        <v>127</v>
      </c>
      <c r="AA4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4" s="16"/>
      <c r="AC464" s="71">
        <v>56</v>
      </c>
      <c r="AD464" s="71">
        <v>21</v>
      </c>
      <c r="AE464" s="71">
        <v>1022</v>
      </c>
      <c r="AF464" s="71">
        <v>0</v>
      </c>
      <c r="AG464" s="71" t="s">
        <v>1066</v>
      </c>
      <c r="AH464" s="71" t="s">
        <v>1604</v>
      </c>
      <c r="AI464" s="71">
        <v>-28800</v>
      </c>
      <c r="AJ464" s="74">
        <v>40208.619953703703</v>
      </c>
      <c r="AK464" s="71" t="s">
        <v>2452</v>
      </c>
      <c r="AL464" s="71" t="s">
        <v>2577</v>
      </c>
      <c r="AM464" s="71" t="s">
        <v>3235</v>
      </c>
      <c r="AN464" s="74">
        <v>40523.663483796299</v>
      </c>
      <c r="AO464" s="71"/>
      <c r="AP464" s="71"/>
    </row>
    <row r="465" spans="1:42" ht="34.049999999999997" customHeight="1">
      <c r="A465" s="17" t="s">
        <v>244</v>
      </c>
      <c r="B465" s="77"/>
      <c r="C465" s="78">
        <v>0</v>
      </c>
      <c r="D465" s="78">
        <v>1</v>
      </c>
      <c r="E465" s="79">
        <v>0</v>
      </c>
      <c r="F465" s="79">
        <v>5.71E-4</v>
      </c>
      <c r="G465" s="79">
        <v>8.0999999999999996E-4</v>
      </c>
      <c r="H465" s="79">
        <v>0.317498</v>
      </c>
      <c r="I465" s="79">
        <v>0</v>
      </c>
      <c r="J465" s="18"/>
      <c r="K465" s="18" t="s">
        <v>72</v>
      </c>
      <c r="L465" s="19">
        <v>4.6976391437417853</v>
      </c>
      <c r="M465" s="20">
        <v>99.990055817642642</v>
      </c>
      <c r="N465" s="88" t="s">
        <v>1804</v>
      </c>
      <c r="O465" s="18"/>
      <c r="P465" s="25" t="s">
        <v>244</v>
      </c>
      <c r="Q465" s="26"/>
      <c r="R465" s="26"/>
      <c r="S465" s="25" t="s">
        <v>3235</v>
      </c>
      <c r="T465" s="21">
        <v>3.7617204224699061</v>
      </c>
      <c r="U465" s="22">
        <v>6025.3486328125</v>
      </c>
      <c r="V465" s="22">
        <v>8992.9921875</v>
      </c>
      <c r="W465" s="23"/>
      <c r="X465" s="24"/>
      <c r="Y465" s="24"/>
      <c r="Z465" s="15">
        <v>128</v>
      </c>
      <c r="AA4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5" s="16"/>
      <c r="AC465" s="71">
        <v>146</v>
      </c>
      <c r="AD465" s="71">
        <v>140</v>
      </c>
      <c r="AE465" s="71">
        <v>470</v>
      </c>
      <c r="AF465" s="71">
        <v>4</v>
      </c>
      <c r="AG465" s="71" t="s">
        <v>1067</v>
      </c>
      <c r="AH465" s="71" t="s">
        <v>1628</v>
      </c>
      <c r="AI465" s="71">
        <v>-10800</v>
      </c>
      <c r="AJ465" s="74">
        <v>39938.719918981478</v>
      </c>
      <c r="AK465" s="71" t="s">
        <v>2452</v>
      </c>
      <c r="AL465" s="71" t="s">
        <v>2578</v>
      </c>
      <c r="AM465" s="71" t="s">
        <v>3235</v>
      </c>
      <c r="AN465" s="74">
        <v>40523.663506944446</v>
      </c>
      <c r="AO465" s="71"/>
      <c r="AP465" s="71"/>
    </row>
    <row r="466" spans="1:42" ht="34.049999999999997" customHeight="1">
      <c r="A466" s="17" t="s">
        <v>245</v>
      </c>
      <c r="B466" s="77"/>
      <c r="C466" s="78">
        <v>0</v>
      </c>
      <c r="D466" s="78">
        <v>1</v>
      </c>
      <c r="E466" s="79">
        <v>0</v>
      </c>
      <c r="F466" s="79">
        <v>5.71E-4</v>
      </c>
      <c r="G466" s="79">
        <v>8.0999999999999996E-4</v>
      </c>
      <c r="H466" s="79">
        <v>0.317498</v>
      </c>
      <c r="I466" s="79">
        <v>0</v>
      </c>
      <c r="J466" s="18"/>
      <c r="K466" s="18" t="s">
        <v>72</v>
      </c>
      <c r="L466" s="19">
        <v>6.0910759298123711</v>
      </c>
      <c r="M466" s="20">
        <v>99.914337971978711</v>
      </c>
      <c r="N466" s="88" t="s">
        <v>1805</v>
      </c>
      <c r="O466" s="18"/>
      <c r="P466" s="25" t="s">
        <v>245</v>
      </c>
      <c r="Q466" s="26"/>
      <c r="R466" s="26"/>
      <c r="S466" s="25" t="s">
        <v>3235</v>
      </c>
      <c r="T466" s="21">
        <v>24.79024878213362</v>
      </c>
      <c r="U466" s="22">
        <v>6930.19287109375</v>
      </c>
      <c r="V466" s="22">
        <v>5355.892578125</v>
      </c>
      <c r="W466" s="23"/>
      <c r="X466" s="24"/>
      <c r="Y466" s="24"/>
      <c r="Z466" s="15">
        <v>129</v>
      </c>
      <c r="AA4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6" s="16"/>
      <c r="AC466" s="71">
        <v>1718</v>
      </c>
      <c r="AD466" s="71">
        <v>1206</v>
      </c>
      <c r="AE466" s="71">
        <v>18265</v>
      </c>
      <c r="AF466" s="71">
        <v>145</v>
      </c>
      <c r="AG466" s="71" t="s">
        <v>1068</v>
      </c>
      <c r="AH466" s="71"/>
      <c r="AI466" s="71"/>
      <c r="AJ466" s="74">
        <v>40346.156770833331</v>
      </c>
      <c r="AK466" s="71" t="s">
        <v>2452</v>
      </c>
      <c r="AL466" s="71" t="s">
        <v>2579</v>
      </c>
      <c r="AM466" s="71" t="s">
        <v>3235</v>
      </c>
      <c r="AN466" s="74">
        <v>40523.663530092592</v>
      </c>
      <c r="AO466" s="71"/>
      <c r="AP466" s="71"/>
    </row>
    <row r="467" spans="1:42" ht="34.049999999999997" customHeight="1">
      <c r="A467" s="17" t="s">
        <v>246</v>
      </c>
      <c r="B467" s="77"/>
      <c r="C467" s="78">
        <v>0</v>
      </c>
      <c r="D467" s="78">
        <v>2</v>
      </c>
      <c r="E467" s="79">
        <v>0</v>
      </c>
      <c r="F467" s="79">
        <v>5.8E-4</v>
      </c>
      <c r="G467" s="79">
        <v>9.6699999999999998E-4</v>
      </c>
      <c r="H467" s="79">
        <v>0.46573100000000001</v>
      </c>
      <c r="I467" s="79">
        <v>0.5</v>
      </c>
      <c r="J467" s="18"/>
      <c r="K467" s="18" t="s">
        <v>72</v>
      </c>
      <c r="L467" s="19">
        <v>3.2076818389665185</v>
      </c>
      <c r="M467" s="20">
        <v>99.999005581764266</v>
      </c>
      <c r="N467" s="88" t="s">
        <v>1806</v>
      </c>
      <c r="O467" s="18"/>
      <c r="P467" s="25" t="s">
        <v>246</v>
      </c>
      <c r="Q467" s="26"/>
      <c r="R467" s="26"/>
      <c r="S467" s="25" t="s">
        <v>3235</v>
      </c>
      <c r="T467" s="21">
        <v>1.2761720422469907</v>
      </c>
      <c r="U467" s="22">
        <v>5355.0244140625</v>
      </c>
      <c r="V467" s="22">
        <v>8813.9892578125</v>
      </c>
      <c r="W467" s="23"/>
      <c r="X467" s="24"/>
      <c r="Y467" s="24"/>
      <c r="Z467" s="15">
        <v>130</v>
      </c>
      <c r="AA4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7" s="16"/>
      <c r="AC467" s="71">
        <v>87</v>
      </c>
      <c r="AD467" s="71">
        <v>14</v>
      </c>
      <c r="AE467" s="71">
        <v>757</v>
      </c>
      <c r="AF467" s="71">
        <v>0</v>
      </c>
      <c r="AG467" s="71" t="s">
        <v>1069</v>
      </c>
      <c r="AH467" s="71" t="s">
        <v>1626</v>
      </c>
      <c r="AI467" s="71">
        <v>3600</v>
      </c>
      <c r="AJ467" s="74">
        <v>39990.007037037038</v>
      </c>
      <c r="AK467" s="71" t="s">
        <v>2452</v>
      </c>
      <c r="AL467" s="71" t="s">
        <v>2580</v>
      </c>
      <c r="AM467" s="71" t="s">
        <v>3235</v>
      </c>
      <c r="AN467" s="74">
        <v>40523.663564814815</v>
      </c>
      <c r="AO467" s="71"/>
      <c r="AP467" s="71"/>
    </row>
    <row r="468" spans="1:42" ht="34.049999999999997" customHeight="1">
      <c r="A468" s="17" t="s">
        <v>247</v>
      </c>
      <c r="B468" s="77"/>
      <c r="C468" s="78">
        <v>1</v>
      </c>
      <c r="D468" s="78">
        <v>2</v>
      </c>
      <c r="E468" s="79">
        <v>0</v>
      </c>
      <c r="F468" s="79">
        <v>5.7200000000000003E-4</v>
      </c>
      <c r="G468" s="79">
        <v>8.7000000000000001E-4</v>
      </c>
      <c r="H468" s="79">
        <v>0.45120399999999999</v>
      </c>
      <c r="I468" s="79">
        <v>0.5</v>
      </c>
      <c r="J468" s="18"/>
      <c r="K468" s="18" t="s">
        <v>72</v>
      </c>
      <c r="L468" s="19">
        <v>5.846958645679905</v>
      </c>
      <c r="M468" s="20">
        <v>99.941258294217576</v>
      </c>
      <c r="N468" s="88" t="s">
        <v>1807</v>
      </c>
      <c r="O468" s="18"/>
      <c r="P468" s="25" t="s">
        <v>247</v>
      </c>
      <c r="Q468" s="26"/>
      <c r="R468" s="26"/>
      <c r="S468" s="25" t="s">
        <v>3325</v>
      </c>
      <c r="T468" s="21">
        <v>17.313877067018659</v>
      </c>
      <c r="U468" s="22">
        <v>6827.4150390625</v>
      </c>
      <c r="V468" s="22">
        <v>5015.5869140625</v>
      </c>
      <c r="W468" s="23"/>
      <c r="X468" s="24"/>
      <c r="Y468" s="24"/>
      <c r="Z468" s="15">
        <v>131</v>
      </c>
      <c r="AA4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8" s="16"/>
      <c r="AC468" s="71">
        <v>739</v>
      </c>
      <c r="AD468" s="71">
        <v>827</v>
      </c>
      <c r="AE468" s="71">
        <v>9206</v>
      </c>
      <c r="AF468" s="71">
        <v>42</v>
      </c>
      <c r="AG468" s="71" t="s">
        <v>1070</v>
      </c>
      <c r="AH468" s="71" t="s">
        <v>1612</v>
      </c>
      <c r="AI468" s="71">
        <v>32400</v>
      </c>
      <c r="AJ468" s="74">
        <v>39932.638437499998</v>
      </c>
      <c r="AK468" s="71" t="s">
        <v>2452</v>
      </c>
      <c r="AL468" s="71" t="s">
        <v>2581</v>
      </c>
      <c r="AM468" s="71" t="s">
        <v>3325</v>
      </c>
      <c r="AN468" s="74">
        <v>40523.662928240738</v>
      </c>
      <c r="AO468" s="71"/>
      <c r="AP468" s="71"/>
    </row>
    <row r="469" spans="1:42" ht="34.049999999999997" customHeight="1">
      <c r="A469" s="17" t="s">
        <v>249</v>
      </c>
      <c r="B469" s="77"/>
      <c r="C469" s="78">
        <v>0</v>
      </c>
      <c r="D469" s="78">
        <v>1</v>
      </c>
      <c r="E469" s="79">
        <v>0</v>
      </c>
      <c r="F469" s="79">
        <v>5.71E-4</v>
      </c>
      <c r="G469" s="79">
        <v>8.0999999999999996E-4</v>
      </c>
      <c r="H469" s="79">
        <v>0.317498</v>
      </c>
      <c r="I469" s="79">
        <v>0</v>
      </c>
      <c r="J469" s="18"/>
      <c r="K469" s="18" t="s">
        <v>72</v>
      </c>
      <c r="L469" s="19">
        <v>5.0623912280723156</v>
      </c>
      <c r="M469" s="20">
        <v>99.98252665100064</v>
      </c>
      <c r="N469" s="88" t="s">
        <v>1809</v>
      </c>
      <c r="O469" s="18"/>
      <c r="P469" s="25" t="s">
        <v>249</v>
      </c>
      <c r="Q469" s="26"/>
      <c r="R469" s="26"/>
      <c r="S469" s="25" t="s">
        <v>3235</v>
      </c>
      <c r="T469" s="21">
        <v>5.8527373137685492</v>
      </c>
      <c r="U469" s="22">
        <v>7223.20556640625</v>
      </c>
      <c r="V469" s="22">
        <v>7814.58154296875</v>
      </c>
      <c r="W469" s="23"/>
      <c r="X469" s="24"/>
      <c r="Y469" s="24"/>
      <c r="Z469" s="15">
        <v>133</v>
      </c>
      <c r="AA4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69" s="16"/>
      <c r="AC469" s="71">
        <v>301</v>
      </c>
      <c r="AD469" s="71">
        <v>246</v>
      </c>
      <c r="AE469" s="71">
        <v>4134</v>
      </c>
      <c r="AF469" s="71">
        <v>57</v>
      </c>
      <c r="AG469" s="71" t="s">
        <v>1072</v>
      </c>
      <c r="AH469" s="71" t="s">
        <v>1625</v>
      </c>
      <c r="AI469" s="71">
        <v>-16200</v>
      </c>
      <c r="AJ469" s="74">
        <v>39947.157731481479</v>
      </c>
      <c r="AK469" s="71" t="s">
        <v>2452</v>
      </c>
      <c r="AL469" s="71" t="s">
        <v>2583</v>
      </c>
      <c r="AM469" s="71" t="s">
        <v>3235</v>
      </c>
      <c r="AN469" s="74">
        <v>40523.663599537038</v>
      </c>
      <c r="AO469" s="71"/>
      <c r="AP469" s="71"/>
    </row>
    <row r="470" spans="1:42" ht="34.049999999999997" customHeight="1">
      <c r="A470" s="17" t="s">
        <v>250</v>
      </c>
      <c r="B470" s="77"/>
      <c r="C470" s="78">
        <v>0</v>
      </c>
      <c r="D470" s="78">
        <v>1</v>
      </c>
      <c r="E470" s="79">
        <v>0</v>
      </c>
      <c r="F470" s="79">
        <v>5.71E-4</v>
      </c>
      <c r="G470" s="79">
        <v>8.0999999999999996E-4</v>
      </c>
      <c r="H470" s="79">
        <v>0.317498</v>
      </c>
      <c r="I470" s="79">
        <v>0</v>
      </c>
      <c r="J470" s="18"/>
      <c r="K470" s="18" t="s">
        <v>72</v>
      </c>
      <c r="L470" s="19">
        <v>4.0690974273594218</v>
      </c>
      <c r="M470" s="20">
        <v>99.996235416678999</v>
      </c>
      <c r="N470" s="88" t="s">
        <v>1810</v>
      </c>
      <c r="O470" s="18"/>
      <c r="P470" s="25" t="s">
        <v>250</v>
      </c>
      <c r="Q470" s="26"/>
      <c r="R470" s="26"/>
      <c r="S470" s="25" t="s">
        <v>3235</v>
      </c>
      <c r="T470" s="21">
        <v>2.0455084456493218</v>
      </c>
      <c r="U470" s="22">
        <v>5962.10400390625</v>
      </c>
      <c r="V470" s="22">
        <v>9019.201171875</v>
      </c>
      <c r="W470" s="23"/>
      <c r="X470" s="24"/>
      <c r="Y470" s="24"/>
      <c r="Z470" s="15">
        <v>134</v>
      </c>
      <c r="AA4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0" s="16"/>
      <c r="AC470" s="71">
        <v>53</v>
      </c>
      <c r="AD470" s="71">
        <v>53</v>
      </c>
      <c r="AE470" s="71">
        <v>1777</v>
      </c>
      <c r="AF470" s="71">
        <v>1</v>
      </c>
      <c r="AG470" s="71" t="s">
        <v>1073</v>
      </c>
      <c r="AH470" s="71" t="s">
        <v>1628</v>
      </c>
      <c r="AI470" s="71">
        <v>-10800</v>
      </c>
      <c r="AJ470" s="74">
        <v>40056.889166666668</v>
      </c>
      <c r="AK470" s="71" t="s">
        <v>2452</v>
      </c>
      <c r="AL470" s="71" t="s">
        <v>2584</v>
      </c>
      <c r="AM470" s="71" t="s">
        <v>3235</v>
      </c>
      <c r="AN470" s="74">
        <v>40523.663611111115</v>
      </c>
      <c r="AO470" s="71"/>
      <c r="AP470" s="71"/>
    </row>
    <row r="471" spans="1:42" ht="34.049999999999997" customHeight="1">
      <c r="A471" s="17" t="s">
        <v>251</v>
      </c>
      <c r="B471" s="77"/>
      <c r="C471" s="78">
        <v>0</v>
      </c>
      <c r="D471" s="78">
        <v>2</v>
      </c>
      <c r="E471" s="79">
        <v>0</v>
      </c>
      <c r="F471" s="79">
        <v>5.8E-4</v>
      </c>
      <c r="G471" s="79">
        <v>9.6699999999999998E-4</v>
      </c>
      <c r="H471" s="79">
        <v>0.46573100000000001</v>
      </c>
      <c r="I471" s="79">
        <v>0.5</v>
      </c>
      <c r="J471" s="18"/>
      <c r="K471" s="18" t="s">
        <v>72</v>
      </c>
      <c r="L471" s="19">
        <v>4.0183199959410061</v>
      </c>
      <c r="M471" s="20">
        <v>99.996519536174929</v>
      </c>
      <c r="N471" s="88" t="s">
        <v>1811</v>
      </c>
      <c r="O471" s="18"/>
      <c r="P471" s="25" t="s">
        <v>251</v>
      </c>
      <c r="Q471" s="26"/>
      <c r="R471" s="26"/>
      <c r="S471" s="25" t="s">
        <v>3235</v>
      </c>
      <c r="T471" s="21">
        <v>1.9666021478644671</v>
      </c>
      <c r="U471" s="22">
        <v>5561.78857421875</v>
      </c>
      <c r="V471" s="22">
        <v>7818.80517578125</v>
      </c>
      <c r="W471" s="23"/>
      <c r="X471" s="24"/>
      <c r="Y471" s="24"/>
      <c r="Z471" s="15">
        <v>135</v>
      </c>
      <c r="AA4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1" s="16"/>
      <c r="AC471" s="71">
        <v>41</v>
      </c>
      <c r="AD471" s="71">
        <v>49</v>
      </c>
      <c r="AE471" s="71">
        <v>192</v>
      </c>
      <c r="AF471" s="71">
        <v>6</v>
      </c>
      <c r="AG471" s="71"/>
      <c r="AH471" s="71" t="s">
        <v>1615</v>
      </c>
      <c r="AI471" s="71">
        <v>3600</v>
      </c>
      <c r="AJ471" s="74">
        <v>39497.938530092593</v>
      </c>
      <c r="AK471" s="71" t="s">
        <v>2452</v>
      </c>
      <c r="AL471" s="71" t="s">
        <v>2585</v>
      </c>
      <c r="AM471" s="71" t="s">
        <v>3235</v>
      </c>
      <c r="AN471" s="74">
        <v>40523.663645833331</v>
      </c>
      <c r="AO471" s="71"/>
      <c r="AP471" s="71"/>
    </row>
    <row r="472" spans="1:42" ht="34.049999999999997" customHeight="1">
      <c r="A472" s="17" t="s">
        <v>252</v>
      </c>
      <c r="B472" s="77"/>
      <c r="C472" s="78">
        <v>0</v>
      </c>
      <c r="D472" s="78">
        <v>1</v>
      </c>
      <c r="E472" s="79">
        <v>0</v>
      </c>
      <c r="F472" s="79">
        <v>5.71E-4</v>
      </c>
      <c r="G472" s="79">
        <v>8.0999999999999996E-4</v>
      </c>
      <c r="H472" s="79">
        <v>0.317498</v>
      </c>
      <c r="I472" s="79">
        <v>0</v>
      </c>
      <c r="J472" s="18"/>
      <c r="K472" s="18" t="s">
        <v>72</v>
      </c>
      <c r="L472" s="19">
        <v>5.0355375724142206</v>
      </c>
      <c r="M472" s="20">
        <v>99.983236949740444</v>
      </c>
      <c r="N472" s="88" t="s">
        <v>1812</v>
      </c>
      <c r="O472" s="18"/>
      <c r="P472" s="25" t="s">
        <v>252</v>
      </c>
      <c r="Q472" s="26"/>
      <c r="R472" s="26"/>
      <c r="S472" s="25" t="s">
        <v>3235</v>
      </c>
      <c r="T472" s="21">
        <v>5.655471569306413</v>
      </c>
      <c r="U472" s="22">
        <v>6737.44970703125</v>
      </c>
      <c r="V472" s="22">
        <v>7575.52783203125</v>
      </c>
      <c r="W472" s="23"/>
      <c r="X472" s="24"/>
      <c r="Y472" s="24"/>
      <c r="Z472" s="15">
        <v>136</v>
      </c>
      <c r="AA4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2" s="16"/>
      <c r="AC472" s="71">
        <v>351</v>
      </c>
      <c r="AD472" s="71">
        <v>236</v>
      </c>
      <c r="AE472" s="71">
        <v>46812</v>
      </c>
      <c r="AF472" s="71">
        <v>1</v>
      </c>
      <c r="AG472" s="71" t="s">
        <v>1074</v>
      </c>
      <c r="AH472" s="71" t="s">
        <v>1634</v>
      </c>
      <c r="AI472" s="71">
        <v>28800</v>
      </c>
      <c r="AJ472" s="74">
        <v>39953.421805555554</v>
      </c>
      <c r="AK472" s="71" t="s">
        <v>2452</v>
      </c>
      <c r="AL472" s="71" t="s">
        <v>2586</v>
      </c>
      <c r="AM472" s="71" t="s">
        <v>3235</v>
      </c>
      <c r="AN472" s="74">
        <v>40523.663668981484</v>
      </c>
      <c r="AO472" s="71"/>
      <c r="AP472" s="71"/>
    </row>
    <row r="473" spans="1:42" ht="34.049999999999997" customHeight="1">
      <c r="A473" s="17" t="s">
        <v>253</v>
      </c>
      <c r="B473" s="77"/>
      <c r="C473" s="78">
        <v>0</v>
      </c>
      <c r="D473" s="78">
        <v>1</v>
      </c>
      <c r="E473" s="79">
        <v>0</v>
      </c>
      <c r="F473" s="79">
        <v>5.71E-4</v>
      </c>
      <c r="G473" s="79">
        <v>8.0999999999999996E-4</v>
      </c>
      <c r="H473" s="79">
        <v>0.317498</v>
      </c>
      <c r="I473" s="79">
        <v>0</v>
      </c>
      <c r="J473" s="18"/>
      <c r="K473" s="18" t="s">
        <v>72</v>
      </c>
      <c r="L473" s="19">
        <v>4.2398066351233314</v>
      </c>
      <c r="M473" s="20">
        <v>99.995098938695293</v>
      </c>
      <c r="N473" s="88" t="s">
        <v>1813</v>
      </c>
      <c r="O473" s="18"/>
      <c r="P473" s="25" t="s">
        <v>253</v>
      </c>
      <c r="Q473" s="26"/>
      <c r="R473" s="26"/>
      <c r="S473" s="25" t="s">
        <v>3326</v>
      </c>
      <c r="T473" s="21">
        <v>2.3611336367887392</v>
      </c>
      <c r="U473" s="22">
        <v>6498.41259765625</v>
      </c>
      <c r="V473" s="22">
        <v>5402.23095703125</v>
      </c>
      <c r="W473" s="23"/>
      <c r="X473" s="24"/>
      <c r="Y473" s="24"/>
      <c r="Z473" s="15">
        <v>137</v>
      </c>
      <c r="AA4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3" s="16"/>
      <c r="AC473" s="71">
        <v>129</v>
      </c>
      <c r="AD473" s="71">
        <v>69</v>
      </c>
      <c r="AE473" s="71">
        <v>2220</v>
      </c>
      <c r="AF473" s="71">
        <v>41</v>
      </c>
      <c r="AG473" s="71" t="s">
        <v>1075</v>
      </c>
      <c r="AH473" s="71" t="s">
        <v>1604</v>
      </c>
      <c r="AI473" s="71">
        <v>-28800</v>
      </c>
      <c r="AJ473" s="74">
        <v>40437.405324074076</v>
      </c>
      <c r="AK473" s="71" t="s">
        <v>2452</v>
      </c>
      <c r="AL473" s="71" t="s">
        <v>2587</v>
      </c>
      <c r="AM473" s="71" t="s">
        <v>3326</v>
      </c>
      <c r="AN473" s="74">
        <v>40523.663680555554</v>
      </c>
      <c r="AO473" s="71">
        <v>-6.7647000000000004</v>
      </c>
      <c r="AP473" s="71">
        <v>111.04300000000001</v>
      </c>
    </row>
    <row r="474" spans="1:42" ht="34.049999999999997" customHeight="1">
      <c r="A474" s="17" t="s">
        <v>258</v>
      </c>
      <c r="B474" s="77"/>
      <c r="C474" s="78">
        <v>0</v>
      </c>
      <c r="D474" s="78">
        <v>1</v>
      </c>
      <c r="E474" s="79">
        <v>0</v>
      </c>
      <c r="F474" s="79">
        <v>5.71E-4</v>
      </c>
      <c r="G474" s="79">
        <v>8.0999999999999996E-4</v>
      </c>
      <c r="H474" s="79">
        <v>0.317498</v>
      </c>
      <c r="I474" s="79">
        <v>0</v>
      </c>
      <c r="J474" s="18"/>
      <c r="K474" s="18" t="s">
        <v>72</v>
      </c>
      <c r="L474" s="19">
        <v>5.1643898024462827</v>
      </c>
      <c r="M474" s="20">
        <v>99.979543396293423</v>
      </c>
      <c r="N474" s="88" t="s">
        <v>1820</v>
      </c>
      <c r="O474" s="18"/>
      <c r="P474" s="25" t="s">
        <v>258</v>
      </c>
      <c r="Q474" s="26"/>
      <c r="R474" s="26"/>
      <c r="S474" s="25" t="s">
        <v>3235</v>
      </c>
      <c r="T474" s="21">
        <v>6.6812534405095212</v>
      </c>
      <c r="U474" s="22">
        <v>7224.74658203125</v>
      </c>
      <c r="V474" s="22">
        <v>7367.5419921875</v>
      </c>
      <c r="W474" s="23"/>
      <c r="X474" s="24"/>
      <c r="Y474" s="24"/>
      <c r="Z474" s="15">
        <v>144</v>
      </c>
      <c r="AA4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4" s="16"/>
      <c r="AC474" s="71">
        <v>511</v>
      </c>
      <c r="AD474" s="71">
        <v>288</v>
      </c>
      <c r="AE474" s="71">
        <v>12429</v>
      </c>
      <c r="AF474" s="71">
        <v>10</v>
      </c>
      <c r="AG474" s="71" t="s">
        <v>1082</v>
      </c>
      <c r="AH474" s="71" t="s">
        <v>1635</v>
      </c>
      <c r="AI474" s="71">
        <v>-14400</v>
      </c>
      <c r="AJ474" s="74">
        <v>39889.253587962965</v>
      </c>
      <c r="AK474" s="71" t="s">
        <v>2452</v>
      </c>
      <c r="AL474" s="71" t="s">
        <v>2594</v>
      </c>
      <c r="AM474" s="71" t="s">
        <v>3235</v>
      </c>
      <c r="AN474" s="74">
        <v>40523.663761574076</v>
      </c>
      <c r="AO474" s="71"/>
      <c r="AP474" s="71"/>
    </row>
    <row r="475" spans="1:42" ht="34.049999999999997" customHeight="1">
      <c r="A475" s="17" t="s">
        <v>259</v>
      </c>
      <c r="B475" s="77"/>
      <c r="C475" s="78">
        <v>0</v>
      </c>
      <c r="D475" s="78">
        <v>1</v>
      </c>
      <c r="E475" s="79">
        <v>0</v>
      </c>
      <c r="F475" s="79">
        <v>5.71E-4</v>
      </c>
      <c r="G475" s="79">
        <v>8.0999999999999996E-4</v>
      </c>
      <c r="H475" s="79">
        <v>0.317498</v>
      </c>
      <c r="I475" s="79">
        <v>0</v>
      </c>
      <c r="J475" s="18"/>
      <c r="K475" s="18" t="s">
        <v>72</v>
      </c>
      <c r="L475" s="19">
        <v>5.9130977969722132</v>
      </c>
      <c r="M475" s="20">
        <v>99.934936635433246</v>
      </c>
      <c r="N475" s="88" t="s">
        <v>1821</v>
      </c>
      <c r="O475" s="18"/>
      <c r="P475" s="25" t="s">
        <v>259</v>
      </c>
      <c r="Q475" s="26"/>
      <c r="R475" s="26"/>
      <c r="S475" s="25" t="s">
        <v>3330</v>
      </c>
      <c r="T475" s="21">
        <v>19.069542192731671</v>
      </c>
      <c r="U475" s="22">
        <v>6396.22412109375</v>
      </c>
      <c r="V475" s="22">
        <v>8873.22265625</v>
      </c>
      <c r="W475" s="23"/>
      <c r="X475" s="24"/>
      <c r="Y475" s="24"/>
      <c r="Z475" s="15">
        <v>145</v>
      </c>
      <c r="AA4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5" s="16"/>
      <c r="AC475" s="71">
        <v>340</v>
      </c>
      <c r="AD475" s="71">
        <v>916</v>
      </c>
      <c r="AE475" s="71">
        <v>2915</v>
      </c>
      <c r="AF475" s="71">
        <v>8</v>
      </c>
      <c r="AG475" s="71" t="s">
        <v>1083</v>
      </c>
      <c r="AH475" s="71" t="s">
        <v>1636</v>
      </c>
      <c r="AI475" s="71">
        <v>3600</v>
      </c>
      <c r="AJ475" s="74">
        <v>39470.482673611114</v>
      </c>
      <c r="AK475" s="71" t="s">
        <v>2452</v>
      </c>
      <c r="AL475" s="71" t="s">
        <v>2595</v>
      </c>
      <c r="AM475" s="71" t="s">
        <v>3330</v>
      </c>
      <c r="AN475" s="74">
        <v>40523.663773148146</v>
      </c>
      <c r="AO475" s="71"/>
      <c r="AP475" s="71"/>
    </row>
    <row r="476" spans="1:42" ht="34.049999999999997" customHeight="1">
      <c r="A476" s="17" t="s">
        <v>260</v>
      </c>
      <c r="B476" s="77"/>
      <c r="C476" s="78">
        <v>0</v>
      </c>
      <c r="D476" s="78">
        <v>1</v>
      </c>
      <c r="E476" s="79">
        <v>0</v>
      </c>
      <c r="F476" s="79">
        <v>5.71E-4</v>
      </c>
      <c r="G476" s="79">
        <v>8.0999999999999996E-4</v>
      </c>
      <c r="H476" s="79">
        <v>0.317498</v>
      </c>
      <c r="I476" s="79">
        <v>0</v>
      </c>
      <c r="J476" s="18"/>
      <c r="K476" s="18" t="s">
        <v>72</v>
      </c>
      <c r="L476" s="19">
        <v>4.3971961613790747</v>
      </c>
      <c r="M476" s="20">
        <v>99.993749371089663</v>
      </c>
      <c r="N476" s="88" t="s">
        <v>1822</v>
      </c>
      <c r="O476" s="18"/>
      <c r="P476" s="25" t="s">
        <v>260</v>
      </c>
      <c r="Q476" s="26"/>
      <c r="R476" s="26"/>
      <c r="S476" s="25" t="s">
        <v>3235</v>
      </c>
      <c r="T476" s="21">
        <v>2.735938551266798</v>
      </c>
      <c r="U476" s="22">
        <v>7212.966796875</v>
      </c>
      <c r="V476" s="22">
        <v>5454.45703125</v>
      </c>
      <c r="W476" s="23"/>
      <c r="X476" s="24"/>
      <c r="Y476" s="24"/>
      <c r="Z476" s="15">
        <v>146</v>
      </c>
      <c r="AA4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6" s="16"/>
      <c r="AC476" s="71">
        <v>104</v>
      </c>
      <c r="AD476" s="71">
        <v>88</v>
      </c>
      <c r="AE476" s="71">
        <v>793</v>
      </c>
      <c r="AF476" s="71">
        <v>18</v>
      </c>
      <c r="AG476" s="71" t="s">
        <v>1084</v>
      </c>
      <c r="AH476" s="71"/>
      <c r="AI476" s="71"/>
      <c r="AJ476" s="74">
        <v>40219.683182870373</v>
      </c>
      <c r="AK476" s="71" t="s">
        <v>2452</v>
      </c>
      <c r="AL476" s="71" t="s">
        <v>2596</v>
      </c>
      <c r="AM476" s="71" t="s">
        <v>3235</v>
      </c>
      <c r="AN476" s="74">
        <v>40523.663819444446</v>
      </c>
      <c r="AO476" s="71"/>
      <c r="AP476" s="71"/>
    </row>
    <row r="477" spans="1:42" ht="34.049999999999997" customHeight="1">
      <c r="A477" s="17" t="s">
        <v>261</v>
      </c>
      <c r="B477" s="77"/>
      <c r="C477" s="78">
        <v>0</v>
      </c>
      <c r="D477" s="78">
        <v>1</v>
      </c>
      <c r="E477" s="79">
        <v>0</v>
      </c>
      <c r="F477" s="79">
        <v>5.71E-4</v>
      </c>
      <c r="G477" s="79">
        <v>8.0999999999999996E-4</v>
      </c>
      <c r="H477" s="79">
        <v>0.317498</v>
      </c>
      <c r="I477" s="79">
        <v>0</v>
      </c>
      <c r="J477" s="18"/>
      <c r="K477" s="18" t="s">
        <v>72</v>
      </c>
      <c r="L477" s="19">
        <v>4.8638446844609566</v>
      </c>
      <c r="M477" s="20">
        <v>99.987143592809403</v>
      </c>
      <c r="N477" s="88" t="s">
        <v>1823</v>
      </c>
      <c r="O477" s="18"/>
      <c r="P477" s="25" t="s">
        <v>261</v>
      </c>
      <c r="Q477" s="26"/>
      <c r="R477" s="26"/>
      <c r="S477" s="25" t="s">
        <v>3235</v>
      </c>
      <c r="T477" s="21">
        <v>4.570509974764664</v>
      </c>
      <c r="U477" s="22">
        <v>6846.48681640625</v>
      </c>
      <c r="V477" s="22">
        <v>6202.38916015625</v>
      </c>
      <c r="W477" s="23"/>
      <c r="X477" s="24"/>
      <c r="Y477" s="24"/>
      <c r="Z477" s="15">
        <v>147</v>
      </c>
      <c r="AA4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7" s="16"/>
      <c r="AC477" s="71">
        <v>419</v>
      </c>
      <c r="AD477" s="71">
        <v>181</v>
      </c>
      <c r="AE477" s="71">
        <v>12030</v>
      </c>
      <c r="AF477" s="71">
        <v>6</v>
      </c>
      <c r="AG477" s="71" t="s">
        <v>1085</v>
      </c>
      <c r="AH477" s="71" t="s">
        <v>1628</v>
      </c>
      <c r="AI477" s="71">
        <v>-10800</v>
      </c>
      <c r="AJ477" s="74">
        <v>39955.795775462961</v>
      </c>
      <c r="AK477" s="71" t="s">
        <v>2452</v>
      </c>
      <c r="AL477" s="71" t="s">
        <v>2597</v>
      </c>
      <c r="AM477" s="71" t="s">
        <v>3235</v>
      </c>
      <c r="AN477" s="74">
        <v>40523.663831018515</v>
      </c>
      <c r="AO477" s="71"/>
      <c r="AP477" s="71"/>
    </row>
    <row r="478" spans="1:42" ht="34.049999999999997" customHeight="1">
      <c r="A478" s="17" t="s">
        <v>262</v>
      </c>
      <c r="B478" s="77"/>
      <c r="C478" s="78">
        <v>0</v>
      </c>
      <c r="D478" s="78">
        <v>1</v>
      </c>
      <c r="E478" s="79">
        <v>0</v>
      </c>
      <c r="F478" s="79">
        <v>5.71E-4</v>
      </c>
      <c r="G478" s="79">
        <v>8.0999999999999996E-4</v>
      </c>
      <c r="H478" s="79">
        <v>0.317498</v>
      </c>
      <c r="I478" s="79">
        <v>0</v>
      </c>
      <c r="J478" s="18"/>
      <c r="K478" s="18" t="s">
        <v>72</v>
      </c>
      <c r="L478" s="19">
        <v>4.3823200985067947</v>
      </c>
      <c r="M478" s="20">
        <v>99.993891430837621</v>
      </c>
      <c r="N478" s="88" t="s">
        <v>1824</v>
      </c>
      <c r="O478" s="18"/>
      <c r="P478" s="25" t="s">
        <v>262</v>
      </c>
      <c r="Q478" s="26"/>
      <c r="R478" s="26"/>
      <c r="S478" s="25" t="s">
        <v>3235</v>
      </c>
      <c r="T478" s="21">
        <v>2.6964854023743707</v>
      </c>
      <c r="U478" s="22">
        <v>6521.1201171875</v>
      </c>
      <c r="V478" s="22">
        <v>7217.39599609375</v>
      </c>
      <c r="W478" s="23"/>
      <c r="X478" s="24"/>
      <c r="Y478" s="24"/>
      <c r="Z478" s="15">
        <v>148</v>
      </c>
      <c r="AA4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8" s="16"/>
      <c r="AC478" s="71">
        <v>203</v>
      </c>
      <c r="AD478" s="71">
        <v>86</v>
      </c>
      <c r="AE478" s="71">
        <v>814</v>
      </c>
      <c r="AF478" s="71">
        <v>0</v>
      </c>
      <c r="AG478" s="71" t="s">
        <v>1086</v>
      </c>
      <c r="AH478" s="71" t="s">
        <v>1628</v>
      </c>
      <c r="AI478" s="71">
        <v>-10800</v>
      </c>
      <c r="AJ478" s="74">
        <v>39897.424039351848</v>
      </c>
      <c r="AK478" s="71" t="s">
        <v>2452</v>
      </c>
      <c r="AL478" s="71" t="s">
        <v>2598</v>
      </c>
      <c r="AM478" s="71" t="s">
        <v>3235</v>
      </c>
      <c r="AN478" s="74">
        <v>40523.663842592592</v>
      </c>
      <c r="AO478" s="71"/>
      <c r="AP478" s="71"/>
    </row>
    <row r="479" spans="1:42" ht="34.049999999999997" customHeight="1">
      <c r="A479" s="17" t="s">
        <v>263</v>
      </c>
      <c r="B479" s="77"/>
      <c r="C479" s="78">
        <v>0</v>
      </c>
      <c r="D479" s="78">
        <v>1</v>
      </c>
      <c r="E479" s="79">
        <v>0</v>
      </c>
      <c r="F479" s="79">
        <v>5.71E-4</v>
      </c>
      <c r="G479" s="79">
        <v>8.0999999999999996E-4</v>
      </c>
      <c r="H479" s="79">
        <v>0.317498</v>
      </c>
      <c r="I479" s="79">
        <v>0</v>
      </c>
      <c r="J479" s="18"/>
      <c r="K479" s="18" t="s">
        <v>72</v>
      </c>
      <c r="L479" s="19">
        <v>2.759159997970503</v>
      </c>
      <c r="M479" s="20">
        <v>99.999502790882133</v>
      </c>
      <c r="N479" s="88" t="s">
        <v>1825</v>
      </c>
      <c r="O479" s="18"/>
      <c r="P479" s="25" t="s">
        <v>263</v>
      </c>
      <c r="Q479" s="26"/>
      <c r="R479" s="26"/>
      <c r="S479" s="25" t="s">
        <v>3235</v>
      </c>
      <c r="T479" s="21">
        <v>1.1380860211234953</v>
      </c>
      <c r="U479" s="22">
        <v>7273.24267578125</v>
      </c>
      <c r="V479" s="22">
        <v>5944.1845703125</v>
      </c>
      <c r="W479" s="23"/>
      <c r="X479" s="24"/>
      <c r="Y479" s="24"/>
      <c r="Z479" s="15">
        <v>149</v>
      </c>
      <c r="AA4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79" s="16"/>
      <c r="AC479" s="71">
        <v>21</v>
      </c>
      <c r="AD479" s="71">
        <v>7</v>
      </c>
      <c r="AE479" s="71">
        <v>38</v>
      </c>
      <c r="AF479" s="71">
        <v>0</v>
      </c>
      <c r="AG479" s="71"/>
      <c r="AH479" s="71" t="s">
        <v>1637</v>
      </c>
      <c r="AI479" s="71">
        <v>7200</v>
      </c>
      <c r="AJ479" s="74">
        <v>39981.910844907405</v>
      </c>
      <c r="AK479" s="71" t="s">
        <v>2452</v>
      </c>
      <c r="AL479" s="71" t="s">
        <v>2599</v>
      </c>
      <c r="AM479" s="71" t="s">
        <v>3235</v>
      </c>
      <c r="AN479" s="74">
        <v>40523.663854166669</v>
      </c>
      <c r="AO479" s="71"/>
      <c r="AP479" s="71"/>
    </row>
    <row r="480" spans="1:42" ht="34.049999999999997" customHeight="1">
      <c r="A480" s="17" t="s">
        <v>264</v>
      </c>
      <c r="B480" s="77"/>
      <c r="C480" s="78">
        <v>0</v>
      </c>
      <c r="D480" s="78">
        <v>1</v>
      </c>
      <c r="E480" s="79">
        <v>0</v>
      </c>
      <c r="F480" s="79">
        <v>5.71E-4</v>
      </c>
      <c r="G480" s="79">
        <v>8.0999999999999996E-4</v>
      </c>
      <c r="H480" s="79">
        <v>0.317498</v>
      </c>
      <c r="I480" s="79">
        <v>0</v>
      </c>
      <c r="J480" s="18"/>
      <c r="K480" s="18" t="s">
        <v>72</v>
      </c>
      <c r="L480" s="19">
        <v>5.517455897670688</v>
      </c>
      <c r="M480" s="20">
        <v>99.964698152631357</v>
      </c>
      <c r="N480" s="88" t="s">
        <v>1826</v>
      </c>
      <c r="O480" s="18"/>
      <c r="P480" s="25" t="s">
        <v>264</v>
      </c>
      <c r="Q480" s="26"/>
      <c r="R480" s="26"/>
      <c r="S480" s="25" t="s">
        <v>3235</v>
      </c>
      <c r="T480" s="21">
        <v>10.804107499768167</v>
      </c>
      <c r="U480" s="22">
        <v>6607.76708984375</v>
      </c>
      <c r="V480" s="22">
        <v>8519.5732421875</v>
      </c>
      <c r="W480" s="23"/>
      <c r="X480" s="24"/>
      <c r="Y480" s="24"/>
      <c r="Z480" s="15">
        <v>150</v>
      </c>
      <c r="AA4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0" s="16"/>
      <c r="AC480" s="71">
        <v>431</v>
      </c>
      <c r="AD480" s="71">
        <v>497</v>
      </c>
      <c r="AE480" s="71">
        <v>11623</v>
      </c>
      <c r="AF480" s="71">
        <v>38</v>
      </c>
      <c r="AG480" s="71" t="s">
        <v>1087</v>
      </c>
      <c r="AH480" s="71" t="s">
        <v>1638</v>
      </c>
      <c r="AI480" s="71">
        <v>7200</v>
      </c>
      <c r="AJ480" s="74">
        <v>39892.325960648152</v>
      </c>
      <c r="AK480" s="71" t="s">
        <v>2452</v>
      </c>
      <c r="AL480" s="71" t="s">
        <v>2600</v>
      </c>
      <c r="AM480" s="71" t="s">
        <v>3235</v>
      </c>
      <c r="AN480" s="74">
        <v>40523.663912037038</v>
      </c>
      <c r="AO480" s="71"/>
      <c r="AP480" s="71"/>
    </row>
    <row r="481" spans="1:42" ht="34.049999999999997" customHeight="1">
      <c r="A481" s="17" t="s">
        <v>265</v>
      </c>
      <c r="B481" s="77"/>
      <c r="C481" s="78">
        <v>0</v>
      </c>
      <c r="D481" s="78">
        <v>2</v>
      </c>
      <c r="E481" s="79">
        <v>0</v>
      </c>
      <c r="F481" s="79">
        <v>5.8E-4</v>
      </c>
      <c r="G481" s="79">
        <v>9.6699999999999998E-4</v>
      </c>
      <c r="H481" s="79">
        <v>0.46573100000000001</v>
      </c>
      <c r="I481" s="79">
        <v>0.5</v>
      </c>
      <c r="J481" s="18"/>
      <c r="K481" s="18" t="s">
        <v>72</v>
      </c>
      <c r="L481" s="19">
        <v>5.6489608761618806</v>
      </c>
      <c r="M481" s="20">
        <v>99.956742806745467</v>
      </c>
      <c r="N481" s="88" t="s">
        <v>1827</v>
      </c>
      <c r="O481" s="18"/>
      <c r="P481" s="25" t="s">
        <v>265</v>
      </c>
      <c r="Q481" s="26"/>
      <c r="R481" s="26"/>
      <c r="S481" s="25" t="s">
        <v>3331</v>
      </c>
      <c r="T481" s="21">
        <v>13.013483837744092</v>
      </c>
      <c r="U481" s="22">
        <v>5576.10400390625</v>
      </c>
      <c r="V481" s="22">
        <v>8425.021484375</v>
      </c>
      <c r="W481" s="23"/>
      <c r="X481" s="24"/>
      <c r="Y481" s="24"/>
      <c r="Z481" s="15">
        <v>151</v>
      </c>
      <c r="AA4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1" s="16"/>
      <c r="AC481" s="71">
        <v>558</v>
      </c>
      <c r="AD481" s="71">
        <v>609</v>
      </c>
      <c r="AE481" s="71">
        <v>3470</v>
      </c>
      <c r="AF481" s="71">
        <v>18</v>
      </c>
      <c r="AG481" s="71" t="s">
        <v>1088</v>
      </c>
      <c r="AH481" s="71" t="s">
        <v>1635</v>
      </c>
      <c r="AI481" s="71">
        <v>-14400</v>
      </c>
      <c r="AJ481" s="74">
        <v>39868.131157407406</v>
      </c>
      <c r="AK481" s="71" t="s">
        <v>2452</v>
      </c>
      <c r="AL481" s="71" t="s">
        <v>2601</v>
      </c>
      <c r="AM481" s="71" t="s">
        <v>3331</v>
      </c>
      <c r="AN481" s="74">
        <v>40523.663935185185</v>
      </c>
      <c r="AO481" s="71"/>
      <c r="AP481" s="71"/>
    </row>
    <row r="482" spans="1:42" ht="34.049999999999997" customHeight="1">
      <c r="A482" s="17" t="s">
        <v>266</v>
      </c>
      <c r="B482" s="77"/>
      <c r="C482" s="78">
        <v>0</v>
      </c>
      <c r="D482" s="78">
        <v>1</v>
      </c>
      <c r="E482" s="79">
        <v>0</v>
      </c>
      <c r="F482" s="79">
        <v>5.71E-4</v>
      </c>
      <c r="G482" s="79">
        <v>8.0999999999999996E-4</v>
      </c>
      <c r="H482" s="79">
        <v>0.317498</v>
      </c>
      <c r="I482" s="79">
        <v>0</v>
      </c>
      <c r="J482" s="18"/>
      <c r="K482" s="18" t="s">
        <v>72</v>
      </c>
      <c r="L482" s="19">
        <v>5.0075210651407724</v>
      </c>
      <c r="M482" s="20">
        <v>99.983947248480263</v>
      </c>
      <c r="N482" s="88" t="s">
        <v>1828</v>
      </c>
      <c r="O482" s="18"/>
      <c r="P482" s="25" t="s">
        <v>266</v>
      </c>
      <c r="Q482" s="26"/>
      <c r="R482" s="26"/>
      <c r="S482" s="25" t="s">
        <v>3235</v>
      </c>
      <c r="T482" s="21">
        <v>5.4582058248442769</v>
      </c>
      <c r="U482" s="22">
        <v>7333.23583984375</v>
      </c>
      <c r="V482" s="22">
        <v>6132.17529296875</v>
      </c>
      <c r="W482" s="23"/>
      <c r="X482" s="24"/>
      <c r="Y482" s="24"/>
      <c r="Z482" s="15">
        <v>152</v>
      </c>
      <c r="AA48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2" s="16"/>
      <c r="AC482" s="71">
        <v>336</v>
      </c>
      <c r="AD482" s="71">
        <v>226</v>
      </c>
      <c r="AE482" s="71">
        <v>4482</v>
      </c>
      <c r="AF482" s="71">
        <v>87</v>
      </c>
      <c r="AG482" s="71" t="s">
        <v>1089</v>
      </c>
      <c r="AH482" s="71" t="s">
        <v>1639</v>
      </c>
      <c r="AI482" s="71">
        <v>18000</v>
      </c>
      <c r="AJ482" s="74">
        <v>40186.369189814817</v>
      </c>
      <c r="AK482" s="71" t="s">
        <v>2452</v>
      </c>
      <c r="AL482" s="71" t="s">
        <v>2602</v>
      </c>
      <c r="AM482" s="71" t="s">
        <v>3235</v>
      </c>
      <c r="AN482" s="74">
        <v>40523.663958333331</v>
      </c>
      <c r="AO482" s="71"/>
      <c r="AP482" s="71"/>
    </row>
    <row r="483" spans="1:42" ht="34.049999999999997" customHeight="1">
      <c r="A483" s="17" t="s">
        <v>268</v>
      </c>
      <c r="B483" s="77"/>
      <c r="C483" s="78">
        <v>0</v>
      </c>
      <c r="D483" s="78">
        <v>1</v>
      </c>
      <c r="E483" s="79">
        <v>0</v>
      </c>
      <c r="F483" s="79">
        <v>5.71E-4</v>
      </c>
      <c r="G483" s="79">
        <v>8.0999999999999996E-4</v>
      </c>
      <c r="H483" s="79">
        <v>0.317498</v>
      </c>
      <c r="I483" s="79">
        <v>0</v>
      </c>
      <c r="J483" s="18"/>
      <c r="K483" s="18" t="s">
        <v>72</v>
      </c>
      <c r="L483" s="19">
        <v>3.6562036799625344</v>
      </c>
      <c r="M483" s="20">
        <v>99.998011163528531</v>
      </c>
      <c r="N483" s="88" t="s">
        <v>1831</v>
      </c>
      <c r="O483" s="18"/>
      <c r="P483" s="25" t="s">
        <v>268</v>
      </c>
      <c r="Q483" s="26"/>
      <c r="R483" s="26"/>
      <c r="S483" s="25" t="s">
        <v>3235</v>
      </c>
      <c r="T483" s="21">
        <v>1.5523440844939813</v>
      </c>
      <c r="U483" s="22">
        <v>6972.67578125</v>
      </c>
      <c r="V483" s="22">
        <v>7256.525390625</v>
      </c>
      <c r="W483" s="23"/>
      <c r="X483" s="24"/>
      <c r="Y483" s="24"/>
      <c r="Z483" s="15">
        <v>155</v>
      </c>
      <c r="AA48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3" s="16"/>
      <c r="AC483" s="71">
        <v>124</v>
      </c>
      <c r="AD483" s="71">
        <v>28</v>
      </c>
      <c r="AE483" s="71">
        <v>324</v>
      </c>
      <c r="AF483" s="71">
        <v>0</v>
      </c>
      <c r="AG483" s="71" t="s">
        <v>1092</v>
      </c>
      <c r="AH483" s="71" t="s">
        <v>1631</v>
      </c>
      <c r="AI483" s="71">
        <v>3600</v>
      </c>
      <c r="AJ483" s="74">
        <v>40135.003101851849</v>
      </c>
      <c r="AK483" s="71" t="s">
        <v>2452</v>
      </c>
      <c r="AL483" s="71" t="s">
        <v>2605</v>
      </c>
      <c r="AM483" s="71" t="s">
        <v>3235</v>
      </c>
      <c r="AN483" s="74">
        <v>40523.664039351854</v>
      </c>
      <c r="AO483" s="71"/>
      <c r="AP483" s="71"/>
    </row>
    <row r="484" spans="1:42" ht="34.049999999999997" customHeight="1">
      <c r="A484" s="17" t="s">
        <v>269</v>
      </c>
      <c r="B484" s="77"/>
      <c r="C484" s="78">
        <v>0</v>
      </c>
      <c r="D484" s="78">
        <v>1</v>
      </c>
      <c r="E484" s="79">
        <v>0</v>
      </c>
      <c r="F484" s="79">
        <v>5.71E-4</v>
      </c>
      <c r="G484" s="79">
        <v>8.0999999999999996E-4</v>
      </c>
      <c r="H484" s="79">
        <v>0.317498</v>
      </c>
      <c r="I484" s="79">
        <v>0</v>
      </c>
      <c r="J484" s="18"/>
      <c r="K484" s="18" t="s">
        <v>72</v>
      </c>
      <c r="L484" s="19">
        <v>3.5564558217211495</v>
      </c>
      <c r="M484" s="20">
        <v>99.998295283024447</v>
      </c>
      <c r="N484" s="88" t="s">
        <v>1832</v>
      </c>
      <c r="O484" s="18"/>
      <c r="P484" s="25" t="s">
        <v>269</v>
      </c>
      <c r="Q484" s="26"/>
      <c r="R484" s="26"/>
      <c r="S484" s="25" t="s">
        <v>3332</v>
      </c>
      <c r="T484" s="21">
        <v>1.4734377867091268</v>
      </c>
      <c r="U484" s="22">
        <v>6783.46728515625</v>
      </c>
      <c r="V484" s="22">
        <v>8585.2890625</v>
      </c>
      <c r="W484" s="23"/>
      <c r="X484" s="24"/>
      <c r="Y484" s="24"/>
      <c r="Z484" s="15">
        <v>156</v>
      </c>
      <c r="AA48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4" s="16"/>
      <c r="AC484" s="71">
        <v>19</v>
      </c>
      <c r="AD484" s="71">
        <v>24</v>
      </c>
      <c r="AE484" s="71">
        <v>477</v>
      </c>
      <c r="AF484" s="71">
        <v>0</v>
      </c>
      <c r="AG484" s="71" t="s">
        <v>1093</v>
      </c>
      <c r="AH484" s="71" t="s">
        <v>1610</v>
      </c>
      <c r="AI484" s="71">
        <v>0</v>
      </c>
      <c r="AJ484" s="74">
        <v>39938.617835648147</v>
      </c>
      <c r="AK484" s="71" t="s">
        <v>2452</v>
      </c>
      <c r="AL484" s="71" t="s">
        <v>2606</v>
      </c>
      <c r="AM484" s="71" t="s">
        <v>3332</v>
      </c>
      <c r="AN484" s="74">
        <v>40523.6640625</v>
      </c>
      <c r="AO484" s="71"/>
      <c r="AP484" s="71"/>
    </row>
    <row r="485" spans="1:42" ht="34.049999999999997" customHeight="1">
      <c r="A485" s="17" t="s">
        <v>270</v>
      </c>
      <c r="B485" s="77"/>
      <c r="C485" s="78">
        <v>0</v>
      </c>
      <c r="D485" s="78">
        <v>1</v>
      </c>
      <c r="E485" s="79">
        <v>0</v>
      </c>
      <c r="F485" s="79">
        <v>5.71E-4</v>
      </c>
      <c r="G485" s="79">
        <v>8.0999999999999996E-4</v>
      </c>
      <c r="H485" s="79">
        <v>0.317498</v>
      </c>
      <c r="I485" s="79">
        <v>0</v>
      </c>
      <c r="J485" s="18"/>
      <c r="K485" s="18" t="s">
        <v>72</v>
      </c>
      <c r="L485" s="19">
        <v>5.0544514936655096</v>
      </c>
      <c r="M485" s="20">
        <v>99.982739740622577</v>
      </c>
      <c r="N485" s="88" t="s">
        <v>1833</v>
      </c>
      <c r="O485" s="18"/>
      <c r="P485" s="25" t="s">
        <v>270</v>
      </c>
      <c r="Q485" s="26"/>
      <c r="R485" s="26"/>
      <c r="S485" s="25" t="s">
        <v>3235</v>
      </c>
      <c r="T485" s="21">
        <v>5.7935575904299084</v>
      </c>
      <c r="U485" s="22">
        <v>6808.13330078125</v>
      </c>
      <c r="V485" s="22">
        <v>7815.32470703125</v>
      </c>
      <c r="W485" s="23"/>
      <c r="X485" s="24"/>
      <c r="Y485" s="24"/>
      <c r="Z485" s="15">
        <v>157</v>
      </c>
      <c r="AA48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5" s="16"/>
      <c r="AC485" s="71">
        <v>321</v>
      </c>
      <c r="AD485" s="71">
        <v>243</v>
      </c>
      <c r="AE485" s="71">
        <v>1325</v>
      </c>
      <c r="AF485" s="71">
        <v>3</v>
      </c>
      <c r="AG485" s="71" t="s">
        <v>1094</v>
      </c>
      <c r="AH485" s="71" t="s">
        <v>1640</v>
      </c>
      <c r="AI485" s="71">
        <v>7200</v>
      </c>
      <c r="AJ485" s="74">
        <v>39325.598599537036</v>
      </c>
      <c r="AK485" s="71" t="s">
        <v>2452</v>
      </c>
      <c r="AL485" s="71" t="s">
        <v>2607</v>
      </c>
      <c r="AM485" s="71" t="s">
        <v>3235</v>
      </c>
      <c r="AN485" s="74">
        <v>40523.664201388892</v>
      </c>
      <c r="AO485" s="71"/>
      <c r="AP485" s="71"/>
    </row>
    <row r="486" spans="1:42" ht="34.049999999999997" customHeight="1">
      <c r="A486" s="17" t="s">
        <v>272</v>
      </c>
      <c r="B486" s="77"/>
      <c r="C486" s="78">
        <v>0</v>
      </c>
      <c r="D486" s="78">
        <v>1</v>
      </c>
      <c r="E486" s="79">
        <v>0</v>
      </c>
      <c r="F486" s="79">
        <v>5.71E-4</v>
      </c>
      <c r="G486" s="79">
        <v>8.0999999999999996E-4</v>
      </c>
      <c r="H486" s="79">
        <v>0.317498</v>
      </c>
      <c r="I486" s="79">
        <v>0</v>
      </c>
      <c r="J486" s="18"/>
      <c r="K486" s="18" t="s">
        <v>72</v>
      </c>
      <c r="L486" s="19">
        <v>4.4398762587264153</v>
      </c>
      <c r="M486" s="20">
        <v>99.993323191845775</v>
      </c>
      <c r="N486" s="88" t="s">
        <v>1836</v>
      </c>
      <c r="O486" s="18"/>
      <c r="P486" s="25" t="s">
        <v>272</v>
      </c>
      <c r="Q486" s="26"/>
      <c r="R486" s="26"/>
      <c r="S486" s="25" t="s">
        <v>3235</v>
      </c>
      <c r="T486" s="21">
        <v>2.8542979979440797</v>
      </c>
      <c r="U486" s="22">
        <v>6934.49462890625</v>
      </c>
      <c r="V486" s="22">
        <v>5136.81591796875</v>
      </c>
      <c r="W486" s="23"/>
      <c r="X486" s="24"/>
      <c r="Y486" s="24"/>
      <c r="Z486" s="15">
        <v>160</v>
      </c>
      <c r="AA48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6" s="16"/>
      <c r="AC486" s="71">
        <v>95</v>
      </c>
      <c r="AD486" s="71">
        <v>94</v>
      </c>
      <c r="AE486" s="71">
        <v>1862</v>
      </c>
      <c r="AF486" s="71">
        <v>4</v>
      </c>
      <c r="AG486" s="71" t="s">
        <v>1097</v>
      </c>
      <c r="AH486" s="71" t="s">
        <v>1621</v>
      </c>
      <c r="AI486" s="71">
        <v>-25200</v>
      </c>
      <c r="AJ486" s="74">
        <v>39719.514293981483</v>
      </c>
      <c r="AK486" s="71" t="s">
        <v>2452</v>
      </c>
      <c r="AL486" s="71" t="s">
        <v>2610</v>
      </c>
      <c r="AM486" s="71" t="s">
        <v>3235</v>
      </c>
      <c r="AN486" s="74">
        <v>40523.664224537039</v>
      </c>
      <c r="AO486" s="71"/>
      <c r="AP486" s="71"/>
    </row>
    <row r="487" spans="1:42" ht="34.049999999999997" customHeight="1">
      <c r="A487" s="17" t="s">
        <v>274</v>
      </c>
      <c r="B487" s="77"/>
      <c r="C487" s="78">
        <v>0</v>
      </c>
      <c r="D487" s="78">
        <v>1</v>
      </c>
      <c r="E487" s="79">
        <v>0</v>
      </c>
      <c r="F487" s="79">
        <v>5.71E-4</v>
      </c>
      <c r="G487" s="79">
        <v>8.0999999999999996E-4</v>
      </c>
      <c r="H487" s="79">
        <v>0.317498</v>
      </c>
      <c r="I487" s="79">
        <v>0</v>
      </c>
      <c r="J487" s="18"/>
      <c r="K487" s="18" t="s">
        <v>72</v>
      </c>
      <c r="L487" s="19">
        <v>5.1105328911386732</v>
      </c>
      <c r="M487" s="20">
        <v>99.981177083394996</v>
      </c>
      <c r="N487" s="88" t="s">
        <v>1838</v>
      </c>
      <c r="O487" s="18"/>
      <c r="P487" s="25" t="s">
        <v>274</v>
      </c>
      <c r="Q487" s="26"/>
      <c r="R487" s="26"/>
      <c r="S487" s="25" t="s">
        <v>3235</v>
      </c>
      <c r="T487" s="21">
        <v>6.227542228246608</v>
      </c>
      <c r="U487" s="22">
        <v>5653.97216796875</v>
      </c>
      <c r="V487" s="22">
        <v>9060.6591796875</v>
      </c>
      <c r="W487" s="23"/>
      <c r="X487" s="24"/>
      <c r="Y487" s="24"/>
      <c r="Z487" s="15">
        <v>162</v>
      </c>
      <c r="AA48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7" s="16"/>
      <c r="AC487" s="71">
        <v>171</v>
      </c>
      <c r="AD487" s="71">
        <v>265</v>
      </c>
      <c r="AE487" s="71">
        <v>6657</v>
      </c>
      <c r="AF487" s="71">
        <v>106</v>
      </c>
      <c r="AG487" s="71" t="s">
        <v>1099</v>
      </c>
      <c r="AH487" s="71" t="s">
        <v>1604</v>
      </c>
      <c r="AI487" s="71">
        <v>-28800</v>
      </c>
      <c r="AJ487" s="74">
        <v>40286.377847222226</v>
      </c>
      <c r="AK487" s="71" t="s">
        <v>2452</v>
      </c>
      <c r="AL487" s="71" t="s">
        <v>2612</v>
      </c>
      <c r="AM487" s="71" t="s">
        <v>3235</v>
      </c>
      <c r="AN487" s="74">
        <v>40523.664363425924</v>
      </c>
      <c r="AO487" s="71"/>
      <c r="AP487" s="71"/>
    </row>
    <row r="488" spans="1:42" ht="34.049999999999997" customHeight="1">
      <c r="A488" s="17" t="s">
        <v>275</v>
      </c>
      <c r="B488" s="77"/>
      <c r="C488" s="78">
        <v>0</v>
      </c>
      <c r="D488" s="78">
        <v>1</v>
      </c>
      <c r="E488" s="79">
        <v>0</v>
      </c>
      <c r="F488" s="79">
        <v>5.71E-4</v>
      </c>
      <c r="G488" s="79">
        <v>8.0999999999999996E-4</v>
      </c>
      <c r="H488" s="79">
        <v>0.317498</v>
      </c>
      <c r="I488" s="79">
        <v>0</v>
      </c>
      <c r="J488" s="18"/>
      <c r="K488" s="18" t="s">
        <v>72</v>
      </c>
      <c r="L488" s="19">
        <v>4.4863532719846475</v>
      </c>
      <c r="M488" s="20">
        <v>99.992825982727908</v>
      </c>
      <c r="N488" s="88" t="s">
        <v>1839</v>
      </c>
      <c r="O488" s="18"/>
      <c r="P488" s="25" t="s">
        <v>275</v>
      </c>
      <c r="Q488" s="26"/>
      <c r="R488" s="26"/>
      <c r="S488" s="25" t="s">
        <v>3335</v>
      </c>
      <c r="T488" s="21">
        <v>2.992384019067575</v>
      </c>
      <c r="U488" s="22">
        <v>7456.08349609375</v>
      </c>
      <c r="V488" s="22">
        <v>6720.31787109375</v>
      </c>
      <c r="W488" s="23"/>
      <c r="X488" s="24"/>
      <c r="Y488" s="24"/>
      <c r="Z488" s="15">
        <v>163</v>
      </c>
      <c r="AA48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8" s="16"/>
      <c r="AC488" s="71">
        <v>42</v>
      </c>
      <c r="AD488" s="71">
        <v>101</v>
      </c>
      <c r="AE488" s="71">
        <v>660</v>
      </c>
      <c r="AF488" s="71">
        <v>0</v>
      </c>
      <c r="AG488" s="71" t="s">
        <v>1100</v>
      </c>
      <c r="AH488" s="71" t="s">
        <v>1641</v>
      </c>
      <c r="AI488" s="71">
        <v>-14400</v>
      </c>
      <c r="AJ488" s="74">
        <v>40074.024004629631</v>
      </c>
      <c r="AK488" s="71" t="s">
        <v>2452</v>
      </c>
      <c r="AL488" s="71" t="s">
        <v>2613</v>
      </c>
      <c r="AM488" s="71" t="s">
        <v>3335</v>
      </c>
      <c r="AN488" s="74">
        <v>40523.664375</v>
      </c>
      <c r="AO488" s="71"/>
      <c r="AP488" s="71"/>
    </row>
    <row r="489" spans="1:42" ht="34.049999999999997" customHeight="1">
      <c r="A489" s="17" t="s">
        <v>276</v>
      </c>
      <c r="B489" s="77"/>
      <c r="C489" s="78">
        <v>0</v>
      </c>
      <c r="D489" s="78">
        <v>1</v>
      </c>
      <c r="E489" s="79">
        <v>0</v>
      </c>
      <c r="F489" s="79">
        <v>5.71E-4</v>
      </c>
      <c r="G489" s="79">
        <v>8.0999999999999996E-4</v>
      </c>
      <c r="H489" s="79">
        <v>0.317498</v>
      </c>
      <c r="I489" s="79">
        <v>0</v>
      </c>
      <c r="J489" s="18"/>
      <c r="K489" s="18" t="s">
        <v>72</v>
      </c>
      <c r="L489" s="19">
        <v>4.7158679614502672</v>
      </c>
      <c r="M489" s="20">
        <v>99.989771698146711</v>
      </c>
      <c r="N489" s="88" t="s">
        <v>1840</v>
      </c>
      <c r="O489" s="18"/>
      <c r="P489" s="25" t="s">
        <v>276</v>
      </c>
      <c r="Q489" s="26"/>
      <c r="R489" s="26"/>
      <c r="S489" s="25" t="s">
        <v>3235</v>
      </c>
      <c r="T489" s="21">
        <v>3.8406267202547606</v>
      </c>
      <c r="U489" s="22">
        <v>6378.1689453125</v>
      </c>
      <c r="V489" s="22">
        <v>8603.8544921875</v>
      </c>
      <c r="W489" s="23"/>
      <c r="X489" s="24"/>
      <c r="Y489" s="24"/>
      <c r="Z489" s="15">
        <v>164</v>
      </c>
      <c r="AA48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89" s="16"/>
      <c r="AC489" s="71">
        <v>62</v>
      </c>
      <c r="AD489" s="71">
        <v>144</v>
      </c>
      <c r="AE489" s="71">
        <v>4871</v>
      </c>
      <c r="AF489" s="71">
        <v>10</v>
      </c>
      <c r="AG489" s="71" t="s">
        <v>1101</v>
      </c>
      <c r="AH489" s="71" t="s">
        <v>1603</v>
      </c>
      <c r="AI489" s="71">
        <v>-18000</v>
      </c>
      <c r="AJ489" s="74">
        <v>39898.997013888889</v>
      </c>
      <c r="AK489" s="71" t="s">
        <v>2452</v>
      </c>
      <c r="AL489" s="71" t="s">
        <v>2614</v>
      </c>
      <c r="AM489" s="71" t="s">
        <v>3235</v>
      </c>
      <c r="AN489" s="74">
        <v>40523.664421296293</v>
      </c>
      <c r="AO489" s="71"/>
      <c r="AP489" s="71"/>
    </row>
    <row r="490" spans="1:42" ht="34.049999999999997" customHeight="1">
      <c r="A490" s="17" t="s">
        <v>278</v>
      </c>
      <c r="B490" s="77"/>
      <c r="C490" s="78">
        <v>0</v>
      </c>
      <c r="D490" s="78">
        <v>1</v>
      </c>
      <c r="E490" s="79">
        <v>0</v>
      </c>
      <c r="F490" s="79">
        <v>5.71E-4</v>
      </c>
      <c r="G490" s="79">
        <v>8.0999999999999996E-4</v>
      </c>
      <c r="H490" s="79">
        <v>0.317498</v>
      </c>
      <c r="I490" s="79">
        <v>0</v>
      </c>
      <c r="J490" s="18"/>
      <c r="K490" s="18" t="s">
        <v>72</v>
      </c>
      <c r="L490" s="19">
        <v>4.6191089317824217</v>
      </c>
      <c r="M490" s="20">
        <v>99.991192295626334</v>
      </c>
      <c r="N490" s="88" t="s">
        <v>1842</v>
      </c>
      <c r="O490" s="18"/>
      <c r="P490" s="25" t="s">
        <v>278</v>
      </c>
      <c r="Q490" s="26"/>
      <c r="R490" s="26"/>
      <c r="S490" s="25" t="s">
        <v>3235</v>
      </c>
      <c r="T490" s="21">
        <v>3.4460952313304882</v>
      </c>
      <c r="U490" s="22">
        <v>5987.9609375</v>
      </c>
      <c r="V490" s="22">
        <v>8510.8759765625</v>
      </c>
      <c r="W490" s="23"/>
      <c r="X490" s="24"/>
      <c r="Y490" s="24"/>
      <c r="Z490" s="15">
        <v>166</v>
      </c>
      <c r="AA49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0" s="16"/>
      <c r="AC490" s="71">
        <v>193</v>
      </c>
      <c r="AD490" s="71">
        <v>124</v>
      </c>
      <c r="AE490" s="71">
        <v>1597</v>
      </c>
      <c r="AF490" s="71">
        <v>0</v>
      </c>
      <c r="AG490" s="71" t="s">
        <v>1103</v>
      </c>
      <c r="AH490" s="71" t="s">
        <v>1610</v>
      </c>
      <c r="AI490" s="71">
        <v>0</v>
      </c>
      <c r="AJ490" s="74">
        <v>39871.700648148151</v>
      </c>
      <c r="AK490" s="71" t="s">
        <v>2452</v>
      </c>
      <c r="AL490" s="71" t="s">
        <v>2616</v>
      </c>
      <c r="AM490" s="71" t="s">
        <v>3235</v>
      </c>
      <c r="AN490" s="74">
        <v>40523.664456018516</v>
      </c>
      <c r="AO490" s="71"/>
      <c r="AP490" s="71"/>
    </row>
    <row r="491" spans="1:42" ht="34.049999999999997" customHeight="1">
      <c r="A491" s="17" t="s">
        <v>280</v>
      </c>
      <c r="B491" s="77"/>
      <c r="C491" s="78">
        <v>0</v>
      </c>
      <c r="D491" s="78">
        <v>1</v>
      </c>
      <c r="E491" s="79">
        <v>0</v>
      </c>
      <c r="F491" s="79">
        <v>5.71E-4</v>
      </c>
      <c r="G491" s="79">
        <v>8.0999999999999996E-4</v>
      </c>
      <c r="H491" s="79">
        <v>0.317498</v>
      </c>
      <c r="I491" s="79">
        <v>0</v>
      </c>
      <c r="J491" s="18"/>
      <c r="K491" s="18" t="s">
        <v>72</v>
      </c>
      <c r="L491" s="19">
        <v>4.4188880328459232</v>
      </c>
      <c r="M491" s="20">
        <v>99.993536281467712</v>
      </c>
      <c r="N491" s="88" t="s">
        <v>1847</v>
      </c>
      <c r="O491" s="18"/>
      <c r="P491" s="25" t="s">
        <v>280</v>
      </c>
      <c r="Q491" s="26"/>
      <c r="R491" s="26"/>
      <c r="S491" s="25" t="s">
        <v>3235</v>
      </c>
      <c r="T491" s="21">
        <v>2.7951182746054388</v>
      </c>
      <c r="U491" s="22">
        <v>6536.24658203125</v>
      </c>
      <c r="V491" s="22">
        <v>6712.9326171875</v>
      </c>
      <c r="W491" s="23"/>
      <c r="X491" s="24"/>
      <c r="Y491" s="24"/>
      <c r="Z491" s="15">
        <v>171</v>
      </c>
      <c r="AA49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1" s="16"/>
      <c r="AC491" s="71">
        <v>53</v>
      </c>
      <c r="AD491" s="71">
        <v>91</v>
      </c>
      <c r="AE491" s="71">
        <v>2142</v>
      </c>
      <c r="AF491" s="71">
        <v>4</v>
      </c>
      <c r="AG491" s="71" t="s">
        <v>1107</v>
      </c>
      <c r="AH491" s="71" t="s">
        <v>1615</v>
      </c>
      <c r="AI491" s="71">
        <v>3600</v>
      </c>
      <c r="AJ491" s="74">
        <v>39947.674872685187</v>
      </c>
      <c r="AK491" s="71" t="s">
        <v>2452</v>
      </c>
      <c r="AL491" s="71" t="s">
        <v>2621</v>
      </c>
      <c r="AM491" s="71" t="s">
        <v>3235</v>
      </c>
      <c r="AN491" s="74">
        <v>40523.664490740739</v>
      </c>
      <c r="AO491" s="71"/>
      <c r="AP491" s="71"/>
    </row>
    <row r="492" spans="1:42" ht="34.049999999999997" customHeight="1">
      <c r="A492" s="17" t="s">
        <v>281</v>
      </c>
      <c r="B492" s="77"/>
      <c r="C492" s="78">
        <v>0</v>
      </c>
      <c r="D492" s="78">
        <v>1</v>
      </c>
      <c r="E492" s="79">
        <v>0</v>
      </c>
      <c r="F492" s="79">
        <v>5.71E-4</v>
      </c>
      <c r="G492" s="79">
        <v>8.0999999999999996E-4</v>
      </c>
      <c r="H492" s="79">
        <v>0.317498</v>
      </c>
      <c r="I492" s="79">
        <v>0</v>
      </c>
      <c r="J492" s="18"/>
      <c r="K492" s="18" t="s">
        <v>72</v>
      </c>
      <c r="L492" s="19">
        <v>3.9337982575107788</v>
      </c>
      <c r="M492" s="20">
        <v>99.996945715418804</v>
      </c>
      <c r="N492" s="88" t="s">
        <v>1848</v>
      </c>
      <c r="O492" s="18"/>
      <c r="P492" s="25" t="s">
        <v>281</v>
      </c>
      <c r="Q492" s="26"/>
      <c r="R492" s="26"/>
      <c r="S492" s="25" t="s">
        <v>3235</v>
      </c>
      <c r="T492" s="21">
        <v>1.8482427011871854</v>
      </c>
      <c r="U492" s="22">
        <v>6156.486328125</v>
      </c>
      <c r="V492" s="22">
        <v>7782.8125</v>
      </c>
      <c r="W492" s="23"/>
      <c r="X492" s="24"/>
      <c r="Y492" s="24"/>
      <c r="Z492" s="15">
        <v>172</v>
      </c>
      <c r="AA49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2" s="16"/>
      <c r="AC492" s="71">
        <v>133</v>
      </c>
      <c r="AD492" s="71">
        <v>43</v>
      </c>
      <c r="AE492" s="71">
        <v>588</v>
      </c>
      <c r="AF492" s="71">
        <v>0</v>
      </c>
      <c r="AG492" s="71" t="s">
        <v>1108</v>
      </c>
      <c r="AH492" s="71" t="s">
        <v>1642</v>
      </c>
      <c r="AI492" s="71">
        <v>36000</v>
      </c>
      <c r="AJ492" s="74">
        <v>39917.054108796299</v>
      </c>
      <c r="AK492" s="71" t="s">
        <v>2452</v>
      </c>
      <c r="AL492" s="71" t="s">
        <v>2622</v>
      </c>
      <c r="AM492" s="71" t="s">
        <v>3235</v>
      </c>
      <c r="AN492" s="74">
        <v>40523.664571759262</v>
      </c>
      <c r="AO492" s="71"/>
      <c r="AP492" s="71"/>
    </row>
    <row r="493" spans="1:42" ht="34.049999999999997" customHeight="1">
      <c r="A493" s="17" t="s">
        <v>282</v>
      </c>
      <c r="B493" s="77"/>
      <c r="C493" s="78">
        <v>0</v>
      </c>
      <c r="D493" s="78">
        <v>1</v>
      </c>
      <c r="E493" s="79">
        <v>0</v>
      </c>
      <c r="F493" s="79">
        <v>5.71E-4</v>
      </c>
      <c r="G493" s="79">
        <v>8.0999999999999996E-4</v>
      </c>
      <c r="H493" s="79">
        <v>0.317498</v>
      </c>
      <c r="I493" s="79">
        <v>0</v>
      </c>
      <c r="J493" s="18"/>
      <c r="K493" s="18" t="s">
        <v>72</v>
      </c>
      <c r="L493" s="19">
        <v>4.7335972961268187</v>
      </c>
      <c r="M493" s="20">
        <v>99.989487578650781</v>
      </c>
      <c r="N493" s="88" t="s">
        <v>1849</v>
      </c>
      <c r="O493" s="18"/>
      <c r="P493" s="25" t="s">
        <v>282</v>
      </c>
      <c r="Q493" s="26"/>
      <c r="R493" s="26"/>
      <c r="S493" s="25" t="s">
        <v>3235</v>
      </c>
      <c r="T493" s="21">
        <v>3.9195330180396151</v>
      </c>
      <c r="U493" s="22">
        <v>7372.40625</v>
      </c>
      <c r="V493" s="22">
        <v>7384.90234375</v>
      </c>
      <c r="W493" s="23"/>
      <c r="X493" s="24"/>
      <c r="Y493" s="24"/>
      <c r="Z493" s="15">
        <v>173</v>
      </c>
      <c r="AA49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3" s="16"/>
      <c r="AC493" s="71">
        <v>175</v>
      </c>
      <c r="AD493" s="71">
        <v>148</v>
      </c>
      <c r="AE493" s="71">
        <v>2187</v>
      </c>
      <c r="AF493" s="71">
        <v>0</v>
      </c>
      <c r="AG493" s="71" t="s">
        <v>1109</v>
      </c>
      <c r="AH493" s="71" t="s">
        <v>1641</v>
      </c>
      <c r="AI493" s="71">
        <v>-14400</v>
      </c>
      <c r="AJ493" s="74">
        <v>40010.889027777775</v>
      </c>
      <c r="AK493" s="71" t="s">
        <v>2452</v>
      </c>
      <c r="AL493" s="71" t="s">
        <v>2623</v>
      </c>
      <c r="AM493" s="71" t="s">
        <v>3235</v>
      </c>
      <c r="AN493" s="74">
        <v>40523.664629629631</v>
      </c>
      <c r="AO493" s="71"/>
      <c r="AP493" s="71"/>
    </row>
    <row r="494" spans="1:42" ht="34.049999999999997" customHeight="1">
      <c r="A494" s="17" t="s">
        <v>284</v>
      </c>
      <c r="B494" s="77"/>
      <c r="C494" s="78">
        <v>0</v>
      </c>
      <c r="D494" s="78">
        <v>1</v>
      </c>
      <c r="E494" s="79">
        <v>0</v>
      </c>
      <c r="F494" s="79">
        <v>5.71E-4</v>
      </c>
      <c r="G494" s="79">
        <v>8.0999999999999996E-4</v>
      </c>
      <c r="H494" s="79">
        <v>0.317498</v>
      </c>
      <c r="I494" s="79">
        <v>0</v>
      </c>
      <c r="J494" s="18"/>
      <c r="K494" s="18" t="s">
        <v>72</v>
      </c>
      <c r="L494" s="19">
        <v>4.2850754551308032</v>
      </c>
      <c r="M494" s="20">
        <v>99.994743789325398</v>
      </c>
      <c r="N494" s="88" t="s">
        <v>1853</v>
      </c>
      <c r="O494" s="18"/>
      <c r="P494" s="25" t="s">
        <v>284</v>
      </c>
      <c r="Q494" s="26"/>
      <c r="R494" s="26"/>
      <c r="S494" s="25" t="s">
        <v>3235</v>
      </c>
      <c r="T494" s="21">
        <v>2.4597665090198073</v>
      </c>
      <c r="U494" s="22">
        <v>7122.32080078125</v>
      </c>
      <c r="V494" s="22">
        <v>8016.548828125</v>
      </c>
      <c r="W494" s="23"/>
      <c r="X494" s="24"/>
      <c r="Y494" s="24"/>
      <c r="Z494" s="15">
        <v>177</v>
      </c>
      <c r="AA49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4" s="16"/>
      <c r="AC494" s="71">
        <v>133</v>
      </c>
      <c r="AD494" s="71">
        <v>74</v>
      </c>
      <c r="AE494" s="71">
        <v>368</v>
      </c>
      <c r="AF494" s="71">
        <v>1</v>
      </c>
      <c r="AG494" s="71" t="s">
        <v>1112</v>
      </c>
      <c r="AH494" s="71" t="s">
        <v>1606</v>
      </c>
      <c r="AI494" s="71">
        <v>-18000</v>
      </c>
      <c r="AJ494" s="74">
        <v>40384.137777777774</v>
      </c>
      <c r="AK494" s="71" t="s">
        <v>2452</v>
      </c>
      <c r="AL494" s="71" t="s">
        <v>2627</v>
      </c>
      <c r="AM494" s="71" t="s">
        <v>3235</v>
      </c>
      <c r="AN494" s="74">
        <v>40523.664675925924</v>
      </c>
      <c r="AO494" s="71"/>
      <c r="AP494" s="71"/>
    </row>
    <row r="495" spans="1:42" ht="34.049999999999997" customHeight="1">
      <c r="A495" s="17" t="s">
        <v>285</v>
      </c>
      <c r="B495" s="77"/>
      <c r="C495" s="78">
        <v>0</v>
      </c>
      <c r="D495" s="78">
        <v>1</v>
      </c>
      <c r="E495" s="79">
        <v>0</v>
      </c>
      <c r="F495" s="79">
        <v>5.71E-4</v>
      </c>
      <c r="G495" s="79">
        <v>8.0999999999999996E-4</v>
      </c>
      <c r="H495" s="79">
        <v>0.317498</v>
      </c>
      <c r="I495" s="79">
        <v>0</v>
      </c>
      <c r="J495" s="18"/>
      <c r="K495" s="18" t="s">
        <v>72</v>
      </c>
      <c r="L495" s="19">
        <v>5.444487594859921</v>
      </c>
      <c r="M495" s="20">
        <v>99.968462735952357</v>
      </c>
      <c r="N495" s="88" t="s">
        <v>1854</v>
      </c>
      <c r="O495" s="18"/>
      <c r="P495" s="25" t="s">
        <v>285</v>
      </c>
      <c r="Q495" s="26"/>
      <c r="R495" s="26"/>
      <c r="S495" s="25" t="s">
        <v>3235</v>
      </c>
      <c r="T495" s="21">
        <v>9.7585990541188448</v>
      </c>
      <c r="U495" s="22">
        <v>6888.11767578125</v>
      </c>
      <c r="V495" s="22">
        <v>7603.63671875</v>
      </c>
      <c r="W495" s="23"/>
      <c r="X495" s="24"/>
      <c r="Y495" s="24"/>
      <c r="Z495" s="15">
        <v>178</v>
      </c>
      <c r="AA49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5" s="16"/>
      <c r="AC495" s="71">
        <v>386</v>
      </c>
      <c r="AD495" s="71">
        <v>444</v>
      </c>
      <c r="AE495" s="71">
        <v>3125</v>
      </c>
      <c r="AF495" s="71">
        <v>0</v>
      </c>
      <c r="AG495" s="71" t="s">
        <v>1113</v>
      </c>
      <c r="AH495" s="71" t="s">
        <v>1643</v>
      </c>
      <c r="AI495" s="71">
        <v>3600</v>
      </c>
      <c r="AJ495" s="74">
        <v>39995.844560185185</v>
      </c>
      <c r="AK495" s="71" t="s">
        <v>2452</v>
      </c>
      <c r="AL495" s="71" t="s">
        <v>2628</v>
      </c>
      <c r="AM495" s="71" t="s">
        <v>3235</v>
      </c>
      <c r="AN495" s="74">
        <v>40523.664687500001</v>
      </c>
      <c r="AO495" s="71"/>
      <c r="AP495" s="71"/>
    </row>
    <row r="496" spans="1:42" ht="34.049999999999997" customHeight="1">
      <c r="A496" s="17" t="s">
        <v>286</v>
      </c>
      <c r="B496" s="77"/>
      <c r="C496" s="78">
        <v>0</v>
      </c>
      <c r="D496" s="78">
        <v>1</v>
      </c>
      <c r="E496" s="79">
        <v>0</v>
      </c>
      <c r="F496" s="79">
        <v>5.71E-4</v>
      </c>
      <c r="G496" s="79">
        <v>8.0999999999999996E-4</v>
      </c>
      <c r="H496" s="79">
        <v>0.317498</v>
      </c>
      <c r="I496" s="79">
        <v>0</v>
      </c>
      <c r="J496" s="18"/>
      <c r="K496" s="18" t="s">
        <v>72</v>
      </c>
      <c r="L496" s="19">
        <v>5.1864765962541881</v>
      </c>
      <c r="M496" s="20">
        <v>99.978833097553618</v>
      </c>
      <c r="N496" s="88" t="s">
        <v>1855</v>
      </c>
      <c r="O496" s="18"/>
      <c r="P496" s="25" t="s">
        <v>286</v>
      </c>
      <c r="Q496" s="26"/>
      <c r="R496" s="26"/>
      <c r="S496" s="25" t="s">
        <v>3235</v>
      </c>
      <c r="T496" s="21">
        <v>6.8785191849716574</v>
      </c>
      <c r="U496" s="22">
        <v>7268.4306640625</v>
      </c>
      <c r="V496" s="22">
        <v>5865.67333984375</v>
      </c>
      <c r="W496" s="23"/>
      <c r="X496" s="24"/>
      <c r="Y496" s="24"/>
      <c r="Z496" s="15">
        <v>179</v>
      </c>
      <c r="AA49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6" s="16"/>
      <c r="AC496" s="71">
        <v>430</v>
      </c>
      <c r="AD496" s="71">
        <v>298</v>
      </c>
      <c r="AE496" s="71">
        <v>1249</v>
      </c>
      <c r="AF496" s="71">
        <v>0</v>
      </c>
      <c r="AG496" s="71" t="s">
        <v>1114</v>
      </c>
      <c r="AH496" s="71" t="s">
        <v>1623</v>
      </c>
      <c r="AI496" s="71">
        <v>3600</v>
      </c>
      <c r="AJ496" s="74">
        <v>39771.363229166665</v>
      </c>
      <c r="AK496" s="71" t="s">
        <v>2452</v>
      </c>
      <c r="AL496" s="71" t="s">
        <v>2629</v>
      </c>
      <c r="AM496" s="71" t="s">
        <v>3235</v>
      </c>
      <c r="AN496" s="74">
        <v>40523.664699074077</v>
      </c>
      <c r="AO496" s="71"/>
      <c r="AP496" s="71"/>
    </row>
    <row r="497" spans="1:42" ht="34.049999999999997" customHeight="1">
      <c r="A497" s="17" t="s">
        <v>287</v>
      </c>
      <c r="B497" s="77"/>
      <c r="C497" s="78">
        <v>0</v>
      </c>
      <c r="D497" s="78">
        <v>1</v>
      </c>
      <c r="E497" s="79">
        <v>0</v>
      </c>
      <c r="F497" s="79">
        <v>5.71E-4</v>
      </c>
      <c r="G497" s="79">
        <v>8.0999999999999996E-4</v>
      </c>
      <c r="H497" s="79">
        <v>0.317498</v>
      </c>
      <c r="I497" s="79">
        <v>0</v>
      </c>
      <c r="J497" s="18"/>
      <c r="K497" s="18" t="s">
        <v>72</v>
      </c>
      <c r="L497" s="19">
        <v>4.575954261450307</v>
      </c>
      <c r="M497" s="20">
        <v>99.99176053461818</v>
      </c>
      <c r="N497" s="88" t="s">
        <v>1856</v>
      </c>
      <c r="O497" s="18"/>
      <c r="P497" s="25" t="s">
        <v>287</v>
      </c>
      <c r="Q497" s="26"/>
      <c r="R497" s="26"/>
      <c r="S497" s="25" t="s">
        <v>3235</v>
      </c>
      <c r="T497" s="21">
        <v>3.2882826357607793</v>
      </c>
      <c r="U497" s="22">
        <v>5639.033203125</v>
      </c>
      <c r="V497" s="22">
        <v>8777.7197265625</v>
      </c>
      <c r="W497" s="23"/>
      <c r="X497" s="24"/>
      <c r="Y497" s="24"/>
      <c r="Z497" s="15">
        <v>180</v>
      </c>
      <c r="AA49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7" s="16"/>
      <c r="AC497" s="71">
        <v>112</v>
      </c>
      <c r="AD497" s="71">
        <v>116</v>
      </c>
      <c r="AE497" s="71">
        <v>183</v>
      </c>
      <c r="AF497" s="71">
        <v>0</v>
      </c>
      <c r="AG497" s="71" t="s">
        <v>1115</v>
      </c>
      <c r="AH497" s="71" t="s">
        <v>1628</v>
      </c>
      <c r="AI497" s="71">
        <v>-10800</v>
      </c>
      <c r="AJ497" s="74">
        <v>39936.871168981481</v>
      </c>
      <c r="AK497" s="71" t="s">
        <v>2452</v>
      </c>
      <c r="AL497" s="71" t="s">
        <v>2630</v>
      </c>
      <c r="AM497" s="71" t="s">
        <v>3235</v>
      </c>
      <c r="AN497" s="74">
        <v>40523.664733796293</v>
      </c>
      <c r="AO497" s="71"/>
      <c r="AP497" s="71"/>
    </row>
    <row r="498" spans="1:42" ht="34.049999999999997" customHeight="1">
      <c r="A498" s="17" t="s">
        <v>288</v>
      </c>
      <c r="B498" s="77"/>
      <c r="C498" s="78">
        <v>0</v>
      </c>
      <c r="D498" s="78">
        <v>2</v>
      </c>
      <c r="E498" s="79">
        <v>0</v>
      </c>
      <c r="F498" s="79">
        <v>5.8E-4</v>
      </c>
      <c r="G498" s="79">
        <v>9.6699999999999998E-4</v>
      </c>
      <c r="H498" s="79">
        <v>0.46573100000000001</v>
      </c>
      <c r="I498" s="79">
        <v>0.5</v>
      </c>
      <c r="J498" s="18"/>
      <c r="K498" s="18" t="s">
        <v>72</v>
      </c>
      <c r="L498" s="19">
        <v>4.5415879431662951</v>
      </c>
      <c r="M498" s="20">
        <v>99.992186713862068</v>
      </c>
      <c r="N498" s="88" t="s">
        <v>1857</v>
      </c>
      <c r="O498" s="18"/>
      <c r="P498" s="25" t="s">
        <v>288</v>
      </c>
      <c r="Q498" s="26"/>
      <c r="R498" s="26"/>
      <c r="S498" s="25" t="s">
        <v>3235</v>
      </c>
      <c r="T498" s="21">
        <v>3.1699231890834976</v>
      </c>
      <c r="U498" s="22">
        <v>5190.763671875</v>
      </c>
      <c r="V498" s="22">
        <v>8853.59765625</v>
      </c>
      <c r="W498" s="23"/>
      <c r="X498" s="24"/>
      <c r="Y498" s="24"/>
      <c r="Z498" s="15">
        <v>181</v>
      </c>
      <c r="AA49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8" s="16"/>
      <c r="AC498" s="71">
        <v>69</v>
      </c>
      <c r="AD498" s="71">
        <v>110</v>
      </c>
      <c r="AE498" s="71">
        <v>1455</v>
      </c>
      <c r="AF498" s="71">
        <v>1</v>
      </c>
      <c r="AG498" s="71" t="s">
        <v>1116</v>
      </c>
      <c r="AH498" s="71" t="s">
        <v>1621</v>
      </c>
      <c r="AI498" s="71">
        <v>-25200</v>
      </c>
      <c r="AJ498" s="74">
        <v>39958.15934027778</v>
      </c>
      <c r="AK498" s="71" t="s">
        <v>2452</v>
      </c>
      <c r="AL498" s="71" t="s">
        <v>2631</v>
      </c>
      <c r="AM498" s="71" t="s">
        <v>3235</v>
      </c>
      <c r="AN498" s="74">
        <v>40523.664733796293</v>
      </c>
      <c r="AO498" s="71"/>
      <c r="AP498" s="71"/>
    </row>
    <row r="499" spans="1:42" ht="34.049999999999997" customHeight="1">
      <c r="A499" s="17" t="s">
        <v>289</v>
      </c>
      <c r="B499" s="77"/>
      <c r="C499" s="78">
        <v>0</v>
      </c>
      <c r="D499" s="78">
        <v>1</v>
      </c>
      <c r="E499" s="79">
        <v>0</v>
      </c>
      <c r="F499" s="79">
        <v>5.71E-4</v>
      </c>
      <c r="G499" s="79">
        <v>8.0999999999999996E-4</v>
      </c>
      <c r="H499" s="79">
        <v>0.317498</v>
      </c>
      <c r="I499" s="79">
        <v>0</v>
      </c>
      <c r="J499" s="18"/>
      <c r="K499" s="18" t="s">
        <v>72</v>
      </c>
      <c r="L499" s="19">
        <v>4.0313927685545181</v>
      </c>
      <c r="M499" s="20">
        <v>99.996448506300936</v>
      </c>
      <c r="N499" s="88" t="s">
        <v>1858</v>
      </c>
      <c r="O499" s="18"/>
      <c r="P499" s="25" t="s">
        <v>289</v>
      </c>
      <c r="Q499" s="26"/>
      <c r="R499" s="26"/>
      <c r="S499" s="25" t="s">
        <v>3235</v>
      </c>
      <c r="T499" s="21">
        <v>1.9863287223106807</v>
      </c>
      <c r="U499" s="22">
        <v>7055.609375</v>
      </c>
      <c r="V499" s="22">
        <v>6826.22509765625</v>
      </c>
      <c r="W499" s="23"/>
      <c r="X499" s="24"/>
      <c r="Y499" s="24"/>
      <c r="Z499" s="15">
        <v>182</v>
      </c>
      <c r="AA49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499" s="16"/>
      <c r="AC499" s="71">
        <v>129</v>
      </c>
      <c r="AD499" s="71">
        <v>50</v>
      </c>
      <c r="AE499" s="71">
        <v>85</v>
      </c>
      <c r="AF499" s="71">
        <v>0</v>
      </c>
      <c r="AG499" s="71"/>
      <c r="AH499" s="71"/>
      <c r="AI499" s="71"/>
      <c r="AJ499" s="74">
        <v>39895.737071759257</v>
      </c>
      <c r="AK499" s="71" t="s">
        <v>2452</v>
      </c>
      <c r="AL499" s="71" t="s">
        <v>2632</v>
      </c>
      <c r="AM499" s="71" t="s">
        <v>3235</v>
      </c>
      <c r="AN499" s="74">
        <v>40523.664803240739</v>
      </c>
      <c r="AO499" s="71"/>
      <c r="AP499" s="71"/>
    </row>
    <row r="500" spans="1:42" ht="34.049999999999997" customHeight="1">
      <c r="A500" s="17" t="s">
        <v>290</v>
      </c>
      <c r="B500" s="77"/>
      <c r="C500" s="78">
        <v>0</v>
      </c>
      <c r="D500" s="78">
        <v>1</v>
      </c>
      <c r="E500" s="79">
        <v>0</v>
      </c>
      <c r="F500" s="79">
        <v>5.71E-4</v>
      </c>
      <c r="G500" s="79">
        <v>8.0999999999999996E-4</v>
      </c>
      <c r="H500" s="79">
        <v>0.317498</v>
      </c>
      <c r="I500" s="79">
        <v>0</v>
      </c>
      <c r="J500" s="18"/>
      <c r="K500" s="18" t="s">
        <v>72</v>
      </c>
      <c r="L500" s="19">
        <v>4.608587070103531</v>
      </c>
      <c r="M500" s="20">
        <v>99.991334355374292</v>
      </c>
      <c r="N500" s="88" t="s">
        <v>1859</v>
      </c>
      <c r="O500" s="18"/>
      <c r="P500" s="25" t="s">
        <v>290</v>
      </c>
      <c r="Q500" s="26"/>
      <c r="R500" s="26"/>
      <c r="S500" s="25" t="s">
        <v>3235</v>
      </c>
      <c r="T500" s="21">
        <v>3.406642082438061</v>
      </c>
      <c r="U500" s="22">
        <v>6650.55224609375</v>
      </c>
      <c r="V500" s="22">
        <v>4903.740234375</v>
      </c>
      <c r="W500" s="23"/>
      <c r="X500" s="24"/>
      <c r="Y500" s="24"/>
      <c r="Z500" s="15">
        <v>183</v>
      </c>
      <c r="AA50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0" s="16"/>
      <c r="AC500" s="71">
        <v>102</v>
      </c>
      <c r="AD500" s="71">
        <v>122</v>
      </c>
      <c r="AE500" s="71">
        <v>8667</v>
      </c>
      <c r="AF500" s="71">
        <v>33</v>
      </c>
      <c r="AG500" s="71" t="s">
        <v>1117</v>
      </c>
      <c r="AH500" s="71" t="s">
        <v>1616</v>
      </c>
      <c r="AI500" s="71">
        <v>-21600</v>
      </c>
      <c r="AJ500" s="74">
        <v>39848.956053240741</v>
      </c>
      <c r="AK500" s="71" t="s">
        <v>2452</v>
      </c>
      <c r="AL500" s="71" t="s">
        <v>2633</v>
      </c>
      <c r="AM500" s="71" t="s">
        <v>3235</v>
      </c>
      <c r="AN500" s="74">
        <v>40523.664814814816</v>
      </c>
      <c r="AO500" s="71"/>
      <c r="AP500" s="71"/>
    </row>
    <row r="501" spans="1:42" ht="34.049999999999997" customHeight="1">
      <c r="A501" s="17" t="s">
        <v>291</v>
      </c>
      <c r="B501" s="77"/>
      <c r="C501" s="78">
        <v>0</v>
      </c>
      <c r="D501" s="78">
        <v>1</v>
      </c>
      <c r="E501" s="79">
        <v>0</v>
      </c>
      <c r="F501" s="79">
        <v>5.71E-4</v>
      </c>
      <c r="G501" s="79">
        <v>8.0999999999999996E-4</v>
      </c>
      <c r="H501" s="79">
        <v>0.317498</v>
      </c>
      <c r="I501" s="79">
        <v>0</v>
      </c>
      <c r="J501" s="18"/>
      <c r="K501" s="18" t="s">
        <v>72</v>
      </c>
      <c r="L501" s="19">
        <v>3.3703024384622196</v>
      </c>
      <c r="M501" s="20">
        <v>99.998721462268335</v>
      </c>
      <c r="N501" s="88" t="s">
        <v>1860</v>
      </c>
      <c r="O501" s="18"/>
      <c r="P501" s="25" t="s">
        <v>291</v>
      </c>
      <c r="Q501" s="26"/>
      <c r="R501" s="26"/>
      <c r="S501" s="25" t="s">
        <v>3235</v>
      </c>
      <c r="T501" s="21">
        <v>1.3550783400318451</v>
      </c>
      <c r="U501" s="22">
        <v>5828.73583984375</v>
      </c>
      <c r="V501" s="22">
        <v>9077.990234375</v>
      </c>
      <c r="W501" s="23"/>
      <c r="X501" s="24"/>
      <c r="Y501" s="24"/>
      <c r="Z501" s="15">
        <v>184</v>
      </c>
      <c r="AA50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1" s="16"/>
      <c r="AC501" s="71">
        <v>18</v>
      </c>
      <c r="AD501" s="71">
        <v>18</v>
      </c>
      <c r="AE501" s="71">
        <v>6</v>
      </c>
      <c r="AF501" s="71">
        <v>0</v>
      </c>
      <c r="AG501" s="71" t="s">
        <v>1118</v>
      </c>
      <c r="AH501" s="71" t="s">
        <v>1644</v>
      </c>
      <c r="AI501" s="71">
        <v>0</v>
      </c>
      <c r="AJ501" s="74">
        <v>39887.601018518515</v>
      </c>
      <c r="AK501" s="71" t="s">
        <v>2452</v>
      </c>
      <c r="AL501" s="71" t="s">
        <v>2634</v>
      </c>
      <c r="AM501" s="71" t="s">
        <v>3235</v>
      </c>
      <c r="AN501" s="74">
        <v>40523.664942129632</v>
      </c>
      <c r="AO501" s="71"/>
      <c r="AP501" s="71"/>
    </row>
    <row r="502" spans="1:42" ht="34.049999999999997" customHeight="1">
      <c r="A502" s="17" t="s">
        <v>292</v>
      </c>
      <c r="B502" s="77"/>
      <c r="C502" s="78">
        <v>0</v>
      </c>
      <c r="D502" s="78">
        <v>3</v>
      </c>
      <c r="E502" s="79">
        <v>0</v>
      </c>
      <c r="F502" s="79">
        <v>4.7399999999999997E-4</v>
      </c>
      <c r="G502" s="79">
        <v>9.1399999999999999E-4</v>
      </c>
      <c r="H502" s="79">
        <v>0.43104599999999998</v>
      </c>
      <c r="I502" s="79">
        <v>1</v>
      </c>
      <c r="J502" s="18"/>
      <c r="K502" s="18" t="s">
        <v>72</v>
      </c>
      <c r="L502" s="19">
        <v>4.6644482667178471</v>
      </c>
      <c r="M502" s="20">
        <v>99.990553026760509</v>
      </c>
      <c r="N502" s="88" t="s">
        <v>1861</v>
      </c>
      <c r="O502" s="18"/>
      <c r="P502" s="25" t="s">
        <v>292</v>
      </c>
      <c r="Q502" s="26"/>
      <c r="R502" s="26"/>
      <c r="S502" s="25" t="s">
        <v>3341</v>
      </c>
      <c r="T502" s="21">
        <v>3.6236344013464108</v>
      </c>
      <c r="U502" s="22">
        <v>3080.950439453125</v>
      </c>
      <c r="V502" s="22">
        <v>2622.23974609375</v>
      </c>
      <c r="W502" s="23"/>
      <c r="X502" s="24"/>
      <c r="Y502" s="24"/>
      <c r="Z502" s="15">
        <v>185</v>
      </c>
      <c r="AA50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2" s="16"/>
      <c r="AC502" s="71">
        <v>340</v>
      </c>
      <c r="AD502" s="71">
        <v>133</v>
      </c>
      <c r="AE502" s="71">
        <v>1558</v>
      </c>
      <c r="AF502" s="71">
        <v>1</v>
      </c>
      <c r="AG502" s="71" t="s">
        <v>1119</v>
      </c>
      <c r="AH502" s="71" t="s">
        <v>1606</v>
      </c>
      <c r="AI502" s="71">
        <v>-18000</v>
      </c>
      <c r="AJ502" s="74">
        <v>40275.58048611111</v>
      </c>
      <c r="AK502" s="71" t="s">
        <v>2452</v>
      </c>
      <c r="AL502" s="71" t="s">
        <v>2635</v>
      </c>
      <c r="AM502" s="71" t="s">
        <v>3341</v>
      </c>
      <c r="AN502" s="74">
        <v>40523.664965277778</v>
      </c>
      <c r="AO502" s="71"/>
      <c r="AP502" s="71"/>
    </row>
    <row r="503" spans="1:42" ht="34.049999999999997" customHeight="1">
      <c r="A503" s="17" t="s">
        <v>293</v>
      </c>
      <c r="B503" s="77"/>
      <c r="C503" s="78">
        <v>0</v>
      </c>
      <c r="D503" s="78">
        <v>1</v>
      </c>
      <c r="E503" s="79">
        <v>0</v>
      </c>
      <c r="F503" s="79">
        <v>5.71E-4</v>
      </c>
      <c r="G503" s="79">
        <v>8.0999999999999996E-4</v>
      </c>
      <c r="H503" s="79">
        <v>0.317498</v>
      </c>
      <c r="I503" s="79">
        <v>0</v>
      </c>
      <c r="J503" s="18"/>
      <c r="K503" s="18" t="s">
        <v>72</v>
      </c>
      <c r="L503" s="19">
        <v>3.7625209371241293</v>
      </c>
      <c r="M503" s="20">
        <v>99.997656014158622</v>
      </c>
      <c r="N503" s="88" t="s">
        <v>1862</v>
      </c>
      <c r="O503" s="18"/>
      <c r="P503" s="25" t="s">
        <v>293</v>
      </c>
      <c r="Q503" s="26"/>
      <c r="R503" s="26"/>
      <c r="S503" s="25" t="s">
        <v>3235</v>
      </c>
      <c r="T503" s="21">
        <v>1.6509769567250492</v>
      </c>
      <c r="U503" s="22">
        <v>6637.47314453125</v>
      </c>
      <c r="V503" s="22">
        <v>8415.4736328125</v>
      </c>
      <c r="W503" s="23"/>
      <c r="X503" s="24"/>
      <c r="Y503" s="24"/>
      <c r="Z503" s="15">
        <v>186</v>
      </c>
      <c r="AA50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3" s="16"/>
      <c r="AC503" s="71">
        <v>66</v>
      </c>
      <c r="AD503" s="71">
        <v>33</v>
      </c>
      <c r="AE503" s="71">
        <v>242</v>
      </c>
      <c r="AF503" s="71">
        <v>2</v>
      </c>
      <c r="AG503" s="71" t="s">
        <v>1120</v>
      </c>
      <c r="AH503" s="71" t="s">
        <v>1645</v>
      </c>
      <c r="AI503" s="71">
        <v>7200</v>
      </c>
      <c r="AJ503" s="74">
        <v>40055.521736111114</v>
      </c>
      <c r="AK503" s="71" t="s">
        <v>2452</v>
      </c>
      <c r="AL503" s="71" t="s">
        <v>2636</v>
      </c>
      <c r="AM503" s="71" t="s">
        <v>3235</v>
      </c>
      <c r="AN503" s="74">
        <v>40523.664965277778</v>
      </c>
      <c r="AO503" s="71"/>
      <c r="AP503" s="71"/>
    </row>
    <row r="504" spans="1:42" ht="34.049999999999997" customHeight="1">
      <c r="A504" s="17" t="s">
        <v>294</v>
      </c>
      <c r="B504" s="77"/>
      <c r="C504" s="78">
        <v>0</v>
      </c>
      <c r="D504" s="78">
        <v>1</v>
      </c>
      <c r="E504" s="79">
        <v>0</v>
      </c>
      <c r="F504" s="79">
        <v>5.71E-4</v>
      </c>
      <c r="G504" s="79">
        <v>8.0999999999999996E-4</v>
      </c>
      <c r="H504" s="79">
        <v>0.317498</v>
      </c>
      <c r="I504" s="79">
        <v>0</v>
      </c>
      <c r="J504" s="18"/>
      <c r="K504" s="18" t="s">
        <v>72</v>
      </c>
      <c r="L504" s="19">
        <v>4.2398066351233314</v>
      </c>
      <c r="M504" s="20">
        <v>99.995098938695293</v>
      </c>
      <c r="N504" s="88" t="s">
        <v>1863</v>
      </c>
      <c r="O504" s="18"/>
      <c r="P504" s="25" t="s">
        <v>294</v>
      </c>
      <c r="Q504" s="26"/>
      <c r="R504" s="26"/>
      <c r="S504" s="25" t="s">
        <v>3235</v>
      </c>
      <c r="T504" s="21">
        <v>2.3611336367887392</v>
      </c>
      <c r="U504" s="22">
        <v>6336.05224609375</v>
      </c>
      <c r="V504" s="22">
        <v>8965.2568359375</v>
      </c>
      <c r="W504" s="23"/>
      <c r="X504" s="24"/>
      <c r="Y504" s="24"/>
      <c r="Z504" s="15">
        <v>187</v>
      </c>
      <c r="AA50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4" s="16"/>
      <c r="AC504" s="71">
        <v>66</v>
      </c>
      <c r="AD504" s="71">
        <v>69</v>
      </c>
      <c r="AE504" s="71">
        <v>1308</v>
      </c>
      <c r="AF504" s="71">
        <v>2</v>
      </c>
      <c r="AG504" s="71" t="s">
        <v>1121</v>
      </c>
      <c r="AH504" s="71" t="s">
        <v>1603</v>
      </c>
      <c r="AI504" s="71">
        <v>-18000</v>
      </c>
      <c r="AJ504" s="74">
        <v>39914.11922453704</v>
      </c>
      <c r="AK504" s="71" t="s">
        <v>2452</v>
      </c>
      <c r="AL504" s="71" t="s">
        <v>2637</v>
      </c>
      <c r="AM504" s="71" t="s">
        <v>3235</v>
      </c>
      <c r="AN504" s="74">
        <v>40523.664976851855</v>
      </c>
      <c r="AO504" s="71"/>
      <c r="AP504" s="71"/>
    </row>
    <row r="505" spans="1:42" ht="34.049999999999997" customHeight="1">
      <c r="A505" s="17" t="s">
        <v>297</v>
      </c>
      <c r="B505" s="77"/>
      <c r="C505" s="78">
        <v>0</v>
      </c>
      <c r="D505" s="78">
        <v>1</v>
      </c>
      <c r="E505" s="79">
        <v>0</v>
      </c>
      <c r="F505" s="79">
        <v>5.71E-4</v>
      </c>
      <c r="G505" s="79">
        <v>8.0999999999999996E-4</v>
      </c>
      <c r="H505" s="79">
        <v>0.317498</v>
      </c>
      <c r="I505" s="79">
        <v>0</v>
      </c>
      <c r="J505" s="18"/>
      <c r="K505" s="18" t="s">
        <v>72</v>
      </c>
      <c r="L505" s="19">
        <v>3.6789105794582757</v>
      </c>
      <c r="M505" s="20">
        <v>99.997940133654552</v>
      </c>
      <c r="N505" s="88" t="s">
        <v>1869</v>
      </c>
      <c r="O505" s="18"/>
      <c r="P505" s="25" t="s">
        <v>297</v>
      </c>
      <c r="Q505" s="26"/>
      <c r="R505" s="26"/>
      <c r="S505" s="25" t="s">
        <v>3235</v>
      </c>
      <c r="T505" s="21">
        <v>1.5720706589401947</v>
      </c>
      <c r="U505" s="22">
        <v>6335.4853515625</v>
      </c>
      <c r="V505" s="22">
        <v>7309.84326171875</v>
      </c>
      <c r="W505" s="23"/>
      <c r="X505" s="24"/>
      <c r="Y505" s="24"/>
      <c r="Z505" s="15">
        <v>193</v>
      </c>
      <c r="AA50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5" s="16"/>
      <c r="AC505" s="71">
        <v>29</v>
      </c>
      <c r="AD505" s="71">
        <v>29</v>
      </c>
      <c r="AE505" s="71">
        <v>155</v>
      </c>
      <c r="AF505" s="71">
        <v>0</v>
      </c>
      <c r="AG505" s="71" t="s">
        <v>1127</v>
      </c>
      <c r="AH505" s="71" t="s">
        <v>1623</v>
      </c>
      <c r="AI505" s="71">
        <v>3600</v>
      </c>
      <c r="AJ505" s="74">
        <v>39900.347233796296</v>
      </c>
      <c r="AK505" s="71" t="s">
        <v>2452</v>
      </c>
      <c r="AL505" s="71" t="s">
        <v>2643</v>
      </c>
      <c r="AM505" s="71" t="s">
        <v>3235</v>
      </c>
      <c r="AN505" s="74">
        <v>40523.665069444447</v>
      </c>
      <c r="AO505" s="71"/>
      <c r="AP505" s="71"/>
    </row>
    <row r="506" spans="1:42" ht="34.049999999999997" customHeight="1">
      <c r="A506" s="17" t="s">
        <v>298</v>
      </c>
      <c r="B506" s="77"/>
      <c r="C506" s="78">
        <v>0</v>
      </c>
      <c r="D506" s="78">
        <v>1</v>
      </c>
      <c r="E506" s="79">
        <v>0</v>
      </c>
      <c r="F506" s="79">
        <v>5.71E-4</v>
      </c>
      <c r="G506" s="79">
        <v>8.0999999999999996E-4</v>
      </c>
      <c r="H506" s="79">
        <v>0.317498</v>
      </c>
      <c r="I506" s="79">
        <v>0</v>
      </c>
      <c r="J506" s="18"/>
      <c r="K506" s="18" t="s">
        <v>72</v>
      </c>
      <c r="L506" s="19">
        <v>5.4222489719995499</v>
      </c>
      <c r="M506" s="20">
        <v>99.969528184062085</v>
      </c>
      <c r="N506" s="88" t="s">
        <v>1870</v>
      </c>
      <c r="O506" s="18"/>
      <c r="P506" s="25" t="s">
        <v>298</v>
      </c>
      <c r="Q506" s="26"/>
      <c r="R506" s="26"/>
      <c r="S506" s="25" t="s">
        <v>3235</v>
      </c>
      <c r="T506" s="21">
        <v>9.4627004374256405</v>
      </c>
      <c r="U506" s="22">
        <v>5711.56982421875</v>
      </c>
      <c r="V506" s="22">
        <v>8935.7138671875</v>
      </c>
      <c r="W506" s="23"/>
      <c r="X506" s="24"/>
      <c r="Y506" s="24"/>
      <c r="Z506" s="15">
        <v>194</v>
      </c>
      <c r="AA50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6" s="16"/>
      <c r="AC506" s="71">
        <v>106</v>
      </c>
      <c r="AD506" s="71">
        <v>429</v>
      </c>
      <c r="AE506" s="71">
        <v>1922</v>
      </c>
      <c r="AF506" s="71">
        <v>1</v>
      </c>
      <c r="AG506" s="71" t="s">
        <v>1128</v>
      </c>
      <c r="AH506" s="71" t="s">
        <v>1604</v>
      </c>
      <c r="AI506" s="71">
        <v>-28800</v>
      </c>
      <c r="AJ506" s="74">
        <v>40185.26226851852</v>
      </c>
      <c r="AK506" s="71" t="s">
        <v>2452</v>
      </c>
      <c r="AL506" s="71" t="s">
        <v>2644</v>
      </c>
      <c r="AM506" s="71" t="s">
        <v>3235</v>
      </c>
      <c r="AN506" s="74">
        <v>40523.66510416667</v>
      </c>
      <c r="AO506" s="71"/>
      <c r="AP506" s="71"/>
    </row>
    <row r="507" spans="1:42" ht="34.049999999999997" customHeight="1">
      <c r="A507" s="17" t="s">
        <v>299</v>
      </c>
      <c r="B507" s="77"/>
      <c r="C507" s="78">
        <v>0</v>
      </c>
      <c r="D507" s="78">
        <v>1</v>
      </c>
      <c r="E507" s="79">
        <v>0</v>
      </c>
      <c r="F507" s="79">
        <v>5.71E-4</v>
      </c>
      <c r="G507" s="79">
        <v>8.0999999999999996E-4</v>
      </c>
      <c r="H507" s="79">
        <v>0.317498</v>
      </c>
      <c r="I507" s="79">
        <v>0</v>
      </c>
      <c r="J507" s="18"/>
      <c r="K507" s="18" t="s">
        <v>72</v>
      </c>
      <c r="L507" s="19">
        <v>4.4990415262730474</v>
      </c>
      <c r="M507" s="20">
        <v>99.992683922979936</v>
      </c>
      <c r="N507" s="88" t="s">
        <v>1871</v>
      </c>
      <c r="O507" s="18"/>
      <c r="P507" s="25" t="s">
        <v>299</v>
      </c>
      <c r="Q507" s="26"/>
      <c r="R507" s="26"/>
      <c r="S507" s="25" t="s">
        <v>3235</v>
      </c>
      <c r="T507" s="21">
        <v>3.0318371679600022</v>
      </c>
      <c r="U507" s="22">
        <v>7256.26806640625</v>
      </c>
      <c r="V507" s="22">
        <v>5893.4560546875</v>
      </c>
      <c r="W507" s="23"/>
      <c r="X507" s="24"/>
      <c r="Y507" s="24"/>
      <c r="Z507" s="15">
        <v>195</v>
      </c>
      <c r="AA50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7" s="16"/>
      <c r="AC507" s="71">
        <v>136</v>
      </c>
      <c r="AD507" s="71">
        <v>103</v>
      </c>
      <c r="AE507" s="71">
        <v>2135</v>
      </c>
      <c r="AF507" s="71">
        <v>0</v>
      </c>
      <c r="AG507" s="71" t="s">
        <v>1129</v>
      </c>
      <c r="AH507" s="71" t="s">
        <v>1627</v>
      </c>
      <c r="AI507" s="71">
        <v>-36000</v>
      </c>
      <c r="AJ507" s="74">
        <v>40103.996030092596</v>
      </c>
      <c r="AK507" s="71" t="s">
        <v>2452</v>
      </c>
      <c r="AL507" s="71" t="s">
        <v>2645</v>
      </c>
      <c r="AM507" s="71" t="s">
        <v>3235</v>
      </c>
      <c r="AN507" s="74">
        <v>40523.66511574074</v>
      </c>
      <c r="AO507" s="71"/>
      <c r="AP507" s="71"/>
    </row>
    <row r="508" spans="1:42" ht="34.049999999999997" customHeight="1">
      <c r="A508" s="17" t="s">
        <v>300</v>
      </c>
      <c r="B508" s="77"/>
      <c r="C508" s="78">
        <v>0</v>
      </c>
      <c r="D508" s="78">
        <v>1</v>
      </c>
      <c r="E508" s="79">
        <v>0</v>
      </c>
      <c r="F508" s="79">
        <v>5.71E-4</v>
      </c>
      <c r="G508" s="79">
        <v>8.0999999999999996E-4</v>
      </c>
      <c r="H508" s="79">
        <v>0.317498</v>
      </c>
      <c r="I508" s="79">
        <v>0</v>
      </c>
      <c r="J508" s="18"/>
      <c r="K508" s="18" t="s">
        <v>72</v>
      </c>
      <c r="L508" s="19">
        <v>3.7220652497903903</v>
      </c>
      <c r="M508" s="20">
        <v>99.99779807390658</v>
      </c>
      <c r="N508" s="88" t="s">
        <v>1872</v>
      </c>
      <c r="O508" s="18"/>
      <c r="P508" s="25" t="s">
        <v>300</v>
      </c>
      <c r="Q508" s="26"/>
      <c r="R508" s="26"/>
      <c r="S508" s="25" t="s">
        <v>3235</v>
      </c>
      <c r="T508" s="21">
        <v>1.6115238078326219</v>
      </c>
      <c r="U508" s="22">
        <v>6821.25830078125</v>
      </c>
      <c r="V508" s="22">
        <v>5451.98193359375</v>
      </c>
      <c r="W508" s="23"/>
      <c r="X508" s="24"/>
      <c r="Y508" s="24"/>
      <c r="Z508" s="15">
        <v>196</v>
      </c>
      <c r="AA50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8" s="16"/>
      <c r="AC508" s="71">
        <v>57</v>
      </c>
      <c r="AD508" s="71">
        <v>31</v>
      </c>
      <c r="AE508" s="71">
        <v>443</v>
      </c>
      <c r="AF508" s="71">
        <v>1</v>
      </c>
      <c r="AG508" s="71" t="s">
        <v>1130</v>
      </c>
      <c r="AH508" s="71" t="s">
        <v>1618</v>
      </c>
      <c r="AI508" s="71">
        <v>-10800</v>
      </c>
      <c r="AJ508" s="74">
        <v>39850.989733796298</v>
      </c>
      <c r="AK508" s="71" t="s">
        <v>2452</v>
      </c>
      <c r="AL508" s="71" t="s">
        <v>2646</v>
      </c>
      <c r="AM508" s="71" t="s">
        <v>3235</v>
      </c>
      <c r="AN508" s="74">
        <v>40523.665138888886</v>
      </c>
      <c r="AO508" s="71"/>
      <c r="AP508" s="71"/>
    </row>
    <row r="509" spans="1:42" ht="34.049999999999997" customHeight="1">
      <c r="A509" s="17" t="s">
        <v>302</v>
      </c>
      <c r="B509" s="77"/>
      <c r="C509" s="78">
        <v>0</v>
      </c>
      <c r="D509" s="78">
        <v>1</v>
      </c>
      <c r="E509" s="79">
        <v>0</v>
      </c>
      <c r="F509" s="79">
        <v>5.71E-4</v>
      </c>
      <c r="G509" s="79">
        <v>8.0999999999999996E-4</v>
      </c>
      <c r="H509" s="79">
        <v>0.317498</v>
      </c>
      <c r="I509" s="79">
        <v>0</v>
      </c>
      <c r="J509" s="18"/>
      <c r="K509" s="18" t="s">
        <v>72</v>
      </c>
      <c r="L509" s="19">
        <v>3.3703024384622196</v>
      </c>
      <c r="M509" s="20">
        <v>99.998721462268335</v>
      </c>
      <c r="N509" s="88" t="s">
        <v>1875</v>
      </c>
      <c r="O509" s="18"/>
      <c r="P509" s="25" t="s">
        <v>302</v>
      </c>
      <c r="Q509" s="26"/>
      <c r="R509" s="26"/>
      <c r="S509" s="25" t="s">
        <v>3235</v>
      </c>
      <c r="T509" s="21">
        <v>1.3550783400318451</v>
      </c>
      <c r="U509" s="22">
        <v>6836.31396484375</v>
      </c>
      <c r="V509" s="22">
        <v>5664.736328125</v>
      </c>
      <c r="W509" s="23"/>
      <c r="X509" s="24"/>
      <c r="Y509" s="24"/>
      <c r="Z509" s="15">
        <v>199</v>
      </c>
      <c r="AA50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09" s="16"/>
      <c r="AC509" s="71">
        <v>61</v>
      </c>
      <c r="AD509" s="71">
        <v>18</v>
      </c>
      <c r="AE509" s="71">
        <v>370</v>
      </c>
      <c r="AF509" s="71">
        <v>0</v>
      </c>
      <c r="AG509" s="71"/>
      <c r="AH509" s="71"/>
      <c r="AI509" s="71"/>
      <c r="AJ509" s="74">
        <v>40431.057638888888</v>
      </c>
      <c r="AK509" s="71" t="s">
        <v>2452</v>
      </c>
      <c r="AL509" s="71" t="s">
        <v>2649</v>
      </c>
      <c r="AM509" s="71" t="s">
        <v>3235</v>
      </c>
      <c r="AN509" s="74">
        <v>40523.665185185186</v>
      </c>
      <c r="AO509" s="71"/>
      <c r="AP509" s="71"/>
    </row>
    <row r="510" spans="1:42" ht="34.049999999999997" customHeight="1">
      <c r="A510" s="17" t="s">
        <v>305</v>
      </c>
      <c r="B510" s="77"/>
      <c r="C510" s="78">
        <v>0</v>
      </c>
      <c r="D510" s="78">
        <v>1</v>
      </c>
      <c r="E510" s="79">
        <v>0</v>
      </c>
      <c r="F510" s="79">
        <v>5.71E-4</v>
      </c>
      <c r="G510" s="79">
        <v>8.0999999999999996E-4</v>
      </c>
      <c r="H510" s="79">
        <v>0.317498</v>
      </c>
      <c r="I510" s="79">
        <v>0</v>
      </c>
      <c r="J510" s="18"/>
      <c r="K510" s="18" t="s">
        <v>72</v>
      </c>
      <c r="L510" s="19">
        <v>4.0811927371953214</v>
      </c>
      <c r="M510" s="20">
        <v>99.99616438680502</v>
      </c>
      <c r="N510" s="88" t="s">
        <v>1882</v>
      </c>
      <c r="O510" s="18"/>
      <c r="P510" s="25" t="s">
        <v>305</v>
      </c>
      <c r="Q510" s="26"/>
      <c r="R510" s="26"/>
      <c r="S510" s="25" t="s">
        <v>3235</v>
      </c>
      <c r="T510" s="21">
        <v>2.0652350200955354</v>
      </c>
      <c r="U510" s="22">
        <v>6512.5751953125</v>
      </c>
      <c r="V510" s="22">
        <v>6922.61474609375</v>
      </c>
      <c r="W510" s="23"/>
      <c r="X510" s="24"/>
      <c r="Y510" s="24"/>
      <c r="Z510" s="15">
        <v>206</v>
      </c>
      <c r="AA5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0" s="16"/>
      <c r="AC510" s="71">
        <v>92</v>
      </c>
      <c r="AD510" s="71">
        <v>54</v>
      </c>
      <c r="AE510" s="71">
        <v>705</v>
      </c>
      <c r="AF510" s="71">
        <v>0</v>
      </c>
      <c r="AG510" s="71"/>
      <c r="AH510" s="71"/>
      <c r="AI510" s="71"/>
      <c r="AJ510" s="74">
        <v>39818.688148148147</v>
      </c>
      <c r="AK510" s="71" t="s">
        <v>2452</v>
      </c>
      <c r="AL510" s="71" t="s">
        <v>2656</v>
      </c>
      <c r="AM510" s="71" t="s">
        <v>3235</v>
      </c>
      <c r="AN510" s="74">
        <v>40523.665266203701</v>
      </c>
      <c r="AO510" s="71"/>
      <c r="AP510" s="71"/>
    </row>
    <row r="511" spans="1:42" ht="34.049999999999997" customHeight="1">
      <c r="A511" s="17" t="s">
        <v>306</v>
      </c>
      <c r="B511" s="77"/>
      <c r="C511" s="78">
        <v>0</v>
      </c>
      <c r="D511" s="78">
        <v>1</v>
      </c>
      <c r="E511" s="79">
        <v>0</v>
      </c>
      <c r="F511" s="79">
        <v>5.71E-4</v>
      </c>
      <c r="G511" s="79">
        <v>8.0999999999999996E-4</v>
      </c>
      <c r="H511" s="79">
        <v>0.317498</v>
      </c>
      <c r="I511" s="79">
        <v>0</v>
      </c>
      <c r="J511" s="18"/>
      <c r="K511" s="18" t="s">
        <v>72</v>
      </c>
      <c r="L511" s="19">
        <v>3.9185721376996208</v>
      </c>
      <c r="M511" s="20">
        <v>99.997016745292797</v>
      </c>
      <c r="N511" s="88" t="s">
        <v>1883</v>
      </c>
      <c r="O511" s="18"/>
      <c r="P511" s="25" t="s">
        <v>306</v>
      </c>
      <c r="Q511" s="26"/>
      <c r="R511" s="26"/>
      <c r="S511" s="25" t="s">
        <v>3235</v>
      </c>
      <c r="T511" s="21">
        <v>1.8285161267409717</v>
      </c>
      <c r="U511" s="22">
        <v>6593.53173828125</v>
      </c>
      <c r="V511" s="22">
        <v>4910.27880859375</v>
      </c>
      <c r="W511" s="23"/>
      <c r="X511" s="24"/>
      <c r="Y511" s="24"/>
      <c r="Z511" s="15">
        <v>207</v>
      </c>
      <c r="AA5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1" s="16"/>
      <c r="AC511" s="71">
        <v>50</v>
      </c>
      <c r="AD511" s="71">
        <v>42</v>
      </c>
      <c r="AE511" s="71">
        <v>375</v>
      </c>
      <c r="AF511" s="71">
        <v>0</v>
      </c>
      <c r="AG511" s="71" t="s">
        <v>1137</v>
      </c>
      <c r="AH511" s="71" t="s">
        <v>1647</v>
      </c>
      <c r="AI511" s="71">
        <v>3600</v>
      </c>
      <c r="AJ511" s="74">
        <v>40039.870439814818</v>
      </c>
      <c r="AK511" s="71" t="s">
        <v>2452</v>
      </c>
      <c r="AL511" s="71" t="s">
        <v>2657</v>
      </c>
      <c r="AM511" s="71" t="s">
        <v>3235</v>
      </c>
      <c r="AN511" s="74">
        <v>40523.665277777778</v>
      </c>
      <c r="AO511" s="71"/>
      <c r="AP511" s="71"/>
    </row>
    <row r="512" spans="1:42" ht="34.049999999999997" customHeight="1">
      <c r="A512" s="17" t="s">
        <v>307</v>
      </c>
      <c r="B512" s="77"/>
      <c r="C512" s="78">
        <v>0</v>
      </c>
      <c r="D512" s="78">
        <v>1</v>
      </c>
      <c r="E512" s="79">
        <v>0</v>
      </c>
      <c r="F512" s="79">
        <v>5.71E-4</v>
      </c>
      <c r="G512" s="79">
        <v>8.0999999999999996E-4</v>
      </c>
      <c r="H512" s="79">
        <v>0.317498</v>
      </c>
      <c r="I512" s="79">
        <v>0</v>
      </c>
      <c r="J512" s="18"/>
      <c r="K512" s="18" t="s">
        <v>72</v>
      </c>
      <c r="L512" s="19">
        <v>4.6138693870762992</v>
      </c>
      <c r="M512" s="20">
        <v>99.991263325500313</v>
      </c>
      <c r="N512" s="88" t="s">
        <v>1884</v>
      </c>
      <c r="O512" s="18"/>
      <c r="P512" s="25" t="s">
        <v>307</v>
      </c>
      <c r="Q512" s="26"/>
      <c r="R512" s="26"/>
      <c r="S512" s="25" t="s">
        <v>3235</v>
      </c>
      <c r="T512" s="21">
        <v>3.4263686568842746</v>
      </c>
      <c r="U512" s="22">
        <v>6304.56396484375</v>
      </c>
      <c r="V512" s="22">
        <v>8938.97265625</v>
      </c>
      <c r="W512" s="23"/>
      <c r="X512" s="24"/>
      <c r="Y512" s="24"/>
      <c r="Z512" s="15">
        <v>208</v>
      </c>
      <c r="AA5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2" s="16"/>
      <c r="AC512" s="71">
        <v>86</v>
      </c>
      <c r="AD512" s="71">
        <v>123</v>
      </c>
      <c r="AE512" s="71">
        <v>222</v>
      </c>
      <c r="AF512" s="71">
        <v>19</v>
      </c>
      <c r="AG512" s="71" t="s">
        <v>1138</v>
      </c>
      <c r="AH512" s="71" t="s">
        <v>1628</v>
      </c>
      <c r="AI512" s="71">
        <v>-10800</v>
      </c>
      <c r="AJ512" s="74">
        <v>39887.723796296297</v>
      </c>
      <c r="AK512" s="71" t="s">
        <v>2452</v>
      </c>
      <c r="AL512" s="71" t="s">
        <v>2658</v>
      </c>
      <c r="AM512" s="71" t="s">
        <v>3235</v>
      </c>
      <c r="AN512" s="74">
        <v>40523.665312500001</v>
      </c>
      <c r="AO512" s="71"/>
      <c r="AP512" s="71"/>
    </row>
    <row r="513" spans="1:42" ht="34.049999999999997" customHeight="1">
      <c r="A513" s="17" t="s">
        <v>309</v>
      </c>
      <c r="B513" s="77"/>
      <c r="C513" s="78">
        <v>0</v>
      </c>
      <c r="D513" s="78">
        <v>2</v>
      </c>
      <c r="E513" s="79">
        <v>0</v>
      </c>
      <c r="F513" s="79">
        <v>5.8E-4</v>
      </c>
      <c r="G513" s="79">
        <v>9.6699999999999998E-4</v>
      </c>
      <c r="H513" s="79">
        <v>0.46573100000000001</v>
      </c>
      <c r="I513" s="79">
        <v>0.5</v>
      </c>
      <c r="J513" s="18"/>
      <c r="K513" s="18" t="s">
        <v>72</v>
      </c>
      <c r="L513" s="19">
        <v>5.0327898815096503</v>
      </c>
      <c r="M513" s="20">
        <v>99.983307979614423</v>
      </c>
      <c r="N513" s="88" t="s">
        <v>1887</v>
      </c>
      <c r="O513" s="18"/>
      <c r="P513" s="25" t="s">
        <v>309</v>
      </c>
      <c r="Q513" s="26"/>
      <c r="R513" s="26"/>
      <c r="S513" s="25" t="s">
        <v>3235</v>
      </c>
      <c r="T513" s="21">
        <v>5.6357449948601994</v>
      </c>
      <c r="U513" s="22">
        <v>5549.09228515625</v>
      </c>
      <c r="V513" s="22">
        <v>7752.13720703125</v>
      </c>
      <c r="W513" s="23"/>
      <c r="X513" s="24"/>
      <c r="Y513" s="24"/>
      <c r="Z513" s="15">
        <v>211</v>
      </c>
      <c r="AA5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3" s="16"/>
      <c r="AC513" s="71">
        <v>222</v>
      </c>
      <c r="AD513" s="71">
        <v>235</v>
      </c>
      <c r="AE513" s="71">
        <v>5605</v>
      </c>
      <c r="AF513" s="71">
        <v>4</v>
      </c>
      <c r="AG513" s="71" t="s">
        <v>1141</v>
      </c>
      <c r="AH513" s="71" t="s">
        <v>1641</v>
      </c>
      <c r="AI513" s="71">
        <v>-14400</v>
      </c>
      <c r="AJ513" s="74">
        <v>39933.678252314814</v>
      </c>
      <c r="AK513" s="71" t="s">
        <v>2452</v>
      </c>
      <c r="AL513" s="71" t="s">
        <v>2661</v>
      </c>
      <c r="AM513" s="71" t="s">
        <v>3235</v>
      </c>
      <c r="AN513" s="74">
        <v>40523.665370370371</v>
      </c>
      <c r="AO513" s="71"/>
      <c r="AP513" s="71"/>
    </row>
    <row r="514" spans="1:42" ht="34.049999999999997" customHeight="1">
      <c r="A514" s="17" t="s">
        <v>310</v>
      </c>
      <c r="B514" s="77"/>
      <c r="C514" s="78">
        <v>0</v>
      </c>
      <c r="D514" s="78">
        <v>1</v>
      </c>
      <c r="E514" s="79">
        <v>0</v>
      </c>
      <c r="F514" s="79">
        <v>5.71E-4</v>
      </c>
      <c r="G514" s="79">
        <v>8.0999999999999996E-4</v>
      </c>
      <c r="H514" s="79">
        <v>0.317498</v>
      </c>
      <c r="I514" s="79">
        <v>0</v>
      </c>
      <c r="J514" s="18"/>
      <c r="K514" s="18" t="s">
        <v>72</v>
      </c>
      <c r="L514" s="19">
        <v>4.3191401746045379</v>
      </c>
      <c r="M514" s="20">
        <v>99.994459669829467</v>
      </c>
      <c r="N514" s="88" t="s">
        <v>1888</v>
      </c>
      <c r="O514" s="18"/>
      <c r="P514" s="25" t="s">
        <v>310</v>
      </c>
      <c r="Q514" s="26"/>
      <c r="R514" s="26"/>
      <c r="S514" s="25" t="s">
        <v>3235</v>
      </c>
      <c r="T514" s="21">
        <v>2.5386728068046618</v>
      </c>
      <c r="U514" s="22">
        <v>7104.361328125</v>
      </c>
      <c r="V514" s="22">
        <v>7005.14306640625</v>
      </c>
      <c r="W514" s="23"/>
      <c r="X514" s="24"/>
      <c r="Y514" s="24"/>
      <c r="Z514" s="15">
        <v>212</v>
      </c>
      <c r="AA5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4" s="16"/>
      <c r="AC514" s="71">
        <v>148</v>
      </c>
      <c r="AD514" s="71">
        <v>78</v>
      </c>
      <c r="AE514" s="71">
        <v>1836</v>
      </c>
      <c r="AF514" s="71">
        <v>345</v>
      </c>
      <c r="AG514" s="71"/>
      <c r="AH514" s="71" t="s">
        <v>1631</v>
      </c>
      <c r="AI514" s="71">
        <v>3600</v>
      </c>
      <c r="AJ514" s="74">
        <v>40274.921724537038</v>
      </c>
      <c r="AK514" s="71" t="s">
        <v>2452</v>
      </c>
      <c r="AL514" s="71" t="s">
        <v>2662</v>
      </c>
      <c r="AM514" s="71" t="s">
        <v>3235</v>
      </c>
      <c r="AN514" s="74">
        <v>40523.66542824074</v>
      </c>
      <c r="AO514" s="71"/>
      <c r="AP514" s="71"/>
    </row>
    <row r="515" spans="1:42" ht="34.049999999999997" customHeight="1">
      <c r="A515" s="17" t="s">
        <v>311</v>
      </c>
      <c r="B515" s="77"/>
      <c r="C515" s="78">
        <v>0</v>
      </c>
      <c r="D515" s="78">
        <v>1</v>
      </c>
      <c r="E515" s="79">
        <v>0</v>
      </c>
      <c r="F515" s="79">
        <v>5.71E-4</v>
      </c>
      <c r="G515" s="79">
        <v>8.0999999999999996E-4</v>
      </c>
      <c r="H515" s="79">
        <v>0.317498</v>
      </c>
      <c r="I515" s="79">
        <v>0</v>
      </c>
      <c r="J515" s="18"/>
      <c r="K515" s="18" t="s">
        <v>72</v>
      </c>
      <c r="L515" s="19">
        <v>5.275590707209564</v>
      </c>
      <c r="M515" s="20">
        <v>99.975707783098443</v>
      </c>
      <c r="N515" s="88" t="s">
        <v>1889</v>
      </c>
      <c r="O515" s="18"/>
      <c r="P515" s="25" t="s">
        <v>311</v>
      </c>
      <c r="Q515" s="26"/>
      <c r="R515" s="26"/>
      <c r="S515" s="25" t="s">
        <v>3235</v>
      </c>
      <c r="T515" s="21">
        <v>7.7464884606050566</v>
      </c>
      <c r="U515" s="22">
        <v>6151.16455078125</v>
      </c>
      <c r="V515" s="22">
        <v>8205.0341796875</v>
      </c>
      <c r="W515" s="23"/>
      <c r="X515" s="24"/>
      <c r="Y515" s="24"/>
      <c r="Z515" s="15">
        <v>213</v>
      </c>
      <c r="AA5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5" s="16"/>
      <c r="AC515" s="71">
        <v>1066</v>
      </c>
      <c r="AD515" s="71">
        <v>342</v>
      </c>
      <c r="AE515" s="71">
        <v>3134</v>
      </c>
      <c r="AF515" s="71">
        <v>0</v>
      </c>
      <c r="AG515" s="71" t="s">
        <v>1142</v>
      </c>
      <c r="AH515" s="71" t="s">
        <v>1602</v>
      </c>
      <c r="AI515" s="71">
        <v>25200</v>
      </c>
      <c r="AJ515" s="74">
        <v>39930.154004629629</v>
      </c>
      <c r="AK515" s="71" t="s">
        <v>2452</v>
      </c>
      <c r="AL515" s="71" t="s">
        <v>2663</v>
      </c>
      <c r="AM515" s="71" t="s">
        <v>3235</v>
      </c>
      <c r="AN515" s="74">
        <v>40523.66547453704</v>
      </c>
      <c r="AO515" s="71"/>
      <c r="AP515" s="71"/>
    </row>
    <row r="516" spans="1:42" ht="34.049999999999997" customHeight="1">
      <c r="A516" s="17" t="s">
        <v>314</v>
      </c>
      <c r="B516" s="77"/>
      <c r="C516" s="78">
        <v>0</v>
      </c>
      <c r="D516" s="78">
        <v>1</v>
      </c>
      <c r="E516" s="79">
        <v>0</v>
      </c>
      <c r="F516" s="79">
        <v>5.71E-4</v>
      </c>
      <c r="G516" s="79">
        <v>8.0999999999999996E-4</v>
      </c>
      <c r="H516" s="79">
        <v>0.317498</v>
      </c>
      <c r="I516" s="79">
        <v>0</v>
      </c>
      <c r="J516" s="18"/>
      <c r="K516" s="18" t="s">
        <v>72</v>
      </c>
      <c r="L516" s="19">
        <v>2.9899573047752672</v>
      </c>
      <c r="M516" s="20">
        <v>99.999289701260182</v>
      </c>
      <c r="N516" s="88" t="s">
        <v>1892</v>
      </c>
      <c r="O516" s="18"/>
      <c r="P516" s="25" t="s">
        <v>314</v>
      </c>
      <c r="Q516" s="26"/>
      <c r="R516" s="26"/>
      <c r="S516" s="25" t="s">
        <v>3352</v>
      </c>
      <c r="T516" s="21">
        <v>1.1972657444621362</v>
      </c>
      <c r="U516" s="22">
        <v>5899.54150390625</v>
      </c>
      <c r="V516" s="22">
        <v>9102.998046875</v>
      </c>
      <c r="W516" s="23"/>
      <c r="X516" s="24"/>
      <c r="Y516" s="24"/>
      <c r="Z516" s="15">
        <v>216</v>
      </c>
      <c r="AA5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6" s="16"/>
      <c r="AC516" s="71">
        <v>22</v>
      </c>
      <c r="AD516" s="71">
        <v>10</v>
      </c>
      <c r="AE516" s="71">
        <v>24</v>
      </c>
      <c r="AF516" s="71">
        <v>0</v>
      </c>
      <c r="AG516" s="71"/>
      <c r="AH516" s="71" t="s">
        <v>1603</v>
      </c>
      <c r="AI516" s="71">
        <v>-18000</v>
      </c>
      <c r="AJ516" s="74">
        <v>39990.657314814816</v>
      </c>
      <c r="AK516" s="71" t="s">
        <v>2452</v>
      </c>
      <c r="AL516" s="71" t="s">
        <v>2666</v>
      </c>
      <c r="AM516" s="71" t="s">
        <v>3352</v>
      </c>
      <c r="AN516" s="74">
        <v>40523.665520833332</v>
      </c>
      <c r="AO516" s="71"/>
      <c r="AP516" s="71"/>
    </row>
    <row r="517" spans="1:42" ht="34.049999999999997" customHeight="1">
      <c r="A517" s="17" t="s">
        <v>318</v>
      </c>
      <c r="B517" s="77"/>
      <c r="C517" s="78">
        <v>0</v>
      </c>
      <c r="D517" s="78">
        <v>1</v>
      </c>
      <c r="E517" s="79">
        <v>0</v>
      </c>
      <c r="F517" s="79">
        <v>5.71E-4</v>
      </c>
      <c r="G517" s="79">
        <v>8.0999999999999996E-4</v>
      </c>
      <c r="H517" s="79">
        <v>0.317498</v>
      </c>
      <c r="I517" s="79">
        <v>0</v>
      </c>
      <c r="J517" s="18"/>
      <c r="K517" s="18" t="s">
        <v>72</v>
      </c>
      <c r="L517" s="19">
        <v>5.2831149807765856</v>
      </c>
      <c r="M517" s="20">
        <v>99.975423663602513</v>
      </c>
      <c r="N517" s="88" t="s">
        <v>1897</v>
      </c>
      <c r="O517" s="18"/>
      <c r="P517" s="25" t="s">
        <v>318</v>
      </c>
      <c r="Q517" s="26"/>
      <c r="R517" s="26"/>
      <c r="S517" s="25" t="s">
        <v>3235</v>
      </c>
      <c r="T517" s="21">
        <v>7.8253947583899102</v>
      </c>
      <c r="U517" s="22">
        <v>7219.1201171875</v>
      </c>
      <c r="V517" s="22">
        <v>5574.93603515625</v>
      </c>
      <c r="W517" s="23"/>
      <c r="X517" s="24"/>
      <c r="Y517" s="24"/>
      <c r="Z517" s="15">
        <v>221</v>
      </c>
      <c r="AA5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7" s="16"/>
      <c r="AC517" s="71">
        <v>301</v>
      </c>
      <c r="AD517" s="71">
        <v>346</v>
      </c>
      <c r="AE517" s="71">
        <v>13463</v>
      </c>
      <c r="AF517" s="71">
        <v>38</v>
      </c>
      <c r="AG517" s="71" t="s">
        <v>1146</v>
      </c>
      <c r="AH517" s="71" t="s">
        <v>1633</v>
      </c>
      <c r="AI517" s="71">
        <v>-21600</v>
      </c>
      <c r="AJ517" s="74">
        <v>40138.153587962966</v>
      </c>
      <c r="AK517" s="71" t="s">
        <v>2452</v>
      </c>
      <c r="AL517" s="71" t="s">
        <v>2671</v>
      </c>
      <c r="AM517" s="71" t="s">
        <v>3235</v>
      </c>
      <c r="AN517" s="74">
        <v>40523.665821759256</v>
      </c>
      <c r="AO517" s="71"/>
      <c r="AP517" s="71"/>
    </row>
    <row r="518" spans="1:42" ht="34.049999999999997" customHeight="1">
      <c r="A518" s="17" t="s">
        <v>319</v>
      </c>
      <c r="B518" s="77"/>
      <c r="C518" s="78">
        <v>0</v>
      </c>
      <c r="D518" s="78">
        <v>1</v>
      </c>
      <c r="E518" s="79">
        <v>0</v>
      </c>
      <c r="F518" s="79">
        <v>5.71E-4</v>
      </c>
      <c r="G518" s="79">
        <v>8.0999999999999996E-4</v>
      </c>
      <c r="H518" s="79">
        <v>0.317498</v>
      </c>
      <c r="I518" s="79">
        <v>0</v>
      </c>
      <c r="J518" s="18"/>
      <c r="K518" s="18" t="s">
        <v>72</v>
      </c>
      <c r="L518" s="19">
        <v>4.6138693870762992</v>
      </c>
      <c r="M518" s="20">
        <v>99.991263325500313</v>
      </c>
      <c r="N518" s="88" t="s">
        <v>1898</v>
      </c>
      <c r="O518" s="18"/>
      <c r="P518" s="25" t="s">
        <v>319</v>
      </c>
      <c r="Q518" s="26"/>
      <c r="R518" s="26"/>
      <c r="S518" s="25" t="s">
        <v>3235</v>
      </c>
      <c r="T518" s="21">
        <v>3.4263686568842746</v>
      </c>
      <c r="U518" s="22">
        <v>6814.39013671875</v>
      </c>
      <c r="V518" s="22">
        <v>8473.46875</v>
      </c>
      <c r="W518" s="23"/>
      <c r="X518" s="24"/>
      <c r="Y518" s="24"/>
      <c r="Z518" s="15">
        <v>222</v>
      </c>
      <c r="AA5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8" s="16"/>
      <c r="AC518" s="71">
        <v>93</v>
      </c>
      <c r="AD518" s="71">
        <v>123</v>
      </c>
      <c r="AE518" s="71">
        <v>1735</v>
      </c>
      <c r="AF518" s="71">
        <v>17</v>
      </c>
      <c r="AG518" s="71" t="s">
        <v>1147</v>
      </c>
      <c r="AH518" s="71" t="s">
        <v>1603</v>
      </c>
      <c r="AI518" s="71">
        <v>-18000</v>
      </c>
      <c r="AJ518" s="74">
        <v>39965.968287037038</v>
      </c>
      <c r="AK518" s="71" t="s">
        <v>2452</v>
      </c>
      <c r="AL518" s="71" t="s">
        <v>2672</v>
      </c>
      <c r="AM518" s="71" t="s">
        <v>3235</v>
      </c>
      <c r="AN518" s="74">
        <v>40523.665868055556</v>
      </c>
      <c r="AO518" s="71"/>
      <c r="AP518" s="71"/>
    </row>
    <row r="519" spans="1:42" ht="34.049999999999997" customHeight="1">
      <c r="A519" s="17" t="s">
        <v>324</v>
      </c>
      <c r="B519" s="77"/>
      <c r="C519" s="78">
        <v>0</v>
      </c>
      <c r="D519" s="78">
        <v>1</v>
      </c>
      <c r="E519" s="79">
        <v>0</v>
      </c>
      <c r="F519" s="79">
        <v>5.71E-4</v>
      </c>
      <c r="G519" s="79">
        <v>8.0999999999999996E-4</v>
      </c>
      <c r="H519" s="79">
        <v>0.317498</v>
      </c>
      <c r="I519" s="79">
        <v>0</v>
      </c>
      <c r="J519" s="18"/>
      <c r="K519" s="18" t="s">
        <v>72</v>
      </c>
      <c r="L519" s="19">
        <v>1.9485218409960157</v>
      </c>
      <c r="M519" s="20">
        <v>99.999857940252042</v>
      </c>
      <c r="N519" s="88" t="s">
        <v>1905</v>
      </c>
      <c r="O519" s="18"/>
      <c r="P519" s="25" t="s">
        <v>324</v>
      </c>
      <c r="Q519" s="26"/>
      <c r="R519" s="26"/>
      <c r="S519" s="25" t="s">
        <v>3235</v>
      </c>
      <c r="T519" s="21">
        <v>1.0394531488924272</v>
      </c>
      <c r="U519" s="22">
        <v>6553.47119140625</v>
      </c>
      <c r="V519" s="22">
        <v>7077.1650390625</v>
      </c>
      <c r="W519" s="23"/>
      <c r="X519" s="24"/>
      <c r="Y519" s="24"/>
      <c r="Z519" s="15">
        <v>229</v>
      </c>
      <c r="AA5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19" s="16"/>
      <c r="AC519" s="71">
        <v>52</v>
      </c>
      <c r="AD519" s="71">
        <v>2</v>
      </c>
      <c r="AE519" s="71">
        <v>75</v>
      </c>
      <c r="AF519" s="71">
        <v>0</v>
      </c>
      <c r="AG519" s="71"/>
      <c r="AH519" s="71" t="s">
        <v>1627</v>
      </c>
      <c r="AI519" s="71">
        <v>-36000</v>
      </c>
      <c r="AJ519" s="74">
        <v>40246.807766203703</v>
      </c>
      <c r="AK519" s="71" t="s">
        <v>2452</v>
      </c>
      <c r="AL519" s="71" t="s">
        <v>2679</v>
      </c>
      <c r="AM519" s="71" t="s">
        <v>3235</v>
      </c>
      <c r="AN519" s="74">
        <v>40523.665960648148</v>
      </c>
      <c r="AO519" s="71"/>
      <c r="AP519" s="71"/>
    </row>
    <row r="520" spans="1:42" ht="34.049999999999997" customHeight="1">
      <c r="A520" s="17" t="s">
        <v>325</v>
      </c>
      <c r="B520" s="77"/>
      <c r="C520" s="78">
        <v>0</v>
      </c>
      <c r="D520" s="78">
        <v>1</v>
      </c>
      <c r="E520" s="79">
        <v>0</v>
      </c>
      <c r="F520" s="79">
        <v>5.71E-4</v>
      </c>
      <c r="G520" s="79">
        <v>8.0999999999999996E-4</v>
      </c>
      <c r="H520" s="79">
        <v>0.317498</v>
      </c>
      <c r="I520" s="79">
        <v>0</v>
      </c>
      <c r="J520" s="18"/>
      <c r="K520" s="18" t="s">
        <v>72</v>
      </c>
      <c r="L520" s="19">
        <v>3.2523257625123532</v>
      </c>
      <c r="M520" s="20">
        <v>99.998934551890287</v>
      </c>
      <c r="N520" s="88" t="s">
        <v>1906</v>
      </c>
      <c r="O520" s="18"/>
      <c r="P520" s="25" t="s">
        <v>325</v>
      </c>
      <c r="Q520" s="26"/>
      <c r="R520" s="26"/>
      <c r="S520" s="25" t="s">
        <v>3235</v>
      </c>
      <c r="T520" s="21">
        <v>1.2958986166932043</v>
      </c>
      <c r="U520" s="22">
        <v>6646.1962890625</v>
      </c>
      <c r="V520" s="22">
        <v>8344.759765625</v>
      </c>
      <c r="W520" s="23"/>
      <c r="X520" s="24"/>
      <c r="Y520" s="24"/>
      <c r="Z520" s="15">
        <v>230</v>
      </c>
      <c r="AA5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0" s="16"/>
      <c r="AC520" s="71">
        <v>28</v>
      </c>
      <c r="AD520" s="71">
        <v>15</v>
      </c>
      <c r="AE520" s="71">
        <v>297</v>
      </c>
      <c r="AF520" s="71">
        <v>15</v>
      </c>
      <c r="AG520" s="71"/>
      <c r="AH520" s="71"/>
      <c r="AI520" s="71"/>
      <c r="AJ520" s="74">
        <v>40105.984444444446</v>
      </c>
      <c r="AK520" s="71" t="s">
        <v>2452</v>
      </c>
      <c r="AL520" s="71" t="s">
        <v>2680</v>
      </c>
      <c r="AM520" s="71" t="s">
        <v>3235</v>
      </c>
      <c r="AN520" s="74">
        <v>40523.665995370371</v>
      </c>
      <c r="AO520" s="71"/>
      <c r="AP520" s="71"/>
    </row>
    <row r="521" spans="1:42" ht="34.049999999999997" customHeight="1">
      <c r="A521" s="17" t="s">
        <v>327</v>
      </c>
      <c r="B521" s="77"/>
      <c r="C521" s="78">
        <v>0</v>
      </c>
      <c r="D521" s="78">
        <v>1</v>
      </c>
      <c r="E521" s="79">
        <v>0</v>
      </c>
      <c r="F521" s="79">
        <v>5.71E-4</v>
      </c>
      <c r="G521" s="79">
        <v>8.0999999999999996E-4</v>
      </c>
      <c r="H521" s="79">
        <v>0.317498</v>
      </c>
      <c r="I521" s="79">
        <v>0</v>
      </c>
      <c r="J521" s="18"/>
      <c r="K521" s="18" t="s">
        <v>72</v>
      </c>
      <c r="L521" s="19">
        <v>3.2940873639840631</v>
      </c>
      <c r="M521" s="20">
        <v>99.998863522016308</v>
      </c>
      <c r="N521" s="88" t="s">
        <v>1908</v>
      </c>
      <c r="O521" s="18"/>
      <c r="P521" s="25" t="s">
        <v>327</v>
      </c>
      <c r="Q521" s="26"/>
      <c r="R521" s="26"/>
      <c r="S521" s="25" t="s">
        <v>3235</v>
      </c>
      <c r="T521" s="21">
        <v>1.3156251911394179</v>
      </c>
      <c r="U521" s="22">
        <v>7337.5712890625</v>
      </c>
      <c r="V521" s="22">
        <v>6966.9638671875</v>
      </c>
      <c r="W521" s="23"/>
      <c r="X521" s="24"/>
      <c r="Y521" s="24"/>
      <c r="Z521" s="15">
        <v>232</v>
      </c>
      <c r="AA5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1" s="16"/>
      <c r="AC521" s="71">
        <v>64</v>
      </c>
      <c r="AD521" s="71">
        <v>16</v>
      </c>
      <c r="AE521" s="71">
        <v>66</v>
      </c>
      <c r="AF521" s="71">
        <v>1</v>
      </c>
      <c r="AG521" s="71" t="s">
        <v>1155</v>
      </c>
      <c r="AH521" s="71"/>
      <c r="AI521" s="71"/>
      <c r="AJ521" s="74">
        <v>40140.055659722224</v>
      </c>
      <c r="AK521" s="71" t="s">
        <v>2452</v>
      </c>
      <c r="AL521" s="71" t="s">
        <v>2682</v>
      </c>
      <c r="AM521" s="71" t="s">
        <v>3235</v>
      </c>
      <c r="AN521" s="74">
        <v>40523.66605324074</v>
      </c>
      <c r="AO521" s="71"/>
      <c r="AP521" s="71"/>
    </row>
    <row r="522" spans="1:42" ht="34.049999999999997" customHeight="1">
      <c r="A522" s="17" t="s">
        <v>328</v>
      </c>
      <c r="B522" s="77"/>
      <c r="C522" s="78">
        <v>0</v>
      </c>
      <c r="D522" s="78">
        <v>2</v>
      </c>
      <c r="E522" s="79">
        <v>0</v>
      </c>
      <c r="F522" s="79">
        <v>5.8E-4</v>
      </c>
      <c r="G522" s="79">
        <v>9.6699999999999998E-4</v>
      </c>
      <c r="H522" s="79">
        <v>0.46573100000000001</v>
      </c>
      <c r="I522" s="79">
        <v>0.5</v>
      </c>
      <c r="J522" s="18"/>
      <c r="K522" s="18" t="s">
        <v>72</v>
      </c>
      <c r="L522" s="19">
        <v>4.3191401746045379</v>
      </c>
      <c r="M522" s="20">
        <v>99.994459669829467</v>
      </c>
      <c r="N522" s="88" t="s">
        <v>1909</v>
      </c>
      <c r="O522" s="18"/>
      <c r="P522" s="25" t="s">
        <v>328</v>
      </c>
      <c r="Q522" s="26"/>
      <c r="R522" s="26"/>
      <c r="S522" s="25" t="s">
        <v>3235</v>
      </c>
      <c r="T522" s="21">
        <v>2.5386728068046618</v>
      </c>
      <c r="U522" s="22">
        <v>4924.15283203125</v>
      </c>
      <c r="V522" s="22">
        <v>8521.494140625</v>
      </c>
      <c r="W522" s="23"/>
      <c r="X522" s="24"/>
      <c r="Y522" s="24"/>
      <c r="Z522" s="15">
        <v>233</v>
      </c>
      <c r="AA5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2" s="16"/>
      <c r="AC522" s="71">
        <v>51</v>
      </c>
      <c r="AD522" s="71">
        <v>78</v>
      </c>
      <c r="AE522" s="71">
        <v>835</v>
      </c>
      <c r="AF522" s="71">
        <v>0</v>
      </c>
      <c r="AG522" s="71"/>
      <c r="AH522" s="71" t="s">
        <v>1640</v>
      </c>
      <c r="AI522" s="71">
        <v>7200</v>
      </c>
      <c r="AJ522" s="74">
        <v>39959.705590277779</v>
      </c>
      <c r="AK522" s="71" t="s">
        <v>2452</v>
      </c>
      <c r="AL522" s="71" t="s">
        <v>2683</v>
      </c>
      <c r="AM522" s="71" t="s">
        <v>3235</v>
      </c>
      <c r="AN522" s="74">
        <v>40523.666087962964</v>
      </c>
      <c r="AO522" s="71"/>
      <c r="AP522" s="71"/>
    </row>
    <row r="523" spans="1:42" ht="34.049999999999997" customHeight="1">
      <c r="A523" s="17" t="s">
        <v>329</v>
      </c>
      <c r="B523" s="77"/>
      <c r="C523" s="78">
        <v>0</v>
      </c>
      <c r="D523" s="78">
        <v>1</v>
      </c>
      <c r="E523" s="79">
        <v>0</v>
      </c>
      <c r="F523" s="79">
        <v>5.71E-4</v>
      </c>
      <c r="G523" s="79">
        <v>8.0999999999999996E-4</v>
      </c>
      <c r="H523" s="79">
        <v>0.317498</v>
      </c>
      <c r="I523" s="79">
        <v>0</v>
      </c>
      <c r="J523" s="18"/>
      <c r="K523" s="18" t="s">
        <v>72</v>
      </c>
      <c r="L523" s="19">
        <v>4.258295899700185</v>
      </c>
      <c r="M523" s="20">
        <v>99.994956878947335</v>
      </c>
      <c r="N523" s="88" t="s">
        <v>1910</v>
      </c>
      <c r="O523" s="18"/>
      <c r="P523" s="25" t="s">
        <v>329</v>
      </c>
      <c r="Q523" s="26"/>
      <c r="R523" s="26"/>
      <c r="S523" s="25" t="s">
        <v>3235</v>
      </c>
      <c r="T523" s="21">
        <v>2.4005867856811665</v>
      </c>
      <c r="U523" s="22">
        <v>6781.11962890625</v>
      </c>
      <c r="V523" s="22">
        <v>5109.0166015625</v>
      </c>
      <c r="W523" s="23"/>
      <c r="X523" s="24"/>
      <c r="Y523" s="24"/>
      <c r="Z523" s="15">
        <v>234</v>
      </c>
      <c r="AA5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3" s="16"/>
      <c r="AC523" s="71">
        <v>175</v>
      </c>
      <c r="AD523" s="71">
        <v>71</v>
      </c>
      <c r="AE523" s="71">
        <v>552</v>
      </c>
      <c r="AF523" s="71">
        <v>7</v>
      </c>
      <c r="AG523" s="71" t="s">
        <v>1156</v>
      </c>
      <c r="AH523" s="71"/>
      <c r="AI523" s="71"/>
      <c r="AJ523" s="74">
        <v>40505.017210648148</v>
      </c>
      <c r="AK523" s="71" t="s">
        <v>2452</v>
      </c>
      <c r="AL523" s="71" t="s">
        <v>2684</v>
      </c>
      <c r="AM523" s="71" t="s">
        <v>3235</v>
      </c>
      <c r="AN523" s="74">
        <v>40523.66609953704</v>
      </c>
      <c r="AO523" s="71"/>
      <c r="AP523" s="71"/>
    </row>
    <row r="524" spans="1:42" ht="34.049999999999997" customHeight="1">
      <c r="A524" s="17" t="s">
        <v>330</v>
      </c>
      <c r="B524" s="77"/>
      <c r="C524" s="78">
        <v>0</v>
      </c>
      <c r="D524" s="78">
        <v>1</v>
      </c>
      <c r="E524" s="79">
        <v>0</v>
      </c>
      <c r="F524" s="79">
        <v>5.71E-4</v>
      </c>
      <c r="G524" s="79">
        <v>8.0999999999999996E-4</v>
      </c>
      <c r="H524" s="79">
        <v>0.317498</v>
      </c>
      <c r="I524" s="79">
        <v>0</v>
      </c>
      <c r="J524" s="18"/>
      <c r="K524" s="18" t="s">
        <v>72</v>
      </c>
      <c r="L524" s="19">
        <v>4.8674098738419387</v>
      </c>
      <c r="M524" s="20">
        <v>99.987072562935424</v>
      </c>
      <c r="N524" s="88" t="s">
        <v>1911</v>
      </c>
      <c r="O524" s="18"/>
      <c r="P524" s="25" t="s">
        <v>330</v>
      </c>
      <c r="Q524" s="26"/>
      <c r="R524" s="26"/>
      <c r="S524" s="25" t="s">
        <v>3235</v>
      </c>
      <c r="T524" s="21">
        <v>4.5902365492108776</v>
      </c>
      <c r="U524" s="22">
        <v>7349.53759765625</v>
      </c>
      <c r="V524" s="22">
        <v>7378.2353515625</v>
      </c>
      <c r="W524" s="23"/>
      <c r="X524" s="24"/>
      <c r="Y524" s="24"/>
      <c r="Z524" s="15">
        <v>235</v>
      </c>
      <c r="AA5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4" s="16"/>
      <c r="AC524" s="71">
        <v>109</v>
      </c>
      <c r="AD524" s="71">
        <v>182</v>
      </c>
      <c r="AE524" s="71">
        <v>1415</v>
      </c>
      <c r="AF524" s="71">
        <v>0</v>
      </c>
      <c r="AG524" s="71" t="s">
        <v>1157</v>
      </c>
      <c r="AH524" s="71" t="s">
        <v>1610</v>
      </c>
      <c r="AI524" s="71">
        <v>0</v>
      </c>
      <c r="AJ524" s="74">
        <v>40503.477951388886</v>
      </c>
      <c r="AK524" s="71" t="s">
        <v>2452</v>
      </c>
      <c r="AL524" s="71" t="s">
        <v>2685</v>
      </c>
      <c r="AM524" s="71" t="s">
        <v>3235</v>
      </c>
      <c r="AN524" s="74">
        <v>40523.66611111111</v>
      </c>
      <c r="AO524" s="71"/>
      <c r="AP524" s="71"/>
    </row>
    <row r="525" spans="1:42" ht="34.049999999999997" customHeight="1">
      <c r="A525" s="17" t="s">
        <v>331</v>
      </c>
      <c r="B525" s="77"/>
      <c r="C525" s="78">
        <v>0</v>
      </c>
      <c r="D525" s="78">
        <v>2</v>
      </c>
      <c r="E525" s="79">
        <v>0</v>
      </c>
      <c r="F525" s="79">
        <v>5.8E-4</v>
      </c>
      <c r="G525" s="79">
        <v>9.6699999999999998E-4</v>
      </c>
      <c r="H525" s="79">
        <v>0.46573100000000001</v>
      </c>
      <c r="I525" s="79">
        <v>0.5</v>
      </c>
      <c r="J525" s="18"/>
      <c r="K525" s="18" t="s">
        <v>72</v>
      </c>
      <c r="L525" s="19">
        <v>4.2398066351233314</v>
      </c>
      <c r="M525" s="20">
        <v>99.995098938695293</v>
      </c>
      <c r="N525" s="88" t="s">
        <v>1912</v>
      </c>
      <c r="O525" s="18"/>
      <c r="P525" s="25" t="s">
        <v>331</v>
      </c>
      <c r="Q525" s="26"/>
      <c r="R525" s="26"/>
      <c r="S525" s="25" t="s">
        <v>3235</v>
      </c>
      <c r="T525" s="21">
        <v>2.3611336367887392</v>
      </c>
      <c r="U525" s="22">
        <v>5030.5908203125</v>
      </c>
      <c r="V525" s="22">
        <v>8792.43359375</v>
      </c>
      <c r="W525" s="23"/>
      <c r="X525" s="24"/>
      <c r="Y525" s="24"/>
      <c r="Z525" s="15">
        <v>236</v>
      </c>
      <c r="AA5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5" s="16"/>
      <c r="AC525" s="71">
        <v>7</v>
      </c>
      <c r="AD525" s="71">
        <v>69</v>
      </c>
      <c r="AE525" s="71">
        <v>72</v>
      </c>
      <c r="AF525" s="71">
        <v>1</v>
      </c>
      <c r="AG525" s="71" t="s">
        <v>1158</v>
      </c>
      <c r="AH525" s="71"/>
      <c r="AI525" s="71"/>
      <c r="AJ525" s="74">
        <v>40519.892708333333</v>
      </c>
      <c r="AK525" s="71" t="s">
        <v>2452</v>
      </c>
      <c r="AL525" s="71" t="s">
        <v>2686</v>
      </c>
      <c r="AM525" s="71" t="s">
        <v>3235</v>
      </c>
      <c r="AN525" s="74">
        <v>40523.666145833333</v>
      </c>
      <c r="AO525" s="71"/>
      <c r="AP525" s="71"/>
    </row>
    <row r="526" spans="1:42" ht="34.049999999999997" customHeight="1">
      <c r="A526" s="17" t="s">
        <v>332</v>
      </c>
      <c r="B526" s="77"/>
      <c r="C526" s="78">
        <v>0</v>
      </c>
      <c r="D526" s="78">
        <v>1</v>
      </c>
      <c r="E526" s="79">
        <v>0</v>
      </c>
      <c r="F526" s="79">
        <v>5.71E-4</v>
      </c>
      <c r="G526" s="79">
        <v>8.0999999999999996E-4</v>
      </c>
      <c r="H526" s="79">
        <v>0.317498</v>
      </c>
      <c r="I526" s="79">
        <v>0</v>
      </c>
      <c r="J526" s="18"/>
      <c r="K526" s="18" t="s">
        <v>72</v>
      </c>
      <c r="L526" s="19">
        <v>5.5639200199856127</v>
      </c>
      <c r="M526" s="20">
        <v>99.962070047294063</v>
      </c>
      <c r="N526" s="88" t="s">
        <v>1913</v>
      </c>
      <c r="O526" s="18"/>
      <c r="P526" s="25" t="s">
        <v>332</v>
      </c>
      <c r="Q526" s="26"/>
      <c r="R526" s="26"/>
      <c r="S526" s="25" t="s">
        <v>3360</v>
      </c>
      <c r="T526" s="21">
        <v>11.53399075427807</v>
      </c>
      <c r="U526" s="22">
        <v>7355.669921875</v>
      </c>
      <c r="V526" s="22">
        <v>6260.70703125</v>
      </c>
      <c r="W526" s="23"/>
      <c r="X526" s="24"/>
      <c r="Y526" s="24"/>
      <c r="Z526" s="15">
        <v>237</v>
      </c>
      <c r="AA5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6" s="16"/>
      <c r="AC526" s="71">
        <v>60</v>
      </c>
      <c r="AD526" s="71">
        <v>534</v>
      </c>
      <c r="AE526" s="71">
        <v>20464</v>
      </c>
      <c r="AF526" s="71">
        <v>12</v>
      </c>
      <c r="AG526" s="71" t="s">
        <v>1159</v>
      </c>
      <c r="AH526" s="71" t="s">
        <v>1623</v>
      </c>
      <c r="AI526" s="71">
        <v>3600</v>
      </c>
      <c r="AJ526" s="74">
        <v>39932.724363425928</v>
      </c>
      <c r="AK526" s="71" t="s">
        <v>2452</v>
      </c>
      <c r="AL526" s="71" t="s">
        <v>2687</v>
      </c>
      <c r="AM526" s="71" t="s">
        <v>3360</v>
      </c>
      <c r="AN526" s="74">
        <v>40523.666203703702</v>
      </c>
      <c r="AO526" s="71"/>
      <c r="AP526" s="71"/>
    </row>
    <row r="527" spans="1:42" ht="34.049999999999997" customHeight="1">
      <c r="A527" s="17" t="s">
        <v>333</v>
      </c>
      <c r="B527" s="77"/>
      <c r="C527" s="78">
        <v>0</v>
      </c>
      <c r="D527" s="78">
        <v>5</v>
      </c>
      <c r="E527" s="79">
        <v>0</v>
      </c>
      <c r="F527" s="79">
        <v>6.0700000000000001E-4</v>
      </c>
      <c r="G527" s="79">
        <v>1.8500000000000001E-3</v>
      </c>
      <c r="H527" s="79">
        <v>0.69196000000000002</v>
      </c>
      <c r="I527" s="79">
        <v>0.75</v>
      </c>
      <c r="J527" s="18"/>
      <c r="K527" s="18" t="s">
        <v>72</v>
      </c>
      <c r="L527" s="19">
        <v>5.5404769900522988</v>
      </c>
      <c r="M527" s="20">
        <v>99.963419614899706</v>
      </c>
      <c r="N527" s="88" t="s">
        <v>1914</v>
      </c>
      <c r="O527" s="18"/>
      <c r="P527" s="25" t="s">
        <v>333</v>
      </c>
      <c r="Q527" s="26"/>
      <c r="R527" s="26"/>
      <c r="S527" s="25" t="s">
        <v>3361</v>
      </c>
      <c r="T527" s="21">
        <v>11.159185839800012</v>
      </c>
      <c r="U527" s="22">
        <v>5393.2470703125</v>
      </c>
      <c r="V527" s="22">
        <v>5048.21240234375</v>
      </c>
      <c r="W527" s="23"/>
      <c r="X527" s="24"/>
      <c r="Y527" s="24"/>
      <c r="Z527" s="15">
        <v>238</v>
      </c>
      <c r="AA5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7" s="16"/>
      <c r="AC527" s="71">
        <v>672</v>
      </c>
      <c r="AD527" s="71">
        <v>515</v>
      </c>
      <c r="AE527" s="71">
        <v>3171</v>
      </c>
      <c r="AF527" s="71">
        <v>1</v>
      </c>
      <c r="AG527" s="71" t="s">
        <v>1160</v>
      </c>
      <c r="AH527" s="71" t="s">
        <v>1648</v>
      </c>
      <c r="AI527" s="71">
        <v>0</v>
      </c>
      <c r="AJ527" s="74">
        <v>39944.878923611112</v>
      </c>
      <c r="AK527" s="71" t="s">
        <v>2452</v>
      </c>
      <c r="AL527" s="71" t="s">
        <v>2688</v>
      </c>
      <c r="AM527" s="71" t="s">
        <v>3361</v>
      </c>
      <c r="AN527" s="74">
        <v>40523.666250000002</v>
      </c>
      <c r="AO527" s="71"/>
      <c r="AP527" s="71"/>
    </row>
    <row r="528" spans="1:42" ht="34.049999999999997" customHeight="1">
      <c r="A528" s="17" t="s">
        <v>334</v>
      </c>
      <c r="B528" s="77"/>
      <c r="C528" s="78">
        <v>0</v>
      </c>
      <c r="D528" s="78">
        <v>1</v>
      </c>
      <c r="E528" s="79">
        <v>0</v>
      </c>
      <c r="F528" s="79">
        <v>5.71E-4</v>
      </c>
      <c r="G528" s="79">
        <v>8.0999999999999996E-4</v>
      </c>
      <c r="H528" s="79">
        <v>0.317498</v>
      </c>
      <c r="I528" s="79">
        <v>0</v>
      </c>
      <c r="J528" s="18"/>
      <c r="K528" s="18" t="s">
        <v>72</v>
      </c>
      <c r="L528" s="19">
        <v>5.2078343183535614</v>
      </c>
      <c r="M528" s="20">
        <v>99.9781227988138</v>
      </c>
      <c r="N528" s="88" t="s">
        <v>1915</v>
      </c>
      <c r="O528" s="18"/>
      <c r="P528" s="25" t="s">
        <v>334</v>
      </c>
      <c r="Q528" s="26"/>
      <c r="R528" s="26"/>
      <c r="S528" s="25" t="s">
        <v>3235</v>
      </c>
      <c r="T528" s="21">
        <v>7.0757849294337936</v>
      </c>
      <c r="U528" s="22">
        <v>6347.4814453125</v>
      </c>
      <c r="V528" s="22">
        <v>6580.28662109375</v>
      </c>
      <c r="W528" s="23"/>
      <c r="X528" s="24"/>
      <c r="Y528" s="24"/>
      <c r="Z528" s="15">
        <v>239</v>
      </c>
      <c r="AA5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8" s="16"/>
      <c r="AC528" s="71">
        <v>546</v>
      </c>
      <c r="AD528" s="71">
        <v>308</v>
      </c>
      <c r="AE528" s="71">
        <v>7646</v>
      </c>
      <c r="AF528" s="71">
        <v>14</v>
      </c>
      <c r="AG528" s="71" t="s">
        <v>1161</v>
      </c>
      <c r="AH528" s="71" t="s">
        <v>1633</v>
      </c>
      <c r="AI528" s="71">
        <v>-21600</v>
      </c>
      <c r="AJ528" s="74">
        <v>40067.135937500003</v>
      </c>
      <c r="AK528" s="71" t="s">
        <v>2452</v>
      </c>
      <c r="AL528" s="71" t="s">
        <v>2689</v>
      </c>
      <c r="AM528" s="71" t="s">
        <v>3235</v>
      </c>
      <c r="AN528" s="74">
        <v>40523.666296296295</v>
      </c>
      <c r="AO528" s="71"/>
      <c r="AP528" s="71"/>
    </row>
    <row r="529" spans="1:42" ht="34.049999999999997" customHeight="1">
      <c r="A529" s="17" t="s">
        <v>642</v>
      </c>
      <c r="B529" s="77"/>
      <c r="C529" s="78">
        <v>1</v>
      </c>
      <c r="D529" s="78">
        <v>1</v>
      </c>
      <c r="E529" s="79">
        <v>0</v>
      </c>
      <c r="F529" s="79">
        <v>5.7200000000000003E-4</v>
      </c>
      <c r="G529" s="79">
        <v>8.4400000000000002E-4</v>
      </c>
      <c r="H529" s="79">
        <v>0.48829499999999998</v>
      </c>
      <c r="I529" s="79">
        <v>0.5</v>
      </c>
      <c r="J529" s="18"/>
      <c r="K529" s="18" t="s">
        <v>72</v>
      </c>
      <c r="L529" s="19">
        <v>4.1705870907864062</v>
      </c>
      <c r="M529" s="20">
        <v>99.995596147813174</v>
      </c>
      <c r="N529" s="88" t="s">
        <v>1917</v>
      </c>
      <c r="O529" s="18"/>
      <c r="P529" s="25" t="s">
        <v>642</v>
      </c>
      <c r="Q529" s="26"/>
      <c r="R529" s="26"/>
      <c r="S529" s="25" t="s">
        <v>3235</v>
      </c>
      <c r="T529" s="21">
        <v>2.2230476156652439</v>
      </c>
      <c r="U529" s="22">
        <v>7323.42333984375</v>
      </c>
      <c r="V529" s="22">
        <v>5876.99072265625</v>
      </c>
      <c r="W529" s="23"/>
      <c r="X529" s="24"/>
      <c r="Y529" s="24"/>
      <c r="Z529" s="15">
        <v>241</v>
      </c>
      <c r="AA5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29" s="16"/>
      <c r="AC529" s="71">
        <v>45</v>
      </c>
      <c r="AD529" s="71">
        <v>62</v>
      </c>
      <c r="AE529" s="71">
        <v>590</v>
      </c>
      <c r="AF529" s="71">
        <v>59</v>
      </c>
      <c r="AG529" s="71" t="s">
        <v>1163</v>
      </c>
      <c r="AH529" s="71" t="s">
        <v>1615</v>
      </c>
      <c r="AI529" s="71">
        <v>3600</v>
      </c>
      <c r="AJ529" s="74">
        <v>39859.82440972222</v>
      </c>
      <c r="AK529" s="71" t="s">
        <v>2452</v>
      </c>
      <c r="AL529" s="71" t="s">
        <v>2691</v>
      </c>
      <c r="AM529" s="71" t="s">
        <v>3235</v>
      </c>
      <c r="AN529" s="74">
        <v>40523.676516203705</v>
      </c>
      <c r="AO529" s="71"/>
      <c r="AP529" s="71"/>
    </row>
    <row r="530" spans="1:42" ht="34.049999999999997" customHeight="1">
      <c r="A530" s="17" t="s">
        <v>336</v>
      </c>
      <c r="B530" s="77"/>
      <c r="C530" s="78">
        <v>0</v>
      </c>
      <c r="D530" s="78">
        <v>1</v>
      </c>
      <c r="E530" s="79">
        <v>0</v>
      </c>
      <c r="F530" s="79">
        <v>5.71E-4</v>
      </c>
      <c r="G530" s="79">
        <v>8.0999999999999996E-4</v>
      </c>
      <c r="H530" s="79">
        <v>0.317498</v>
      </c>
      <c r="I530" s="79">
        <v>0</v>
      </c>
      <c r="J530" s="18"/>
      <c r="K530" s="18" t="s">
        <v>72</v>
      </c>
      <c r="L530" s="19">
        <v>5.0464131264964163</v>
      </c>
      <c r="M530" s="20">
        <v>99.982952830244514</v>
      </c>
      <c r="N530" s="88" t="s">
        <v>1918</v>
      </c>
      <c r="O530" s="18"/>
      <c r="P530" s="25" t="s">
        <v>336</v>
      </c>
      <c r="Q530" s="26"/>
      <c r="R530" s="26"/>
      <c r="S530" s="25" t="s">
        <v>3236</v>
      </c>
      <c r="T530" s="21">
        <v>5.7343778670912675</v>
      </c>
      <c r="U530" s="22">
        <v>7127.810546875</v>
      </c>
      <c r="V530" s="22">
        <v>7240.15283203125</v>
      </c>
      <c r="W530" s="23"/>
      <c r="X530" s="24"/>
      <c r="Y530" s="24"/>
      <c r="Z530" s="15">
        <v>242</v>
      </c>
      <c r="AA5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0" s="16"/>
      <c r="AC530" s="71">
        <v>293</v>
      </c>
      <c r="AD530" s="71">
        <v>240</v>
      </c>
      <c r="AE530" s="71">
        <v>12316</v>
      </c>
      <c r="AF530" s="71">
        <v>95</v>
      </c>
      <c r="AG530" s="71" t="s">
        <v>1164</v>
      </c>
      <c r="AH530" s="71" t="s">
        <v>1635</v>
      </c>
      <c r="AI530" s="71">
        <v>-14400</v>
      </c>
      <c r="AJ530" s="74">
        <v>39871.717129629629</v>
      </c>
      <c r="AK530" s="71" t="s">
        <v>2452</v>
      </c>
      <c r="AL530" s="71" t="s">
        <v>2692</v>
      </c>
      <c r="AM530" s="71" t="s">
        <v>3236</v>
      </c>
      <c r="AN530" s="74">
        <v>40523.66642361111</v>
      </c>
      <c r="AO530" s="71"/>
      <c r="AP530" s="71"/>
    </row>
    <row r="531" spans="1:42" ht="34.049999999999997" customHeight="1">
      <c r="A531" s="17" t="s">
        <v>337</v>
      </c>
      <c r="B531" s="77"/>
      <c r="C531" s="78">
        <v>0</v>
      </c>
      <c r="D531" s="78">
        <v>1</v>
      </c>
      <c r="E531" s="79">
        <v>0</v>
      </c>
      <c r="F531" s="79">
        <v>5.71E-4</v>
      </c>
      <c r="G531" s="79">
        <v>8.0999999999999996E-4</v>
      </c>
      <c r="H531" s="79">
        <v>0.317498</v>
      </c>
      <c r="I531" s="79">
        <v>0</v>
      </c>
      <c r="J531" s="18"/>
      <c r="K531" s="18" t="s">
        <v>72</v>
      </c>
      <c r="L531" s="19">
        <v>2.3970436819920313</v>
      </c>
      <c r="M531" s="20">
        <v>99.99971588050407</v>
      </c>
      <c r="N531" s="88" t="s">
        <v>1919</v>
      </c>
      <c r="O531" s="18"/>
      <c r="P531" s="25" t="s">
        <v>337</v>
      </c>
      <c r="Q531" s="26"/>
      <c r="R531" s="26"/>
      <c r="S531" s="25" t="s">
        <v>3235</v>
      </c>
      <c r="T531" s="21">
        <v>1.0789062977848545</v>
      </c>
      <c r="U531" s="22">
        <v>6478.86572265625</v>
      </c>
      <c r="V531" s="22">
        <v>7973.251953125</v>
      </c>
      <c r="W531" s="23"/>
      <c r="X531" s="24"/>
      <c r="Y531" s="24"/>
      <c r="Z531" s="15">
        <v>243</v>
      </c>
      <c r="AA5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1" s="16"/>
      <c r="AC531" s="71">
        <v>42</v>
      </c>
      <c r="AD531" s="71">
        <v>4</v>
      </c>
      <c r="AE531" s="71">
        <v>22</v>
      </c>
      <c r="AF531" s="71">
        <v>0</v>
      </c>
      <c r="AG531" s="71" t="s">
        <v>1165</v>
      </c>
      <c r="AH531" s="71" t="s">
        <v>1610</v>
      </c>
      <c r="AI531" s="71">
        <v>0</v>
      </c>
      <c r="AJ531" s="74">
        <v>40202.0077662037</v>
      </c>
      <c r="AK531" s="71" t="s">
        <v>2452</v>
      </c>
      <c r="AL531" s="71" t="s">
        <v>2693</v>
      </c>
      <c r="AM531" s="71" t="s">
        <v>3235</v>
      </c>
      <c r="AN531" s="74">
        <v>40523.666446759256</v>
      </c>
      <c r="AO531" s="71"/>
      <c r="AP531" s="71"/>
    </row>
    <row r="532" spans="1:42" ht="34.049999999999997" customHeight="1">
      <c r="A532" s="17" t="s">
        <v>338</v>
      </c>
      <c r="B532" s="77"/>
      <c r="C532" s="78">
        <v>0</v>
      </c>
      <c r="D532" s="78">
        <v>2</v>
      </c>
      <c r="E532" s="79">
        <v>0</v>
      </c>
      <c r="F532" s="79">
        <v>6.0400000000000004E-4</v>
      </c>
      <c r="G532" s="79">
        <v>1.333E-3</v>
      </c>
      <c r="H532" s="79">
        <v>0.41917900000000002</v>
      </c>
      <c r="I532" s="79">
        <v>0.5</v>
      </c>
      <c r="J532" s="18"/>
      <c r="K532" s="18" t="s">
        <v>72</v>
      </c>
      <c r="L532" s="19">
        <v>4.8674098738419387</v>
      </c>
      <c r="M532" s="20">
        <v>99.987072562935424</v>
      </c>
      <c r="N532" s="88" t="s">
        <v>1920</v>
      </c>
      <c r="O532" s="18"/>
      <c r="P532" s="25" t="s">
        <v>338</v>
      </c>
      <c r="Q532" s="26"/>
      <c r="R532" s="26"/>
      <c r="S532" s="25" t="s">
        <v>3363</v>
      </c>
      <c r="T532" s="21">
        <v>4.5902365492108776</v>
      </c>
      <c r="U532" s="22">
        <v>5753.75537109375</v>
      </c>
      <c r="V532" s="22">
        <v>4636.099609375</v>
      </c>
      <c r="W532" s="23"/>
      <c r="X532" s="24"/>
      <c r="Y532" s="24"/>
      <c r="Z532" s="15">
        <v>244</v>
      </c>
      <c r="AA5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2" s="16"/>
      <c r="AC532" s="71">
        <v>511</v>
      </c>
      <c r="AD532" s="71">
        <v>182</v>
      </c>
      <c r="AE532" s="71">
        <v>923</v>
      </c>
      <c r="AF532" s="71">
        <v>0</v>
      </c>
      <c r="AG532" s="71" t="s">
        <v>1166</v>
      </c>
      <c r="AH532" s="71" t="s">
        <v>1647</v>
      </c>
      <c r="AI532" s="71">
        <v>3600</v>
      </c>
      <c r="AJ532" s="74">
        <v>40267.53497685185</v>
      </c>
      <c r="AK532" s="71" t="s">
        <v>2452</v>
      </c>
      <c r="AL532" s="71" t="s">
        <v>2694</v>
      </c>
      <c r="AM532" s="71" t="s">
        <v>3363</v>
      </c>
      <c r="AN532" s="74">
        <v>40523.66646990741</v>
      </c>
      <c r="AO532" s="71">
        <v>41.498399999999997</v>
      </c>
      <c r="AP532" s="71">
        <v>2.1156000000000001</v>
      </c>
    </row>
    <row r="533" spans="1:42" ht="34.049999999999997" customHeight="1">
      <c r="A533" s="17" t="s">
        <v>339</v>
      </c>
      <c r="B533" s="77"/>
      <c r="C533" s="78">
        <v>1</v>
      </c>
      <c r="D533" s="78">
        <v>1</v>
      </c>
      <c r="E533" s="79">
        <v>0</v>
      </c>
      <c r="F533" s="79">
        <v>5.7200000000000003E-4</v>
      </c>
      <c r="G533" s="79">
        <v>8.43E-4</v>
      </c>
      <c r="H533" s="79">
        <v>0.49325999999999998</v>
      </c>
      <c r="I533" s="79">
        <v>0.5</v>
      </c>
      <c r="J533" s="18"/>
      <c r="K533" s="18" t="s">
        <v>72</v>
      </c>
      <c r="L533" s="19">
        <v>4.8883980997224308</v>
      </c>
      <c r="M533" s="20">
        <v>99.986646383691536</v>
      </c>
      <c r="N533" s="88" t="s">
        <v>1921</v>
      </c>
      <c r="O533" s="18"/>
      <c r="P533" s="25" t="s">
        <v>339</v>
      </c>
      <c r="Q533" s="26"/>
      <c r="R533" s="26"/>
      <c r="S533" s="25" t="s">
        <v>3335</v>
      </c>
      <c r="T533" s="21">
        <v>4.7085959958881594</v>
      </c>
      <c r="U533" s="22">
        <v>5617.9501953125</v>
      </c>
      <c r="V533" s="22">
        <v>8841.9453125</v>
      </c>
      <c r="W533" s="23"/>
      <c r="X533" s="24"/>
      <c r="Y533" s="24"/>
      <c r="Z533" s="15">
        <v>245</v>
      </c>
      <c r="AA5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3" s="16"/>
      <c r="AC533" s="71">
        <v>152</v>
      </c>
      <c r="AD533" s="71">
        <v>188</v>
      </c>
      <c r="AE533" s="71">
        <v>3633</v>
      </c>
      <c r="AF533" s="71">
        <v>15</v>
      </c>
      <c r="AG533" s="71" t="s">
        <v>1167</v>
      </c>
      <c r="AH533" s="71" t="s">
        <v>1612</v>
      </c>
      <c r="AI533" s="71">
        <v>32400</v>
      </c>
      <c r="AJ533" s="74">
        <v>40017.578194444446</v>
      </c>
      <c r="AK533" s="71" t="s">
        <v>2452</v>
      </c>
      <c r="AL533" s="71" t="s">
        <v>2695</v>
      </c>
      <c r="AM533" s="71" t="s">
        <v>3335</v>
      </c>
      <c r="AN533" s="74">
        <v>40523.66646990741</v>
      </c>
      <c r="AO533" s="71"/>
      <c r="AP533" s="71"/>
    </row>
    <row r="534" spans="1:42" ht="34.049999999999997" customHeight="1">
      <c r="A534" s="17" t="s">
        <v>341</v>
      </c>
      <c r="B534" s="77"/>
      <c r="C534" s="78">
        <v>0</v>
      </c>
      <c r="D534" s="78">
        <v>2</v>
      </c>
      <c r="E534" s="79">
        <v>0</v>
      </c>
      <c r="F534" s="79">
        <v>5.7499999999999999E-4</v>
      </c>
      <c r="G534" s="79">
        <v>9.7199999999999999E-4</v>
      </c>
      <c r="H534" s="79">
        <v>0.417792</v>
      </c>
      <c r="I534" s="79">
        <v>0.5</v>
      </c>
      <c r="J534" s="18"/>
      <c r="K534" s="18" t="s">
        <v>72</v>
      </c>
      <c r="L534" s="19">
        <v>3.7008476035083691</v>
      </c>
      <c r="M534" s="20">
        <v>99.997869103780559</v>
      </c>
      <c r="N534" s="88" t="s">
        <v>1923</v>
      </c>
      <c r="O534" s="18"/>
      <c r="P534" s="25" t="s">
        <v>341</v>
      </c>
      <c r="Q534" s="26"/>
      <c r="R534" s="26"/>
      <c r="S534" s="25" t="s">
        <v>3365</v>
      </c>
      <c r="T534" s="21">
        <v>1.5917972333864083</v>
      </c>
      <c r="U534" s="22">
        <v>4557.89111328125</v>
      </c>
      <c r="V534" s="22">
        <v>8397.794921875</v>
      </c>
      <c r="W534" s="23"/>
      <c r="X534" s="24"/>
      <c r="Y534" s="24"/>
      <c r="Z534" s="15">
        <v>247</v>
      </c>
      <c r="AA5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4" s="16"/>
      <c r="AC534" s="71">
        <v>42</v>
      </c>
      <c r="AD534" s="71">
        <v>30</v>
      </c>
      <c r="AE534" s="71">
        <v>95</v>
      </c>
      <c r="AF534" s="71">
        <v>1</v>
      </c>
      <c r="AG534" s="71" t="s">
        <v>1169</v>
      </c>
      <c r="AH534" s="71" t="s">
        <v>1618</v>
      </c>
      <c r="AI534" s="71">
        <v>-10800</v>
      </c>
      <c r="AJ534" s="74">
        <v>39591.654351851852</v>
      </c>
      <c r="AK534" s="71" t="s">
        <v>2452</v>
      </c>
      <c r="AL534" s="71" t="s">
        <v>2697</v>
      </c>
      <c r="AM534" s="71" t="s">
        <v>3365</v>
      </c>
      <c r="AN534" s="74">
        <v>40523.666493055556</v>
      </c>
      <c r="AO534" s="71"/>
      <c r="AP534" s="71"/>
    </row>
    <row r="535" spans="1:42" ht="34.049999999999997" customHeight="1">
      <c r="A535" s="17" t="s">
        <v>342</v>
      </c>
      <c r="B535" s="77"/>
      <c r="C535" s="78">
        <v>0</v>
      </c>
      <c r="D535" s="78">
        <v>1</v>
      </c>
      <c r="E535" s="79">
        <v>0</v>
      </c>
      <c r="F535" s="79">
        <v>5.71E-4</v>
      </c>
      <c r="G535" s="79">
        <v>8.0999999999999996E-4</v>
      </c>
      <c r="H535" s="79">
        <v>0.317498</v>
      </c>
      <c r="I535" s="79">
        <v>0</v>
      </c>
      <c r="J535" s="18"/>
      <c r="K535" s="18" t="s">
        <v>72</v>
      </c>
      <c r="L535" s="19">
        <v>4.575954261450307</v>
      </c>
      <c r="M535" s="20">
        <v>99.99176053461818</v>
      </c>
      <c r="N535" s="88" t="s">
        <v>1924</v>
      </c>
      <c r="O535" s="18"/>
      <c r="P535" s="25" t="s">
        <v>342</v>
      </c>
      <c r="Q535" s="26"/>
      <c r="R535" s="26"/>
      <c r="S535" s="25" t="s">
        <v>3366</v>
      </c>
      <c r="T535" s="21">
        <v>3.2882826357607793</v>
      </c>
      <c r="U535" s="22">
        <v>6902.65283203125</v>
      </c>
      <c r="V535" s="22">
        <v>6135.70947265625</v>
      </c>
      <c r="W535" s="23"/>
      <c r="X535" s="24"/>
      <c r="Y535" s="24"/>
      <c r="Z535" s="15">
        <v>248</v>
      </c>
      <c r="AA5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5" s="16"/>
      <c r="AC535" s="71">
        <v>113</v>
      </c>
      <c r="AD535" s="71">
        <v>116</v>
      </c>
      <c r="AE535" s="71">
        <v>356</v>
      </c>
      <c r="AF535" s="71">
        <v>0</v>
      </c>
      <c r="AG535" s="71" t="s">
        <v>1170</v>
      </c>
      <c r="AH535" s="71" t="s">
        <v>1604</v>
      </c>
      <c r="AI535" s="71">
        <v>-28800</v>
      </c>
      <c r="AJ535" s="74">
        <v>39515.12909722222</v>
      </c>
      <c r="AK535" s="71" t="s">
        <v>2452</v>
      </c>
      <c r="AL535" s="71" t="s">
        <v>2698</v>
      </c>
      <c r="AM535" s="71" t="s">
        <v>3366</v>
      </c>
      <c r="AN535" s="74">
        <v>40523.666504629633</v>
      </c>
      <c r="AO535" s="71"/>
      <c r="AP535" s="71"/>
    </row>
    <row r="536" spans="1:42" ht="34.049999999999997" customHeight="1">
      <c r="A536" s="17" t="s">
        <v>344</v>
      </c>
      <c r="B536" s="77"/>
      <c r="C536" s="78">
        <v>0</v>
      </c>
      <c r="D536" s="78">
        <v>1</v>
      </c>
      <c r="E536" s="79">
        <v>0</v>
      </c>
      <c r="F536" s="79">
        <v>3.9899999999999999E-4</v>
      </c>
      <c r="G536" s="79">
        <v>2.6999999999999999E-5</v>
      </c>
      <c r="H536" s="79">
        <v>0.44608399999999998</v>
      </c>
      <c r="I536" s="79">
        <v>0</v>
      </c>
      <c r="J536" s="18"/>
      <c r="K536" s="18" t="s">
        <v>72</v>
      </c>
      <c r="L536" s="19">
        <v>3.8188242794582354</v>
      </c>
      <c r="M536" s="20">
        <v>99.997442924536685</v>
      </c>
      <c r="N536" s="88" t="s">
        <v>1926</v>
      </c>
      <c r="O536" s="18"/>
      <c r="P536" s="25" t="s">
        <v>344</v>
      </c>
      <c r="Q536" s="26"/>
      <c r="R536" s="26"/>
      <c r="S536" s="25" t="s">
        <v>3367</v>
      </c>
      <c r="T536" s="21">
        <v>1.71015668006369</v>
      </c>
      <c r="U536" s="22">
        <v>6197.837890625</v>
      </c>
      <c r="V536" s="22">
        <v>9885.7236328125</v>
      </c>
      <c r="W536" s="23"/>
      <c r="X536" s="24"/>
      <c r="Y536" s="24"/>
      <c r="Z536" s="15">
        <v>250</v>
      </c>
      <c r="AA5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6" s="16"/>
      <c r="AC536" s="71">
        <v>71</v>
      </c>
      <c r="AD536" s="71">
        <v>36</v>
      </c>
      <c r="AE536" s="71">
        <v>553</v>
      </c>
      <c r="AF536" s="71">
        <v>4</v>
      </c>
      <c r="AG536" s="71" t="s">
        <v>1172</v>
      </c>
      <c r="AH536" s="71" t="s">
        <v>1615</v>
      </c>
      <c r="AI536" s="71">
        <v>3600</v>
      </c>
      <c r="AJ536" s="74">
        <v>40202.669317129628</v>
      </c>
      <c r="AK536" s="71" t="s">
        <v>2452</v>
      </c>
      <c r="AL536" s="71" t="s">
        <v>2700</v>
      </c>
      <c r="AM536" s="71" t="s">
        <v>3367</v>
      </c>
      <c r="AN536" s="74">
        <v>40523.666585648149</v>
      </c>
      <c r="AO536" s="71"/>
      <c r="AP536" s="71"/>
    </row>
    <row r="537" spans="1:42" ht="34.049999999999997" customHeight="1">
      <c r="A537" s="17" t="s">
        <v>345</v>
      </c>
      <c r="B537" s="77"/>
      <c r="C537" s="78">
        <v>0</v>
      </c>
      <c r="D537" s="78">
        <v>2</v>
      </c>
      <c r="E537" s="79">
        <v>0</v>
      </c>
      <c r="F537" s="79">
        <v>5.8200000000000005E-4</v>
      </c>
      <c r="G537" s="79">
        <v>1.0610000000000001E-3</v>
      </c>
      <c r="H537" s="79">
        <v>0.40312100000000001</v>
      </c>
      <c r="I537" s="79">
        <v>0.5</v>
      </c>
      <c r="J537" s="18"/>
      <c r="K537" s="18" t="s">
        <v>72</v>
      </c>
      <c r="L537" s="19">
        <v>4.5870157314182052</v>
      </c>
      <c r="M537" s="20">
        <v>99.991618474870222</v>
      </c>
      <c r="N537" s="88" t="s">
        <v>1927</v>
      </c>
      <c r="O537" s="18"/>
      <c r="P537" s="25" t="s">
        <v>345</v>
      </c>
      <c r="Q537" s="26"/>
      <c r="R537" s="26"/>
      <c r="S537" s="25" t="s">
        <v>3368</v>
      </c>
      <c r="T537" s="21">
        <v>3.3277357846532065</v>
      </c>
      <c r="U537" s="22">
        <v>4518.98388671875</v>
      </c>
      <c r="V537" s="22">
        <v>7944.48291015625</v>
      </c>
      <c r="W537" s="23"/>
      <c r="X537" s="24"/>
      <c r="Y537" s="24"/>
      <c r="Z537" s="15">
        <v>251</v>
      </c>
      <c r="AA5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7" s="16"/>
      <c r="AC537" s="71">
        <v>105</v>
      </c>
      <c r="AD537" s="71">
        <v>118</v>
      </c>
      <c r="AE537" s="71">
        <v>1106</v>
      </c>
      <c r="AF537" s="71">
        <v>15</v>
      </c>
      <c r="AG537" s="71"/>
      <c r="AH537" s="71" t="s">
        <v>1606</v>
      </c>
      <c r="AI537" s="71">
        <v>-18000</v>
      </c>
      <c r="AJ537" s="74">
        <v>39921.907546296294</v>
      </c>
      <c r="AK537" s="71" t="s">
        <v>2452</v>
      </c>
      <c r="AL537" s="71" t="s">
        <v>2701</v>
      </c>
      <c r="AM537" s="71" t="s">
        <v>3368</v>
      </c>
      <c r="AN537" s="74">
        <v>40523.666597222225</v>
      </c>
      <c r="AO537" s="71"/>
      <c r="AP537" s="71"/>
    </row>
    <row r="538" spans="1:42" ht="34.049999999999997" customHeight="1">
      <c r="A538" s="17" t="s">
        <v>346</v>
      </c>
      <c r="B538" s="77"/>
      <c r="C538" s="78">
        <v>0</v>
      </c>
      <c r="D538" s="78">
        <v>1</v>
      </c>
      <c r="E538" s="79">
        <v>0</v>
      </c>
      <c r="F538" s="79">
        <v>5.71E-4</v>
      </c>
      <c r="G538" s="79">
        <v>8.0999999999999996E-4</v>
      </c>
      <c r="H538" s="79">
        <v>0.317498</v>
      </c>
      <c r="I538" s="79">
        <v>0</v>
      </c>
      <c r="J538" s="18"/>
      <c r="K538" s="18" t="s">
        <v>72</v>
      </c>
      <c r="L538" s="19">
        <v>4.9901097841623105</v>
      </c>
      <c r="M538" s="20">
        <v>99.984373427724137</v>
      </c>
      <c r="N538" s="88" t="s">
        <v>1928</v>
      </c>
      <c r="O538" s="18"/>
      <c r="P538" s="25" t="s">
        <v>346</v>
      </c>
      <c r="Q538" s="26"/>
      <c r="R538" s="26"/>
      <c r="S538" s="25" t="s">
        <v>3369</v>
      </c>
      <c r="T538" s="21">
        <v>5.3398463781669951</v>
      </c>
      <c r="U538" s="22">
        <v>7174.25048828125</v>
      </c>
      <c r="V538" s="22">
        <v>7231.1826171875</v>
      </c>
      <c r="W538" s="23"/>
      <c r="X538" s="24"/>
      <c r="Y538" s="24"/>
      <c r="Z538" s="15">
        <v>252</v>
      </c>
      <c r="AA5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8" s="16"/>
      <c r="AC538" s="71">
        <v>786</v>
      </c>
      <c r="AD538" s="71">
        <v>220</v>
      </c>
      <c r="AE538" s="71">
        <v>573</v>
      </c>
      <c r="AF538" s="71">
        <v>13</v>
      </c>
      <c r="AG538" s="71" t="s">
        <v>1173</v>
      </c>
      <c r="AH538" s="71" t="s">
        <v>1640</v>
      </c>
      <c r="AI538" s="71">
        <v>7200</v>
      </c>
      <c r="AJ538" s="74">
        <v>39932.942314814813</v>
      </c>
      <c r="AK538" s="71" t="s">
        <v>2452</v>
      </c>
      <c r="AL538" s="71" t="s">
        <v>2702</v>
      </c>
      <c r="AM538" s="71" t="s">
        <v>3369</v>
      </c>
      <c r="AN538" s="74">
        <v>40523.666678240741</v>
      </c>
      <c r="AO538" s="71"/>
      <c r="AP538" s="71"/>
    </row>
    <row r="539" spans="1:42" ht="34.049999999999997" customHeight="1">
      <c r="A539" s="17" t="s">
        <v>347</v>
      </c>
      <c r="B539" s="77"/>
      <c r="C539" s="78">
        <v>0</v>
      </c>
      <c r="D539" s="78">
        <v>2</v>
      </c>
      <c r="E539" s="79">
        <v>0</v>
      </c>
      <c r="F539" s="79">
        <v>5.8E-4</v>
      </c>
      <c r="G539" s="79">
        <v>9.6699999999999998E-4</v>
      </c>
      <c r="H539" s="79">
        <v>0.46573100000000001</v>
      </c>
      <c r="I539" s="79">
        <v>0.5</v>
      </c>
      <c r="J539" s="18"/>
      <c r="K539" s="18" t="s">
        <v>72</v>
      </c>
      <c r="L539" s="19">
        <v>2.2108902987331018</v>
      </c>
      <c r="M539" s="20">
        <v>99.999786910378063</v>
      </c>
      <c r="N539" s="88" t="s">
        <v>1929</v>
      </c>
      <c r="O539" s="18"/>
      <c r="P539" s="25" t="s">
        <v>347</v>
      </c>
      <c r="Q539" s="26"/>
      <c r="R539" s="26"/>
      <c r="S539" s="25" t="s">
        <v>3235</v>
      </c>
      <c r="T539" s="21">
        <v>1.0591797233386409</v>
      </c>
      <c r="U539" s="22">
        <v>4731.05078125</v>
      </c>
      <c r="V539" s="22">
        <v>8712.4580078125</v>
      </c>
      <c r="W539" s="23"/>
      <c r="X539" s="24"/>
      <c r="Y539" s="24"/>
      <c r="Z539" s="15">
        <v>253</v>
      </c>
      <c r="AA5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39" s="16"/>
      <c r="AC539" s="71">
        <v>10</v>
      </c>
      <c r="AD539" s="71">
        <v>3</v>
      </c>
      <c r="AE539" s="71">
        <v>1</v>
      </c>
      <c r="AF539" s="71">
        <v>3</v>
      </c>
      <c r="AG539" s="71"/>
      <c r="AH539" s="71"/>
      <c r="AI539" s="71"/>
      <c r="AJ539" s="74">
        <v>40335.6096875</v>
      </c>
      <c r="AK539" s="71" t="s">
        <v>2452</v>
      </c>
      <c r="AL539" s="71" t="s">
        <v>2703</v>
      </c>
      <c r="AM539" s="71" t="s">
        <v>3235</v>
      </c>
      <c r="AN539" s="74">
        <v>40523.666712962964</v>
      </c>
      <c r="AO539" s="71"/>
      <c r="AP539" s="71"/>
    </row>
    <row r="540" spans="1:42" ht="34.049999999999997" customHeight="1">
      <c r="A540" s="17" t="s">
        <v>349</v>
      </c>
      <c r="B540" s="77"/>
      <c r="C540" s="78">
        <v>0</v>
      </c>
      <c r="D540" s="78">
        <v>1</v>
      </c>
      <c r="E540" s="79">
        <v>0</v>
      </c>
      <c r="F540" s="79">
        <v>5.71E-4</v>
      </c>
      <c r="G540" s="79">
        <v>8.0999999999999996E-4</v>
      </c>
      <c r="H540" s="79">
        <v>0.317498</v>
      </c>
      <c r="I540" s="79">
        <v>0</v>
      </c>
      <c r="J540" s="18"/>
      <c r="K540" s="18" t="s">
        <v>72</v>
      </c>
      <c r="L540" s="19">
        <v>5.6698699726951949</v>
      </c>
      <c r="M540" s="20">
        <v>99.955322209265844</v>
      </c>
      <c r="N540" s="88" t="s">
        <v>1931</v>
      </c>
      <c r="O540" s="18"/>
      <c r="P540" s="25" t="s">
        <v>349</v>
      </c>
      <c r="Q540" s="26"/>
      <c r="R540" s="26"/>
      <c r="S540" s="25" t="s">
        <v>3371</v>
      </c>
      <c r="T540" s="21">
        <v>13.408015326668364</v>
      </c>
      <c r="U540" s="22">
        <v>6315.224609375</v>
      </c>
      <c r="V540" s="22">
        <v>7977.046875</v>
      </c>
      <c r="W540" s="23"/>
      <c r="X540" s="24"/>
      <c r="Y540" s="24"/>
      <c r="Z540" s="15">
        <v>255</v>
      </c>
      <c r="AA5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0" s="16"/>
      <c r="AC540" s="71">
        <v>136</v>
      </c>
      <c r="AD540" s="71">
        <v>629</v>
      </c>
      <c r="AE540" s="71">
        <v>7269</v>
      </c>
      <c r="AF540" s="71">
        <v>1</v>
      </c>
      <c r="AG540" s="71" t="s">
        <v>1175</v>
      </c>
      <c r="AH540" s="71" t="s">
        <v>1628</v>
      </c>
      <c r="AI540" s="71">
        <v>-10800</v>
      </c>
      <c r="AJ540" s="74">
        <v>39584.760868055557</v>
      </c>
      <c r="AK540" s="71" t="s">
        <v>2452</v>
      </c>
      <c r="AL540" s="71" t="s">
        <v>2705</v>
      </c>
      <c r="AM540" s="71" t="s">
        <v>3371</v>
      </c>
      <c r="AN540" s="74">
        <v>40523.66678240741</v>
      </c>
      <c r="AO540" s="71"/>
      <c r="AP540" s="71"/>
    </row>
    <row r="541" spans="1:42" ht="34.049999999999997" customHeight="1">
      <c r="A541" s="17" t="s">
        <v>350</v>
      </c>
      <c r="B541" s="77"/>
      <c r="C541" s="78">
        <v>0</v>
      </c>
      <c r="D541" s="78">
        <v>1</v>
      </c>
      <c r="E541" s="79">
        <v>0</v>
      </c>
      <c r="F541" s="79">
        <v>5.71E-4</v>
      </c>
      <c r="G541" s="79">
        <v>8.0999999999999996E-4</v>
      </c>
      <c r="H541" s="79">
        <v>0.317498</v>
      </c>
      <c r="I541" s="79">
        <v>0</v>
      </c>
      <c r="J541" s="18"/>
      <c r="K541" s="18" t="s">
        <v>72</v>
      </c>
      <c r="L541" s="19">
        <v>4.9959657538639046</v>
      </c>
      <c r="M541" s="20">
        <v>99.984231367976179</v>
      </c>
      <c r="N541" s="88" t="s">
        <v>1932</v>
      </c>
      <c r="O541" s="18"/>
      <c r="P541" s="25" t="s">
        <v>350</v>
      </c>
      <c r="Q541" s="26"/>
      <c r="R541" s="26"/>
      <c r="S541" s="25" t="s">
        <v>3235</v>
      </c>
      <c r="T541" s="21">
        <v>5.3792995270594224</v>
      </c>
      <c r="U541" s="22">
        <v>6790.310546875</v>
      </c>
      <c r="V541" s="22">
        <v>6420.6123046875</v>
      </c>
      <c r="W541" s="23"/>
      <c r="X541" s="24"/>
      <c r="Y541" s="24"/>
      <c r="Z541" s="15">
        <v>256</v>
      </c>
      <c r="AA5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1" s="16"/>
      <c r="AC541" s="71">
        <v>186</v>
      </c>
      <c r="AD541" s="71">
        <v>222</v>
      </c>
      <c r="AE541" s="71">
        <v>3510</v>
      </c>
      <c r="AF541" s="71">
        <v>6</v>
      </c>
      <c r="AG541" s="71" t="s">
        <v>1176</v>
      </c>
      <c r="AH541" s="71" t="s">
        <v>1627</v>
      </c>
      <c r="AI541" s="71">
        <v>-36000</v>
      </c>
      <c r="AJ541" s="74">
        <v>39913.099363425928</v>
      </c>
      <c r="AK541" s="71" t="s">
        <v>2452</v>
      </c>
      <c r="AL541" s="71" t="s">
        <v>2706</v>
      </c>
      <c r="AM541" s="71" t="s">
        <v>3235</v>
      </c>
      <c r="AN541" s="74">
        <v>40523.666828703703</v>
      </c>
      <c r="AO541" s="71"/>
      <c r="AP541" s="71"/>
    </row>
    <row r="542" spans="1:42" ht="34.049999999999997" customHeight="1">
      <c r="A542" s="17" t="s">
        <v>353</v>
      </c>
      <c r="B542" s="77"/>
      <c r="C542" s="78">
        <v>0</v>
      </c>
      <c r="D542" s="78">
        <v>2</v>
      </c>
      <c r="E542" s="79">
        <v>0</v>
      </c>
      <c r="F542" s="79">
        <v>5.7200000000000003E-4</v>
      </c>
      <c r="G542" s="79">
        <v>8.43E-4</v>
      </c>
      <c r="H542" s="79">
        <v>0.51098600000000005</v>
      </c>
      <c r="I542" s="79">
        <v>0.5</v>
      </c>
      <c r="J542" s="18"/>
      <c r="K542" s="18" t="s">
        <v>72</v>
      </c>
      <c r="L542" s="19">
        <v>6.2832375292704175</v>
      </c>
      <c r="M542" s="20">
        <v>99.884718514528572</v>
      </c>
      <c r="N542" s="88" t="s">
        <v>1934</v>
      </c>
      <c r="O542" s="18"/>
      <c r="P542" s="25" t="s">
        <v>353</v>
      </c>
      <c r="Q542" s="26"/>
      <c r="R542" s="26"/>
      <c r="S542" s="25" t="s">
        <v>3373</v>
      </c>
      <c r="T542" s="21">
        <v>33.016230326204699</v>
      </c>
      <c r="U542" s="22">
        <v>6633.416015625</v>
      </c>
      <c r="V542" s="22">
        <v>7162.20703125</v>
      </c>
      <c r="W542" s="23"/>
      <c r="X542" s="24"/>
      <c r="Y542" s="24"/>
      <c r="Z542" s="15">
        <v>258</v>
      </c>
      <c r="AA5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2" s="16"/>
      <c r="AC542" s="71">
        <v>1113</v>
      </c>
      <c r="AD542" s="71">
        <v>1623</v>
      </c>
      <c r="AE542" s="71">
        <v>36421</v>
      </c>
      <c r="AF542" s="71">
        <v>3</v>
      </c>
      <c r="AG542" s="71" t="s">
        <v>1178</v>
      </c>
      <c r="AH542" s="71" t="s">
        <v>1625</v>
      </c>
      <c r="AI542" s="71">
        <v>-16200</v>
      </c>
      <c r="AJ542" s="74">
        <v>40009.672384259262</v>
      </c>
      <c r="AK542" s="71" t="s">
        <v>2452</v>
      </c>
      <c r="AL542" s="71" t="s">
        <v>2708</v>
      </c>
      <c r="AM542" s="71" t="s">
        <v>3373</v>
      </c>
      <c r="AN542" s="74">
        <v>40523.667372685188</v>
      </c>
      <c r="AO542" s="71"/>
      <c r="AP542" s="71"/>
    </row>
    <row r="543" spans="1:42" ht="34.049999999999997" customHeight="1">
      <c r="A543" s="17" t="s">
        <v>357</v>
      </c>
      <c r="B543" s="77"/>
      <c r="C543" s="78">
        <v>0</v>
      </c>
      <c r="D543" s="78">
        <v>1</v>
      </c>
      <c r="E543" s="79">
        <v>0</v>
      </c>
      <c r="F543" s="79">
        <v>5.71E-4</v>
      </c>
      <c r="G543" s="79">
        <v>8.0999999999999996E-4</v>
      </c>
      <c r="H543" s="79">
        <v>0.317498</v>
      </c>
      <c r="I543" s="79">
        <v>0</v>
      </c>
      <c r="J543" s="18"/>
      <c r="K543" s="18" t="s">
        <v>72</v>
      </c>
      <c r="L543" s="19">
        <v>5.8107545359466535</v>
      </c>
      <c r="M543" s="20">
        <v>99.944454638546731</v>
      </c>
      <c r="N543" s="88" t="s">
        <v>1938</v>
      </c>
      <c r="O543" s="18"/>
      <c r="P543" s="25" t="s">
        <v>357</v>
      </c>
      <c r="Q543" s="26"/>
      <c r="R543" s="26"/>
      <c r="S543" s="25" t="s">
        <v>3235</v>
      </c>
      <c r="T543" s="21">
        <v>16.426181216939046</v>
      </c>
      <c r="U543" s="22">
        <v>5999.79443359375</v>
      </c>
      <c r="V543" s="22">
        <v>8699.548828125</v>
      </c>
      <c r="W543" s="23"/>
      <c r="X543" s="24"/>
      <c r="Y543" s="24"/>
      <c r="Z543" s="15">
        <v>262</v>
      </c>
      <c r="AA5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3" s="16"/>
      <c r="AC543" s="71">
        <v>345</v>
      </c>
      <c r="AD543" s="71">
        <v>782</v>
      </c>
      <c r="AE543" s="71">
        <v>4338</v>
      </c>
      <c r="AF543" s="71">
        <v>0</v>
      </c>
      <c r="AG543" s="71" t="s">
        <v>1182</v>
      </c>
      <c r="AH543" s="71" t="s">
        <v>1628</v>
      </c>
      <c r="AI543" s="71">
        <v>-10800</v>
      </c>
      <c r="AJ543" s="74">
        <v>39886.583043981482</v>
      </c>
      <c r="AK543" s="71" t="s">
        <v>2452</v>
      </c>
      <c r="AL543" s="71" t="s">
        <v>2712</v>
      </c>
      <c r="AM543" s="71" t="s">
        <v>3235</v>
      </c>
      <c r="AN543" s="74">
        <v>40523.667048611111</v>
      </c>
      <c r="AO543" s="71"/>
      <c r="AP543" s="71"/>
    </row>
    <row r="544" spans="1:42" ht="34.049999999999997" customHeight="1">
      <c r="A544" s="17" t="s">
        <v>358</v>
      </c>
      <c r="B544" s="77"/>
      <c r="C544" s="78">
        <v>0</v>
      </c>
      <c r="D544" s="78">
        <v>1</v>
      </c>
      <c r="E544" s="79">
        <v>0</v>
      </c>
      <c r="F544" s="79">
        <v>5.71E-4</v>
      </c>
      <c r="G544" s="79">
        <v>8.0999999999999996E-4</v>
      </c>
      <c r="H544" s="79">
        <v>0.317498</v>
      </c>
      <c r="I544" s="79">
        <v>0</v>
      </c>
      <c r="J544" s="18"/>
      <c r="K544" s="18" t="s">
        <v>72</v>
      </c>
      <c r="L544" s="19">
        <v>4.1384938904221897</v>
      </c>
      <c r="M544" s="20">
        <v>99.995809237435111</v>
      </c>
      <c r="N544" s="88" t="s">
        <v>1939</v>
      </c>
      <c r="O544" s="18"/>
      <c r="P544" s="25" t="s">
        <v>358</v>
      </c>
      <c r="Q544" s="26"/>
      <c r="R544" s="26"/>
      <c r="S544" s="25" t="s">
        <v>3235</v>
      </c>
      <c r="T544" s="21">
        <v>2.163867892326603</v>
      </c>
      <c r="U544" s="22">
        <v>6688.75146484375</v>
      </c>
      <c r="V544" s="22">
        <v>5250.50048828125</v>
      </c>
      <c r="W544" s="23"/>
      <c r="X544" s="24"/>
      <c r="Y544" s="24"/>
      <c r="Z544" s="15">
        <v>263</v>
      </c>
      <c r="AA5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4" s="16"/>
      <c r="AC544" s="71">
        <v>145</v>
      </c>
      <c r="AD544" s="71">
        <v>59</v>
      </c>
      <c r="AE544" s="71">
        <v>1418</v>
      </c>
      <c r="AF544" s="71">
        <v>0</v>
      </c>
      <c r="AG544" s="71" t="s">
        <v>1183</v>
      </c>
      <c r="AH544" s="71" t="s">
        <v>1650</v>
      </c>
      <c r="AI544" s="71">
        <v>-21600</v>
      </c>
      <c r="AJ544" s="74">
        <v>39959.159826388888</v>
      </c>
      <c r="AK544" s="71" t="s">
        <v>2452</v>
      </c>
      <c r="AL544" s="71" t="s">
        <v>2713</v>
      </c>
      <c r="AM544" s="71" t="s">
        <v>3235</v>
      </c>
      <c r="AN544" s="74">
        <v>40523.667071759257</v>
      </c>
      <c r="AO544" s="71"/>
      <c r="AP544" s="71"/>
    </row>
    <row r="545" spans="1:42" ht="34.049999999999997" customHeight="1">
      <c r="A545" s="17" t="s">
        <v>359</v>
      </c>
      <c r="B545" s="77"/>
      <c r="C545" s="78">
        <v>0</v>
      </c>
      <c r="D545" s="78">
        <v>1</v>
      </c>
      <c r="E545" s="79">
        <v>0</v>
      </c>
      <c r="F545" s="79">
        <v>5.71E-4</v>
      </c>
      <c r="G545" s="79">
        <v>8.0999999999999996E-4</v>
      </c>
      <c r="H545" s="79">
        <v>0.317498</v>
      </c>
      <c r="I545" s="79">
        <v>0</v>
      </c>
      <c r="J545" s="18"/>
      <c r="K545" s="18" t="s">
        <v>72</v>
      </c>
      <c r="L545" s="19">
        <v>3.2076818389665185</v>
      </c>
      <c r="M545" s="20">
        <v>99.999005581764266</v>
      </c>
      <c r="N545" s="88" t="s">
        <v>1940</v>
      </c>
      <c r="O545" s="18"/>
      <c r="P545" s="25" t="s">
        <v>359</v>
      </c>
      <c r="Q545" s="26"/>
      <c r="R545" s="26"/>
      <c r="S545" s="25" t="s">
        <v>3235</v>
      </c>
      <c r="T545" s="21">
        <v>1.2761720422469907</v>
      </c>
      <c r="U545" s="22">
        <v>5947.7529296875</v>
      </c>
      <c r="V545" s="22">
        <v>8262.41796875</v>
      </c>
      <c r="W545" s="23"/>
      <c r="X545" s="24"/>
      <c r="Y545" s="24"/>
      <c r="Z545" s="15">
        <v>264</v>
      </c>
      <c r="AA5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5" s="16"/>
      <c r="AC545" s="71">
        <v>38</v>
      </c>
      <c r="AD545" s="71">
        <v>14</v>
      </c>
      <c r="AE545" s="71">
        <v>292</v>
      </c>
      <c r="AF545" s="71">
        <v>5</v>
      </c>
      <c r="AG545" s="71" t="s">
        <v>1184</v>
      </c>
      <c r="AH545" s="71" t="s">
        <v>1636</v>
      </c>
      <c r="AI545" s="71">
        <v>3600</v>
      </c>
      <c r="AJ545" s="74">
        <v>40229.914872685185</v>
      </c>
      <c r="AK545" s="71" t="s">
        <v>2452</v>
      </c>
      <c r="AL545" s="71" t="s">
        <v>2714</v>
      </c>
      <c r="AM545" s="71" t="s">
        <v>3235</v>
      </c>
      <c r="AN545" s="74">
        <v>40523.667094907411</v>
      </c>
      <c r="AO545" s="71"/>
      <c r="AP545" s="71"/>
    </row>
    <row r="546" spans="1:42" ht="34.049999999999997" customHeight="1">
      <c r="A546" s="17" t="s">
        <v>360</v>
      </c>
      <c r="B546" s="77"/>
      <c r="C546" s="78">
        <v>0</v>
      </c>
      <c r="D546" s="78">
        <v>2</v>
      </c>
      <c r="E546" s="79">
        <v>0</v>
      </c>
      <c r="F546" s="79">
        <v>5.7300000000000005E-4</v>
      </c>
      <c r="G546" s="79">
        <v>8.7600000000000004E-4</v>
      </c>
      <c r="H546" s="79">
        <v>0.441716</v>
      </c>
      <c r="I546" s="79">
        <v>0.5</v>
      </c>
      <c r="J546" s="18"/>
      <c r="K546" s="18" t="s">
        <v>72</v>
      </c>
      <c r="L546" s="19">
        <v>4.7717967276606075</v>
      </c>
      <c r="M546" s="20">
        <v>99.988848309784956</v>
      </c>
      <c r="N546" s="88" t="s">
        <v>1941</v>
      </c>
      <c r="O546" s="18"/>
      <c r="P546" s="25" t="s">
        <v>360</v>
      </c>
      <c r="Q546" s="26"/>
      <c r="R546" s="26"/>
      <c r="S546" s="25" t="s">
        <v>3375</v>
      </c>
      <c r="T546" s="21">
        <v>4.0970721880555372</v>
      </c>
      <c r="U546" s="22">
        <v>6335.16015625</v>
      </c>
      <c r="V546" s="22">
        <v>6346.44580078125</v>
      </c>
      <c r="W546" s="23"/>
      <c r="X546" s="24"/>
      <c r="Y546" s="24"/>
      <c r="Z546" s="15">
        <v>265</v>
      </c>
      <c r="AA5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6" s="16"/>
      <c r="AC546" s="71">
        <v>161</v>
      </c>
      <c r="AD546" s="71">
        <v>157</v>
      </c>
      <c r="AE546" s="71">
        <v>3452</v>
      </c>
      <c r="AF546" s="71">
        <v>8</v>
      </c>
      <c r="AG546" s="71" t="s">
        <v>1185</v>
      </c>
      <c r="AH546" s="71" t="s">
        <v>1615</v>
      </c>
      <c r="AI546" s="71">
        <v>3600</v>
      </c>
      <c r="AJ546" s="74">
        <v>39986.331134259257</v>
      </c>
      <c r="AK546" s="71" t="s">
        <v>2452</v>
      </c>
      <c r="AL546" s="71" t="s">
        <v>2715</v>
      </c>
      <c r="AM546" s="71" t="s">
        <v>3375</v>
      </c>
      <c r="AN546" s="74">
        <v>40523.667141203703</v>
      </c>
      <c r="AO546" s="71"/>
      <c r="AP546" s="71"/>
    </row>
    <row r="547" spans="1:42" ht="34.049999999999997" customHeight="1">
      <c r="A547" s="17" t="s">
        <v>362</v>
      </c>
      <c r="B547" s="77"/>
      <c r="C547" s="78">
        <v>0</v>
      </c>
      <c r="D547" s="78">
        <v>1</v>
      </c>
      <c r="E547" s="79">
        <v>0</v>
      </c>
      <c r="F547" s="79">
        <v>5.71E-4</v>
      </c>
      <c r="G547" s="79">
        <v>8.0999999999999996E-4</v>
      </c>
      <c r="H547" s="79">
        <v>0.317498</v>
      </c>
      <c r="I547" s="79">
        <v>0</v>
      </c>
      <c r="J547" s="18"/>
      <c r="K547" s="18" t="s">
        <v>72</v>
      </c>
      <c r="L547" s="19">
        <v>4.8883980997224308</v>
      </c>
      <c r="M547" s="20">
        <v>99.986646383691536</v>
      </c>
      <c r="N547" s="88" t="s">
        <v>1946</v>
      </c>
      <c r="O547" s="18"/>
      <c r="P547" s="25" t="s">
        <v>362</v>
      </c>
      <c r="Q547" s="26"/>
      <c r="R547" s="26"/>
      <c r="S547" s="25" t="s">
        <v>3235</v>
      </c>
      <c r="T547" s="21">
        <v>4.7085959958881594</v>
      </c>
      <c r="U547" s="22">
        <v>6280.2763671875</v>
      </c>
      <c r="V547" s="22">
        <v>8068.2607421875</v>
      </c>
      <c r="W547" s="23"/>
      <c r="X547" s="24"/>
      <c r="Y547" s="24"/>
      <c r="Z547" s="15">
        <v>270</v>
      </c>
      <c r="AA5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7" s="16"/>
      <c r="AC547" s="71">
        <v>293</v>
      </c>
      <c r="AD547" s="71">
        <v>188</v>
      </c>
      <c r="AE547" s="71">
        <v>1961</v>
      </c>
      <c r="AF547" s="71">
        <v>7</v>
      </c>
      <c r="AG547" s="71" t="s">
        <v>1190</v>
      </c>
      <c r="AH547" s="71"/>
      <c r="AI547" s="71"/>
      <c r="AJ547" s="74">
        <v>39883.021111111113</v>
      </c>
      <c r="AK547" s="71" t="s">
        <v>2452</v>
      </c>
      <c r="AL547" s="71" t="s">
        <v>2720</v>
      </c>
      <c r="AM547" s="71" t="s">
        <v>3235</v>
      </c>
      <c r="AN547" s="74">
        <v>40523.667141203703</v>
      </c>
      <c r="AO547" s="71"/>
      <c r="AP547" s="71"/>
    </row>
    <row r="548" spans="1:42" ht="34.049999999999997" customHeight="1">
      <c r="A548" s="17" t="s">
        <v>364</v>
      </c>
      <c r="B548" s="77"/>
      <c r="C548" s="78">
        <v>0</v>
      </c>
      <c r="D548" s="78">
        <v>1</v>
      </c>
      <c r="E548" s="79">
        <v>0</v>
      </c>
      <c r="F548" s="79">
        <v>5.71E-4</v>
      </c>
      <c r="G548" s="79">
        <v>8.0999999999999996E-4</v>
      </c>
      <c r="H548" s="79">
        <v>0.317498</v>
      </c>
      <c r="I548" s="79">
        <v>0</v>
      </c>
      <c r="J548" s="18"/>
      <c r="K548" s="18" t="s">
        <v>72</v>
      </c>
      <c r="L548" s="19">
        <v>3.2076818389665185</v>
      </c>
      <c r="M548" s="20">
        <v>99.999005581764266</v>
      </c>
      <c r="N548" s="88" t="s">
        <v>1948</v>
      </c>
      <c r="O548" s="18"/>
      <c r="P548" s="25" t="s">
        <v>364</v>
      </c>
      <c r="Q548" s="26"/>
      <c r="R548" s="26"/>
      <c r="S548" s="25" t="s">
        <v>3235</v>
      </c>
      <c r="T548" s="21">
        <v>1.2761720422469907</v>
      </c>
      <c r="U548" s="22">
        <v>6903.23095703125</v>
      </c>
      <c r="V548" s="22">
        <v>8238.912109375</v>
      </c>
      <c r="W548" s="23"/>
      <c r="X548" s="24"/>
      <c r="Y548" s="24"/>
      <c r="Z548" s="15">
        <v>272</v>
      </c>
      <c r="AA5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8" s="16"/>
      <c r="AC548" s="71">
        <v>79</v>
      </c>
      <c r="AD548" s="71">
        <v>14</v>
      </c>
      <c r="AE548" s="71">
        <v>131</v>
      </c>
      <c r="AF548" s="71">
        <v>0</v>
      </c>
      <c r="AG548" s="71" t="s">
        <v>1192</v>
      </c>
      <c r="AH548" s="71" t="s">
        <v>1603</v>
      </c>
      <c r="AI548" s="71">
        <v>-18000</v>
      </c>
      <c r="AJ548" s="74">
        <v>39720.258715277778</v>
      </c>
      <c r="AK548" s="71" t="s">
        <v>2452</v>
      </c>
      <c r="AL548" s="71" t="s">
        <v>2722</v>
      </c>
      <c r="AM548" s="71" t="s">
        <v>3235</v>
      </c>
      <c r="AN548" s="74">
        <v>40523.667175925926</v>
      </c>
      <c r="AO548" s="71"/>
      <c r="AP548" s="71"/>
    </row>
    <row r="549" spans="1:42" ht="34.049999999999997" customHeight="1">
      <c r="A549" s="17" t="s">
        <v>365</v>
      </c>
      <c r="B549" s="77"/>
      <c r="C549" s="78">
        <v>0</v>
      </c>
      <c r="D549" s="78">
        <v>2</v>
      </c>
      <c r="E549" s="79">
        <v>0</v>
      </c>
      <c r="F549" s="79">
        <v>6.0400000000000004E-4</v>
      </c>
      <c r="G549" s="79">
        <v>1.333E-3</v>
      </c>
      <c r="H549" s="79">
        <v>0.41917900000000002</v>
      </c>
      <c r="I549" s="79">
        <v>0.5</v>
      </c>
      <c r="J549" s="18"/>
      <c r="K549" s="18" t="s">
        <v>72</v>
      </c>
      <c r="L549" s="19">
        <v>3.4052882687473445</v>
      </c>
      <c r="M549" s="20">
        <v>99.998650432394356</v>
      </c>
      <c r="N549" s="88" t="s">
        <v>1949</v>
      </c>
      <c r="O549" s="18"/>
      <c r="P549" s="25" t="s">
        <v>365</v>
      </c>
      <c r="Q549" s="26"/>
      <c r="R549" s="26"/>
      <c r="S549" s="25" t="s">
        <v>3380</v>
      </c>
      <c r="T549" s="21">
        <v>1.3748049144780587</v>
      </c>
      <c r="U549" s="22">
        <v>5592.05029296875</v>
      </c>
      <c r="V549" s="22">
        <v>5341.66064453125</v>
      </c>
      <c r="W549" s="23"/>
      <c r="X549" s="24"/>
      <c r="Y549" s="24"/>
      <c r="Z549" s="15">
        <v>273</v>
      </c>
      <c r="AA5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49" s="16"/>
      <c r="AC549" s="71">
        <v>61</v>
      </c>
      <c r="AD549" s="71">
        <v>19</v>
      </c>
      <c r="AE549" s="71">
        <v>38</v>
      </c>
      <c r="AF549" s="71">
        <v>0</v>
      </c>
      <c r="AG549" s="71" t="s">
        <v>1193</v>
      </c>
      <c r="AH549" s="71" t="s">
        <v>1610</v>
      </c>
      <c r="AI549" s="71">
        <v>0</v>
      </c>
      <c r="AJ549" s="74">
        <v>40452.662476851852</v>
      </c>
      <c r="AK549" s="71" t="s">
        <v>2452</v>
      </c>
      <c r="AL549" s="71" t="s">
        <v>2723</v>
      </c>
      <c r="AM549" s="71" t="s">
        <v>3380</v>
      </c>
      <c r="AN549" s="74">
        <v>40523.667280092595</v>
      </c>
      <c r="AO549" s="71"/>
      <c r="AP549" s="71"/>
    </row>
    <row r="550" spans="1:42" ht="34.049999999999997" customHeight="1">
      <c r="A550" s="17" t="s">
        <v>367</v>
      </c>
      <c r="B550" s="77"/>
      <c r="C550" s="78">
        <v>0</v>
      </c>
      <c r="D550" s="78">
        <v>1</v>
      </c>
      <c r="E550" s="79">
        <v>0</v>
      </c>
      <c r="F550" s="79">
        <v>5.71E-4</v>
      </c>
      <c r="G550" s="79">
        <v>8.0999999999999996E-4</v>
      </c>
      <c r="H550" s="79">
        <v>0.317498</v>
      </c>
      <c r="I550" s="79">
        <v>0</v>
      </c>
      <c r="J550" s="18"/>
      <c r="K550" s="18" t="s">
        <v>72</v>
      </c>
      <c r="L550" s="19">
        <v>3.6562036799625344</v>
      </c>
      <c r="M550" s="20">
        <v>99.998011163528531</v>
      </c>
      <c r="N550" s="88" t="s">
        <v>1951</v>
      </c>
      <c r="O550" s="18"/>
      <c r="P550" s="25" t="s">
        <v>367</v>
      </c>
      <c r="Q550" s="26"/>
      <c r="R550" s="26"/>
      <c r="S550" s="25" t="s">
        <v>3235</v>
      </c>
      <c r="T550" s="21">
        <v>1.5523440844939813</v>
      </c>
      <c r="U550" s="22">
        <v>6915.77734375</v>
      </c>
      <c r="V550" s="22">
        <v>8394.0400390625</v>
      </c>
      <c r="W550" s="23"/>
      <c r="X550" s="24"/>
      <c r="Y550" s="24"/>
      <c r="Z550" s="15">
        <v>275</v>
      </c>
      <c r="AA5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0" s="16"/>
      <c r="AC550" s="71">
        <v>77</v>
      </c>
      <c r="AD550" s="71">
        <v>28</v>
      </c>
      <c r="AE550" s="71">
        <v>28</v>
      </c>
      <c r="AF550" s="71">
        <v>0</v>
      </c>
      <c r="AG550" s="71"/>
      <c r="AH550" s="71" t="s">
        <v>1628</v>
      </c>
      <c r="AI550" s="71">
        <v>-10800</v>
      </c>
      <c r="AJ550" s="74">
        <v>40290.745289351849</v>
      </c>
      <c r="AK550" s="71" t="s">
        <v>2452</v>
      </c>
      <c r="AL550" s="71" t="s">
        <v>2725</v>
      </c>
      <c r="AM550" s="71" t="s">
        <v>3235</v>
      </c>
      <c r="AN550" s="74">
        <v>40523.667314814818</v>
      </c>
      <c r="AO550" s="71"/>
      <c r="AP550" s="71"/>
    </row>
    <row r="551" spans="1:42" ht="34.049999999999997" customHeight="1">
      <c r="A551" s="17" t="s">
        <v>368</v>
      </c>
      <c r="B551" s="77"/>
      <c r="C551" s="78">
        <v>0</v>
      </c>
      <c r="D551" s="78">
        <v>1</v>
      </c>
      <c r="E551" s="79">
        <v>0</v>
      </c>
      <c r="F551" s="79">
        <v>5.71E-4</v>
      </c>
      <c r="G551" s="79">
        <v>8.0999999999999996E-4</v>
      </c>
      <c r="H551" s="79">
        <v>0.317498</v>
      </c>
      <c r="I551" s="79">
        <v>0</v>
      </c>
      <c r="J551" s="18"/>
      <c r="K551" s="18" t="s">
        <v>72</v>
      </c>
      <c r="L551" s="19">
        <v>4.4329555485234922</v>
      </c>
      <c r="M551" s="20">
        <v>99.993394221719754</v>
      </c>
      <c r="N551" s="88" t="s">
        <v>1952</v>
      </c>
      <c r="O551" s="18"/>
      <c r="P551" s="25" t="s">
        <v>368</v>
      </c>
      <c r="Q551" s="26"/>
      <c r="R551" s="26"/>
      <c r="S551" s="25" t="s">
        <v>3367</v>
      </c>
      <c r="T551" s="21">
        <v>2.8345714234978661</v>
      </c>
      <c r="U551" s="22">
        <v>7209.6591796875</v>
      </c>
      <c r="V551" s="22">
        <v>7988.3701171875</v>
      </c>
      <c r="W551" s="23"/>
      <c r="X551" s="24"/>
      <c r="Y551" s="24"/>
      <c r="Z551" s="15">
        <v>276</v>
      </c>
      <c r="AA5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1" s="16"/>
      <c r="AC551" s="71">
        <v>64</v>
      </c>
      <c r="AD551" s="71">
        <v>93</v>
      </c>
      <c r="AE551" s="71">
        <v>1014</v>
      </c>
      <c r="AF551" s="71">
        <v>6</v>
      </c>
      <c r="AG551" s="71"/>
      <c r="AH551" s="71" t="s">
        <v>1640</v>
      </c>
      <c r="AI551" s="71">
        <v>7200</v>
      </c>
      <c r="AJ551" s="74">
        <v>40091.003449074073</v>
      </c>
      <c r="AK551" s="71" t="s">
        <v>2452</v>
      </c>
      <c r="AL551" s="71" t="s">
        <v>2726</v>
      </c>
      <c r="AM551" s="71" t="s">
        <v>3367</v>
      </c>
      <c r="AN551" s="74">
        <v>40523.667500000003</v>
      </c>
      <c r="AO551" s="71"/>
      <c r="AP551" s="71"/>
    </row>
    <row r="552" spans="1:42" ht="34.049999999999997" customHeight="1">
      <c r="A552" s="17" t="s">
        <v>369</v>
      </c>
      <c r="B552" s="77"/>
      <c r="C552" s="78">
        <v>0</v>
      </c>
      <c r="D552" s="78">
        <v>1</v>
      </c>
      <c r="E552" s="79">
        <v>0</v>
      </c>
      <c r="F552" s="79">
        <v>5.71E-4</v>
      </c>
      <c r="G552" s="79">
        <v>8.0999999999999996E-4</v>
      </c>
      <c r="H552" s="79">
        <v>0.317498</v>
      </c>
      <c r="I552" s="79">
        <v>0</v>
      </c>
      <c r="J552" s="18"/>
      <c r="K552" s="18" t="s">
        <v>72</v>
      </c>
      <c r="L552" s="19">
        <v>4.9020213447091967</v>
      </c>
      <c r="M552" s="20">
        <v>99.98636226419562</v>
      </c>
      <c r="N552" s="88" t="s">
        <v>1953</v>
      </c>
      <c r="O552" s="18"/>
      <c r="P552" s="25" t="s">
        <v>369</v>
      </c>
      <c r="Q552" s="26"/>
      <c r="R552" s="26"/>
      <c r="S552" s="25" t="s">
        <v>3235</v>
      </c>
      <c r="T552" s="21">
        <v>4.7875022936730138</v>
      </c>
      <c r="U552" s="22">
        <v>7350.017578125</v>
      </c>
      <c r="V552" s="22">
        <v>6293.53759765625</v>
      </c>
      <c r="W552" s="23"/>
      <c r="X552" s="24"/>
      <c r="Y552" s="24"/>
      <c r="Z552" s="15">
        <v>277</v>
      </c>
      <c r="AA5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2" s="16"/>
      <c r="AC552" s="71">
        <v>386</v>
      </c>
      <c r="AD552" s="71">
        <v>192</v>
      </c>
      <c r="AE552" s="71">
        <v>5666</v>
      </c>
      <c r="AF552" s="71">
        <v>14</v>
      </c>
      <c r="AG552" s="71" t="s">
        <v>1195</v>
      </c>
      <c r="AH552" s="71" t="s">
        <v>1651</v>
      </c>
      <c r="AI552" s="71">
        <v>25200</v>
      </c>
      <c r="AJ552" s="74">
        <v>39986.323634259257</v>
      </c>
      <c r="AK552" s="71" t="s">
        <v>2452</v>
      </c>
      <c r="AL552" s="71" t="s">
        <v>2727</v>
      </c>
      <c r="AM552" s="71" t="s">
        <v>3235</v>
      </c>
      <c r="AN552" s="74">
        <v>40523.667534722219</v>
      </c>
      <c r="AO552" s="71"/>
      <c r="AP552" s="71"/>
    </row>
    <row r="553" spans="1:42" ht="34.049999999999997" customHeight="1">
      <c r="A553" s="17" t="s">
        <v>370</v>
      </c>
      <c r="B553" s="77"/>
      <c r="C553" s="78">
        <v>0</v>
      </c>
      <c r="D553" s="78">
        <v>1</v>
      </c>
      <c r="E553" s="79">
        <v>0</v>
      </c>
      <c r="F553" s="79">
        <v>5.71E-4</v>
      </c>
      <c r="G553" s="79">
        <v>8.0999999999999996E-4</v>
      </c>
      <c r="H553" s="79">
        <v>0.317498</v>
      </c>
      <c r="I553" s="79">
        <v>0</v>
      </c>
      <c r="J553" s="18"/>
      <c r="K553" s="18" t="s">
        <v>72</v>
      </c>
      <c r="L553" s="19">
        <v>3.8005954617497544</v>
      </c>
      <c r="M553" s="20">
        <v>99.997513954410664</v>
      </c>
      <c r="N553" s="88" t="s">
        <v>1954</v>
      </c>
      <c r="O553" s="18"/>
      <c r="P553" s="25" t="s">
        <v>370</v>
      </c>
      <c r="Q553" s="26"/>
      <c r="R553" s="26"/>
      <c r="S553" s="25" t="s">
        <v>3235</v>
      </c>
      <c r="T553" s="21">
        <v>1.6904301056174764</v>
      </c>
      <c r="U553" s="22">
        <v>6315.3642578125</v>
      </c>
      <c r="V553" s="22">
        <v>8188.0908203125</v>
      </c>
      <c r="W553" s="23"/>
      <c r="X553" s="24"/>
      <c r="Y553" s="24"/>
      <c r="Z553" s="15">
        <v>278</v>
      </c>
      <c r="AA5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3" s="16"/>
      <c r="AC553" s="71">
        <v>292</v>
      </c>
      <c r="AD553" s="71">
        <v>35</v>
      </c>
      <c r="AE553" s="71">
        <v>147</v>
      </c>
      <c r="AF553" s="71">
        <v>0</v>
      </c>
      <c r="AG553" s="71" t="s">
        <v>1196</v>
      </c>
      <c r="AH553" s="71" t="s">
        <v>1652</v>
      </c>
      <c r="AI553" s="71">
        <v>-10800</v>
      </c>
      <c r="AJ553" s="74">
        <v>40424.929189814815</v>
      </c>
      <c r="AK553" s="71" t="s">
        <v>2452</v>
      </c>
      <c r="AL553" s="71" t="s">
        <v>2728</v>
      </c>
      <c r="AM553" s="71" t="s">
        <v>3235</v>
      </c>
      <c r="AN553" s="74">
        <v>40523.667581018519</v>
      </c>
      <c r="AO553" s="71"/>
      <c r="AP553" s="71"/>
    </row>
    <row r="554" spans="1:42" ht="34.049999999999997" customHeight="1">
      <c r="A554" s="17" t="s">
        <v>372</v>
      </c>
      <c r="B554" s="77"/>
      <c r="C554" s="78">
        <v>0</v>
      </c>
      <c r="D554" s="78">
        <v>1</v>
      </c>
      <c r="E554" s="79">
        <v>0</v>
      </c>
      <c r="F554" s="79">
        <v>5.71E-4</v>
      </c>
      <c r="G554" s="79">
        <v>8.0999999999999996E-4</v>
      </c>
      <c r="H554" s="79">
        <v>0.317498</v>
      </c>
      <c r="I554" s="79">
        <v>0</v>
      </c>
      <c r="J554" s="18"/>
      <c r="K554" s="18" t="s">
        <v>72</v>
      </c>
      <c r="L554" s="19">
        <v>5.3881842525258143</v>
      </c>
      <c r="M554" s="20">
        <v>99.971090841289666</v>
      </c>
      <c r="N554" s="88" t="s">
        <v>1957</v>
      </c>
      <c r="O554" s="18"/>
      <c r="P554" s="25" t="s">
        <v>372</v>
      </c>
      <c r="Q554" s="26"/>
      <c r="R554" s="26"/>
      <c r="S554" s="25" t="s">
        <v>3235</v>
      </c>
      <c r="T554" s="21">
        <v>9.0287157996089409</v>
      </c>
      <c r="U554" s="22">
        <v>7185.14599609375</v>
      </c>
      <c r="V554" s="22">
        <v>6086.99462890625</v>
      </c>
      <c r="W554" s="23"/>
      <c r="X554" s="24"/>
      <c r="Y554" s="24"/>
      <c r="Z554" s="15">
        <v>281</v>
      </c>
      <c r="AA5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4" s="16"/>
      <c r="AC554" s="71">
        <v>1112</v>
      </c>
      <c r="AD554" s="71">
        <v>407</v>
      </c>
      <c r="AE554" s="71">
        <v>41864</v>
      </c>
      <c r="AF554" s="71">
        <v>612</v>
      </c>
      <c r="AG554" s="71" t="s">
        <v>1198</v>
      </c>
      <c r="AH554" s="71" t="s">
        <v>1610</v>
      </c>
      <c r="AI554" s="71">
        <v>0</v>
      </c>
      <c r="AJ554" s="74">
        <v>39982.931655092594</v>
      </c>
      <c r="AK554" s="71" t="s">
        <v>2452</v>
      </c>
      <c r="AL554" s="71" t="s">
        <v>2731</v>
      </c>
      <c r="AM554" s="71" t="s">
        <v>3235</v>
      </c>
      <c r="AN554" s="74">
        <v>40523.667650462965</v>
      </c>
      <c r="AO554" s="71"/>
      <c r="AP554" s="71"/>
    </row>
    <row r="555" spans="1:42" ht="34.049999999999997" customHeight="1">
      <c r="A555" s="17" t="s">
        <v>375</v>
      </c>
      <c r="B555" s="77"/>
      <c r="C555" s="78">
        <v>0</v>
      </c>
      <c r="D555" s="78">
        <v>2</v>
      </c>
      <c r="E555" s="79">
        <v>0</v>
      </c>
      <c r="F555" s="79">
        <v>6.0400000000000004E-4</v>
      </c>
      <c r="G555" s="79">
        <v>1.333E-3</v>
      </c>
      <c r="H555" s="79">
        <v>0.41917900000000002</v>
      </c>
      <c r="I555" s="79">
        <v>0.5</v>
      </c>
      <c r="J555" s="18"/>
      <c r="K555" s="18" t="s">
        <v>72</v>
      </c>
      <c r="L555" s="19">
        <v>5.2141065506849733</v>
      </c>
      <c r="M555" s="20">
        <v>99.977909709191863</v>
      </c>
      <c r="N555" s="88" t="s">
        <v>1961</v>
      </c>
      <c r="O555" s="18"/>
      <c r="P555" s="25" t="s">
        <v>375</v>
      </c>
      <c r="Q555" s="26"/>
      <c r="R555" s="26"/>
      <c r="S555" s="25" t="s">
        <v>3235</v>
      </c>
      <c r="T555" s="21">
        <v>7.1349646527724344</v>
      </c>
      <c r="U555" s="22">
        <v>5717.81787109375</v>
      </c>
      <c r="V555" s="22">
        <v>4566.97998046875</v>
      </c>
      <c r="W555" s="23"/>
      <c r="X555" s="24"/>
      <c r="Y555" s="24"/>
      <c r="Z555" s="15">
        <v>285</v>
      </c>
      <c r="AA5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5" s="16"/>
      <c r="AC555" s="71">
        <v>337</v>
      </c>
      <c r="AD555" s="71">
        <v>311</v>
      </c>
      <c r="AE555" s="71">
        <v>783</v>
      </c>
      <c r="AF555" s="71">
        <v>10</v>
      </c>
      <c r="AG555" s="71" t="s">
        <v>1202</v>
      </c>
      <c r="AH555" s="71" t="s">
        <v>1653</v>
      </c>
      <c r="AI555" s="71">
        <v>3600</v>
      </c>
      <c r="AJ555" s="74">
        <v>40037.262835648151</v>
      </c>
      <c r="AK555" s="71" t="s">
        <v>2452</v>
      </c>
      <c r="AL555" s="71" t="s">
        <v>2735</v>
      </c>
      <c r="AM555" s="71" t="s">
        <v>3235</v>
      </c>
      <c r="AN555" s="74">
        <v>40523.667951388888</v>
      </c>
      <c r="AO555" s="71"/>
      <c r="AP555" s="71"/>
    </row>
    <row r="556" spans="1:42" ht="34.049999999999997" customHeight="1">
      <c r="A556" s="17" t="s">
        <v>376</v>
      </c>
      <c r="B556" s="77"/>
      <c r="C556" s="78">
        <v>0</v>
      </c>
      <c r="D556" s="78">
        <v>1</v>
      </c>
      <c r="E556" s="79">
        <v>0</v>
      </c>
      <c r="F556" s="79">
        <v>5.71E-4</v>
      </c>
      <c r="G556" s="79">
        <v>8.0999999999999996E-4</v>
      </c>
      <c r="H556" s="79">
        <v>0.317498</v>
      </c>
      <c r="I556" s="79">
        <v>0</v>
      </c>
      <c r="J556" s="18"/>
      <c r="K556" s="18" t="s">
        <v>72</v>
      </c>
      <c r="L556" s="19">
        <v>2.3970436819920313</v>
      </c>
      <c r="M556" s="20">
        <v>99.99971588050407</v>
      </c>
      <c r="N556" s="88" t="s">
        <v>1962</v>
      </c>
      <c r="O556" s="18"/>
      <c r="P556" s="25" t="s">
        <v>376</v>
      </c>
      <c r="Q556" s="26"/>
      <c r="R556" s="26"/>
      <c r="S556" s="25" t="s">
        <v>3235</v>
      </c>
      <c r="T556" s="21">
        <v>1.0789062977848545</v>
      </c>
      <c r="U556" s="22">
        <v>6552.958984375</v>
      </c>
      <c r="V556" s="22">
        <v>8466.2998046875</v>
      </c>
      <c r="W556" s="23"/>
      <c r="X556" s="24"/>
      <c r="Y556" s="24"/>
      <c r="Z556" s="15">
        <v>286</v>
      </c>
      <c r="AA5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6" s="16"/>
      <c r="AC556" s="71">
        <v>51</v>
      </c>
      <c r="AD556" s="71">
        <v>4</v>
      </c>
      <c r="AE556" s="71">
        <v>385</v>
      </c>
      <c r="AF556" s="71">
        <v>3</v>
      </c>
      <c r="AG556" s="71" t="s">
        <v>1203</v>
      </c>
      <c r="AH556" s="71" t="s">
        <v>1625</v>
      </c>
      <c r="AI556" s="71">
        <v>-16200</v>
      </c>
      <c r="AJ556" s="74">
        <v>40448.065324074072</v>
      </c>
      <c r="AK556" s="71" t="s">
        <v>2452</v>
      </c>
      <c r="AL556" s="71" t="s">
        <v>2736</v>
      </c>
      <c r="AM556" s="71" t="s">
        <v>3235</v>
      </c>
      <c r="AN556" s="74">
        <v>40523.668055555558</v>
      </c>
      <c r="AO556" s="71"/>
      <c r="AP556" s="71"/>
    </row>
    <row r="557" spans="1:42" ht="34.049999999999997" customHeight="1">
      <c r="A557" s="17" t="s">
        <v>377</v>
      </c>
      <c r="B557" s="77"/>
      <c r="C557" s="78">
        <v>0</v>
      </c>
      <c r="D557" s="78">
        <v>1</v>
      </c>
      <c r="E557" s="79">
        <v>0</v>
      </c>
      <c r="F557" s="79">
        <v>5.71E-4</v>
      </c>
      <c r="G557" s="79">
        <v>8.0999999999999996E-4</v>
      </c>
      <c r="H557" s="79">
        <v>0.317498</v>
      </c>
      <c r="I557" s="79">
        <v>0</v>
      </c>
      <c r="J557" s="18"/>
      <c r="K557" s="18" t="s">
        <v>72</v>
      </c>
      <c r="L557" s="19">
        <v>4.0183199959410061</v>
      </c>
      <c r="M557" s="20">
        <v>99.996519536174929</v>
      </c>
      <c r="N557" s="88" t="s">
        <v>1905</v>
      </c>
      <c r="O557" s="18"/>
      <c r="P557" s="25" t="s">
        <v>377</v>
      </c>
      <c r="Q557" s="26"/>
      <c r="R557" s="26"/>
      <c r="S557" s="25" t="s">
        <v>3235</v>
      </c>
      <c r="T557" s="21">
        <v>1.9666021478644671</v>
      </c>
      <c r="U557" s="22">
        <v>6693.734375</v>
      </c>
      <c r="V557" s="22">
        <v>5477.79541015625</v>
      </c>
      <c r="W557" s="23"/>
      <c r="X557" s="24"/>
      <c r="Y557" s="24"/>
      <c r="Z557" s="15">
        <v>287</v>
      </c>
      <c r="AA5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7" s="16"/>
      <c r="AC557" s="71">
        <v>108</v>
      </c>
      <c r="AD557" s="71">
        <v>49</v>
      </c>
      <c r="AE557" s="71">
        <v>231</v>
      </c>
      <c r="AF557" s="71">
        <v>0</v>
      </c>
      <c r="AG557" s="71"/>
      <c r="AH557" s="71" t="s">
        <v>1621</v>
      </c>
      <c r="AI557" s="71">
        <v>-25200</v>
      </c>
      <c r="AJ557" s="74">
        <v>40461.928148148145</v>
      </c>
      <c r="AK557" s="71" t="s">
        <v>2452</v>
      </c>
      <c r="AL557" s="71" t="s">
        <v>2737</v>
      </c>
      <c r="AM557" s="71" t="s">
        <v>3235</v>
      </c>
      <c r="AN557" s="74">
        <v>40523.668090277781</v>
      </c>
      <c r="AO557" s="71"/>
      <c r="AP557" s="71"/>
    </row>
    <row r="558" spans="1:42" ht="34.049999999999997" customHeight="1">
      <c r="A558" s="17" t="s">
        <v>378</v>
      </c>
      <c r="B558" s="77"/>
      <c r="C558" s="78">
        <v>0</v>
      </c>
      <c r="D558" s="78">
        <v>1</v>
      </c>
      <c r="E558" s="79">
        <v>0</v>
      </c>
      <c r="F558" s="79">
        <v>5.71E-4</v>
      </c>
      <c r="G558" s="79">
        <v>8.0999999999999996E-4</v>
      </c>
      <c r="H558" s="79">
        <v>0.317498</v>
      </c>
      <c r="I558" s="79">
        <v>0</v>
      </c>
      <c r="J558" s="18"/>
      <c r="K558" s="18" t="s">
        <v>72</v>
      </c>
      <c r="L558" s="19">
        <v>4.8779890779140382</v>
      </c>
      <c r="M558" s="20">
        <v>99.986859473313487</v>
      </c>
      <c r="N558" s="88" t="s">
        <v>1963</v>
      </c>
      <c r="O558" s="18"/>
      <c r="P558" s="25" t="s">
        <v>378</v>
      </c>
      <c r="Q558" s="26"/>
      <c r="R558" s="26"/>
      <c r="S558" s="25" t="s">
        <v>3235</v>
      </c>
      <c r="T558" s="21">
        <v>4.6494162725495185</v>
      </c>
      <c r="U558" s="22">
        <v>7192.36474609375</v>
      </c>
      <c r="V558" s="22">
        <v>7474.46435546875</v>
      </c>
      <c r="W558" s="23"/>
      <c r="X558" s="24"/>
      <c r="Y558" s="24"/>
      <c r="Z558" s="15">
        <v>288</v>
      </c>
      <c r="AA5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8" s="16"/>
      <c r="AC558" s="71">
        <v>262</v>
      </c>
      <c r="AD558" s="71">
        <v>185</v>
      </c>
      <c r="AE558" s="71">
        <v>1281</v>
      </c>
      <c r="AF558" s="71">
        <v>3</v>
      </c>
      <c r="AG558" s="71" t="s">
        <v>1204</v>
      </c>
      <c r="AH558" s="71" t="s">
        <v>1615</v>
      </c>
      <c r="AI558" s="71">
        <v>3600</v>
      </c>
      <c r="AJ558" s="74">
        <v>39919.22729166667</v>
      </c>
      <c r="AK558" s="71" t="s">
        <v>2452</v>
      </c>
      <c r="AL558" s="71" t="s">
        <v>2738</v>
      </c>
      <c r="AM558" s="71" t="s">
        <v>3235</v>
      </c>
      <c r="AN558" s="74">
        <v>40523.668113425927</v>
      </c>
      <c r="AO558" s="71"/>
      <c r="AP558" s="71"/>
    </row>
    <row r="559" spans="1:42" ht="34.049999999999997" customHeight="1">
      <c r="A559" s="17" t="s">
        <v>380</v>
      </c>
      <c r="B559" s="77"/>
      <c r="C559" s="78">
        <v>1</v>
      </c>
      <c r="D559" s="78">
        <v>2</v>
      </c>
      <c r="E559" s="79">
        <v>0</v>
      </c>
      <c r="F559" s="79">
        <v>5.8E-4</v>
      </c>
      <c r="G559" s="79">
        <v>1.0020000000000001E-3</v>
      </c>
      <c r="H559" s="79">
        <v>0.63335399999999997</v>
      </c>
      <c r="I559" s="79">
        <v>0.5</v>
      </c>
      <c r="J559" s="18"/>
      <c r="K559" s="18" t="s">
        <v>72</v>
      </c>
      <c r="L559" s="19">
        <v>4.0442066572935094</v>
      </c>
      <c r="M559" s="20">
        <v>99.996377476426957</v>
      </c>
      <c r="N559" s="88" t="s">
        <v>1968</v>
      </c>
      <c r="O559" s="18"/>
      <c r="P559" s="25" t="s">
        <v>380</v>
      </c>
      <c r="Q559" s="26"/>
      <c r="R559" s="26"/>
      <c r="S559" s="25" t="s">
        <v>3235</v>
      </c>
      <c r="T559" s="21">
        <v>2.0060552967568945</v>
      </c>
      <c r="U559" s="22">
        <v>5505.29833984375</v>
      </c>
      <c r="V559" s="22">
        <v>7626.66064453125</v>
      </c>
      <c r="W559" s="23"/>
      <c r="X559" s="24"/>
      <c r="Y559" s="24"/>
      <c r="Z559" s="15">
        <v>293</v>
      </c>
      <c r="AA5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59" s="16"/>
      <c r="AC559" s="71">
        <v>39</v>
      </c>
      <c r="AD559" s="71">
        <v>51</v>
      </c>
      <c r="AE559" s="71">
        <v>2001</v>
      </c>
      <c r="AF559" s="71">
        <v>59</v>
      </c>
      <c r="AG559" s="71" t="s">
        <v>1209</v>
      </c>
      <c r="AH559" s="71"/>
      <c r="AI559" s="71"/>
      <c r="AJ559" s="74">
        <v>40303.897222222222</v>
      </c>
      <c r="AK559" s="71" t="s">
        <v>2452</v>
      </c>
      <c r="AL559" s="71" t="s">
        <v>2743</v>
      </c>
      <c r="AM559" s="71" t="s">
        <v>3235</v>
      </c>
      <c r="AN559" s="74">
        <v>40523.667187500003</v>
      </c>
      <c r="AO559" s="71"/>
      <c r="AP559" s="71"/>
    </row>
    <row r="560" spans="1:42" ht="34.049999999999997" customHeight="1">
      <c r="A560" s="17" t="s">
        <v>382</v>
      </c>
      <c r="B560" s="77"/>
      <c r="C560" s="78">
        <v>0</v>
      </c>
      <c r="D560" s="78">
        <v>1</v>
      </c>
      <c r="E560" s="79">
        <v>0</v>
      </c>
      <c r="F560" s="79">
        <v>5.71E-4</v>
      </c>
      <c r="G560" s="79">
        <v>8.0999999999999996E-4</v>
      </c>
      <c r="H560" s="79">
        <v>0.317498</v>
      </c>
      <c r="I560" s="79">
        <v>0</v>
      </c>
      <c r="J560" s="18"/>
      <c r="K560" s="18" t="s">
        <v>72</v>
      </c>
      <c r="L560" s="19">
        <v>3.4052882687473445</v>
      </c>
      <c r="M560" s="20">
        <v>99.998650432394356</v>
      </c>
      <c r="N560" s="88" t="s">
        <v>1971</v>
      </c>
      <c r="O560" s="18"/>
      <c r="P560" s="25" t="s">
        <v>382</v>
      </c>
      <c r="Q560" s="26"/>
      <c r="R560" s="26"/>
      <c r="S560" s="25" t="s">
        <v>3367</v>
      </c>
      <c r="T560" s="21">
        <v>1.3748049144780587</v>
      </c>
      <c r="U560" s="22">
        <v>6268.400390625</v>
      </c>
      <c r="V560" s="22">
        <v>8201.67578125</v>
      </c>
      <c r="W560" s="23"/>
      <c r="X560" s="24"/>
      <c r="Y560" s="24"/>
      <c r="Z560" s="15">
        <v>296</v>
      </c>
      <c r="AA56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0" s="16"/>
      <c r="AC560" s="71">
        <v>57</v>
      </c>
      <c r="AD560" s="71">
        <v>19</v>
      </c>
      <c r="AE560" s="71">
        <v>522</v>
      </c>
      <c r="AF560" s="71">
        <v>5</v>
      </c>
      <c r="AG560" s="71"/>
      <c r="AH560" s="71" t="s">
        <v>1610</v>
      </c>
      <c r="AI560" s="71">
        <v>0</v>
      </c>
      <c r="AJ560" s="74">
        <v>39825.505914351852</v>
      </c>
      <c r="AK560" s="71" t="s">
        <v>2452</v>
      </c>
      <c r="AL560" s="71" t="s">
        <v>2746</v>
      </c>
      <c r="AM560" s="71" t="s">
        <v>3367</v>
      </c>
      <c r="AN560" s="74">
        <v>40523.668287037035</v>
      </c>
      <c r="AO560" s="71"/>
      <c r="AP560" s="71"/>
    </row>
    <row r="561" spans="1:42" ht="34.049999999999997" customHeight="1">
      <c r="A561" s="17" t="s">
        <v>384</v>
      </c>
      <c r="B561" s="77"/>
      <c r="C561" s="78">
        <v>0</v>
      </c>
      <c r="D561" s="78">
        <v>1</v>
      </c>
      <c r="E561" s="79">
        <v>0</v>
      </c>
      <c r="F561" s="79">
        <v>5.71E-4</v>
      </c>
      <c r="G561" s="79">
        <v>8.0999999999999996E-4</v>
      </c>
      <c r="H561" s="79">
        <v>0.317498</v>
      </c>
      <c r="I561" s="79">
        <v>0</v>
      </c>
      <c r="J561" s="18"/>
      <c r="K561" s="18" t="s">
        <v>72</v>
      </c>
      <c r="L561" s="19">
        <v>3.5564558217211495</v>
      </c>
      <c r="M561" s="20">
        <v>99.998295283024447</v>
      </c>
      <c r="N561" s="88" t="s">
        <v>1975</v>
      </c>
      <c r="O561" s="18"/>
      <c r="P561" s="25" t="s">
        <v>384</v>
      </c>
      <c r="Q561" s="26"/>
      <c r="R561" s="26"/>
      <c r="S561" s="25" t="s">
        <v>3395</v>
      </c>
      <c r="T561" s="21">
        <v>1.4734377867091268</v>
      </c>
      <c r="U561" s="22">
        <v>7286.3935546875</v>
      </c>
      <c r="V561" s="22">
        <v>7254.52685546875</v>
      </c>
      <c r="W561" s="23"/>
      <c r="X561" s="24"/>
      <c r="Y561" s="24"/>
      <c r="Z561" s="15">
        <v>300</v>
      </c>
      <c r="AA5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1" s="16"/>
      <c r="AC561" s="71">
        <v>66</v>
      </c>
      <c r="AD561" s="71">
        <v>24</v>
      </c>
      <c r="AE561" s="71">
        <v>404</v>
      </c>
      <c r="AF561" s="71">
        <v>0</v>
      </c>
      <c r="AG561" s="71"/>
      <c r="AH561" s="71" t="s">
        <v>1606</v>
      </c>
      <c r="AI561" s="71">
        <v>-18000</v>
      </c>
      <c r="AJ561" s="74">
        <v>40454.86546296296</v>
      </c>
      <c r="AK561" s="71" t="s">
        <v>2452</v>
      </c>
      <c r="AL561" s="71" t="s">
        <v>2750</v>
      </c>
      <c r="AM561" s="71" t="s">
        <v>3395</v>
      </c>
      <c r="AN561" s="74">
        <v>40523.668298611112</v>
      </c>
      <c r="AO561" s="71"/>
      <c r="AP561" s="71"/>
    </row>
    <row r="562" spans="1:42" ht="34.049999999999997" customHeight="1">
      <c r="A562" s="17" t="s">
        <v>386</v>
      </c>
      <c r="B562" s="77"/>
      <c r="C562" s="78">
        <v>0</v>
      </c>
      <c r="D562" s="78">
        <v>2</v>
      </c>
      <c r="E562" s="79">
        <v>0</v>
      </c>
      <c r="F562" s="79">
        <v>4.3899999999999999E-4</v>
      </c>
      <c r="G562" s="79">
        <v>2.13E-4</v>
      </c>
      <c r="H562" s="79">
        <v>0.42900700000000003</v>
      </c>
      <c r="I562" s="79">
        <v>0.5</v>
      </c>
      <c r="J562" s="18"/>
      <c r="K562" s="18" t="s">
        <v>72</v>
      </c>
      <c r="L562" s="19">
        <v>4.2937612262916049</v>
      </c>
      <c r="M562" s="20">
        <v>99.994672759451419</v>
      </c>
      <c r="N562" s="88" t="s">
        <v>1977</v>
      </c>
      <c r="O562" s="18"/>
      <c r="P562" s="25" t="s">
        <v>386</v>
      </c>
      <c r="Q562" s="26"/>
      <c r="R562" s="26"/>
      <c r="S562" s="25" t="s">
        <v>3396</v>
      </c>
      <c r="T562" s="21">
        <v>2.4794930834660209</v>
      </c>
      <c r="U562" s="22">
        <v>4812.03125</v>
      </c>
      <c r="V562" s="22">
        <v>5754.4228515625</v>
      </c>
      <c r="W562" s="23"/>
      <c r="X562" s="24"/>
      <c r="Y562" s="24"/>
      <c r="Z562" s="15">
        <v>302</v>
      </c>
      <c r="AA5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2" s="16"/>
      <c r="AC562" s="71">
        <v>113</v>
      </c>
      <c r="AD562" s="71">
        <v>75</v>
      </c>
      <c r="AE562" s="71">
        <v>1801</v>
      </c>
      <c r="AF562" s="71">
        <v>7</v>
      </c>
      <c r="AG562" s="71"/>
      <c r="AH562" s="71"/>
      <c r="AI562" s="71"/>
      <c r="AJ562" s="74">
        <v>40261.971620370372</v>
      </c>
      <c r="AK562" s="71" t="s">
        <v>2452</v>
      </c>
      <c r="AL562" s="71" t="s">
        <v>2752</v>
      </c>
      <c r="AM562" s="71" t="s">
        <v>3396</v>
      </c>
      <c r="AN562" s="74">
        <v>40523.668379629627</v>
      </c>
      <c r="AO562" s="71"/>
      <c r="AP562" s="71"/>
    </row>
    <row r="563" spans="1:42" ht="34.049999999999997" customHeight="1">
      <c r="A563" s="17" t="s">
        <v>387</v>
      </c>
      <c r="B563" s="77"/>
      <c r="C563" s="78">
        <v>0</v>
      </c>
      <c r="D563" s="78">
        <v>1</v>
      </c>
      <c r="E563" s="79">
        <v>0</v>
      </c>
      <c r="F563" s="79">
        <v>5.71E-4</v>
      </c>
      <c r="G563" s="79">
        <v>8.0999999999999996E-4</v>
      </c>
      <c r="H563" s="79">
        <v>0.317498</v>
      </c>
      <c r="I563" s="79">
        <v>0</v>
      </c>
      <c r="J563" s="18"/>
      <c r="K563" s="18" t="s">
        <v>72</v>
      </c>
      <c r="L563" s="19">
        <v>3.4384791457712827</v>
      </c>
      <c r="M563" s="20">
        <v>99.998579402520377</v>
      </c>
      <c r="N563" s="88" t="s">
        <v>1978</v>
      </c>
      <c r="O563" s="18"/>
      <c r="P563" s="25" t="s">
        <v>387</v>
      </c>
      <c r="Q563" s="26"/>
      <c r="R563" s="26"/>
      <c r="S563" s="25" t="s">
        <v>3367</v>
      </c>
      <c r="T563" s="21">
        <v>1.3945314889242724</v>
      </c>
      <c r="U563" s="22">
        <v>6264.53857421875</v>
      </c>
      <c r="V563" s="22">
        <v>7180.85009765625</v>
      </c>
      <c r="W563" s="23"/>
      <c r="X563" s="24"/>
      <c r="Y563" s="24"/>
      <c r="Z563" s="15">
        <v>303</v>
      </c>
      <c r="AA5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3" s="16"/>
      <c r="AC563" s="71">
        <v>40</v>
      </c>
      <c r="AD563" s="71">
        <v>20</v>
      </c>
      <c r="AE563" s="71">
        <v>398</v>
      </c>
      <c r="AF563" s="71">
        <v>0</v>
      </c>
      <c r="AG563" s="71" t="s">
        <v>1214</v>
      </c>
      <c r="AH563" s="71" t="s">
        <v>1610</v>
      </c>
      <c r="AI563" s="71">
        <v>0</v>
      </c>
      <c r="AJ563" s="74">
        <v>39877.298622685186</v>
      </c>
      <c r="AK563" s="71" t="s">
        <v>2452</v>
      </c>
      <c r="AL563" s="71" t="s">
        <v>2753</v>
      </c>
      <c r="AM563" s="71" t="s">
        <v>3367</v>
      </c>
      <c r="AN563" s="74">
        <v>40523.668379629627</v>
      </c>
      <c r="AO563" s="71"/>
      <c r="AP563" s="71"/>
    </row>
    <row r="564" spans="1:42" ht="34.049999999999997" customHeight="1">
      <c r="A564" s="17" t="s">
        <v>388</v>
      </c>
      <c r="B564" s="77"/>
      <c r="C564" s="78">
        <v>0</v>
      </c>
      <c r="D564" s="78">
        <v>1</v>
      </c>
      <c r="E564" s="79">
        <v>0</v>
      </c>
      <c r="F564" s="79">
        <v>5.71E-4</v>
      </c>
      <c r="G564" s="79">
        <v>8.0999999999999996E-4</v>
      </c>
      <c r="H564" s="79">
        <v>0.317498</v>
      </c>
      <c r="I564" s="79">
        <v>0</v>
      </c>
      <c r="J564" s="18"/>
      <c r="K564" s="18" t="s">
        <v>72</v>
      </c>
      <c r="L564" s="19">
        <v>3.2523257625123532</v>
      </c>
      <c r="M564" s="20">
        <v>99.998934551890287</v>
      </c>
      <c r="N564" s="88" t="s">
        <v>1979</v>
      </c>
      <c r="O564" s="18"/>
      <c r="P564" s="25" t="s">
        <v>388</v>
      </c>
      <c r="Q564" s="26"/>
      <c r="R564" s="26"/>
      <c r="S564" s="25" t="s">
        <v>3235</v>
      </c>
      <c r="T564" s="21">
        <v>1.2958986166932043</v>
      </c>
      <c r="U564" s="22">
        <v>6016.720703125</v>
      </c>
      <c r="V564" s="22">
        <v>8491.078125</v>
      </c>
      <c r="W564" s="23"/>
      <c r="X564" s="24"/>
      <c r="Y564" s="24"/>
      <c r="Z564" s="15">
        <v>304</v>
      </c>
      <c r="AA5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4" s="16"/>
      <c r="AC564" s="71">
        <v>27</v>
      </c>
      <c r="AD564" s="71">
        <v>15</v>
      </c>
      <c r="AE564" s="71">
        <v>104</v>
      </c>
      <c r="AF564" s="71">
        <v>0</v>
      </c>
      <c r="AG564" s="71"/>
      <c r="AH564" s="71" t="s">
        <v>1623</v>
      </c>
      <c r="AI564" s="71">
        <v>3600</v>
      </c>
      <c r="AJ564" s="74">
        <v>40219.817083333335</v>
      </c>
      <c r="AK564" s="71" t="s">
        <v>2452</v>
      </c>
      <c r="AL564" s="71" t="s">
        <v>2754</v>
      </c>
      <c r="AM564" s="71" t="s">
        <v>3235</v>
      </c>
      <c r="AN564" s="74">
        <v>40523.668391203704</v>
      </c>
      <c r="AO564" s="71"/>
      <c r="AP564" s="71"/>
    </row>
    <row r="565" spans="1:42" ht="34.049999999999997" customHeight="1">
      <c r="A565" s="17" t="s">
        <v>389</v>
      </c>
      <c r="B565" s="77"/>
      <c r="C565" s="78">
        <v>0</v>
      </c>
      <c r="D565" s="78">
        <v>2</v>
      </c>
      <c r="E565" s="79">
        <v>0</v>
      </c>
      <c r="F565" s="79">
        <v>5.8E-4</v>
      </c>
      <c r="G565" s="79">
        <v>9.6699999999999998E-4</v>
      </c>
      <c r="H565" s="79">
        <v>0.46573100000000001</v>
      </c>
      <c r="I565" s="79">
        <v>0.5</v>
      </c>
      <c r="J565" s="18"/>
      <c r="K565" s="18" t="s">
        <v>72</v>
      </c>
      <c r="L565" s="19">
        <v>4.8078662631659324</v>
      </c>
      <c r="M565" s="20">
        <v>99.988209040919131</v>
      </c>
      <c r="N565" s="88" t="s">
        <v>1980</v>
      </c>
      <c r="O565" s="18"/>
      <c r="P565" s="25" t="s">
        <v>389</v>
      </c>
      <c r="Q565" s="26"/>
      <c r="R565" s="26"/>
      <c r="S565" s="25" t="s">
        <v>3397</v>
      </c>
      <c r="T565" s="21">
        <v>4.2746113580714598</v>
      </c>
      <c r="U565" s="22">
        <v>5056.86474609375</v>
      </c>
      <c r="V565" s="22">
        <v>8963.3369140625</v>
      </c>
      <c r="W565" s="23"/>
      <c r="X565" s="24"/>
      <c r="Y565" s="24"/>
      <c r="Z565" s="15">
        <v>305</v>
      </c>
      <c r="AA5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5" s="16"/>
      <c r="AC565" s="71">
        <v>297</v>
      </c>
      <c r="AD565" s="71">
        <v>166</v>
      </c>
      <c r="AE565" s="71">
        <v>1060</v>
      </c>
      <c r="AF565" s="71">
        <v>0</v>
      </c>
      <c r="AG565" s="71" t="s">
        <v>1215</v>
      </c>
      <c r="AH565" s="71" t="s">
        <v>1623</v>
      </c>
      <c r="AI565" s="71">
        <v>3600</v>
      </c>
      <c r="AJ565" s="74">
        <v>40186.889189814814</v>
      </c>
      <c r="AK565" s="71" t="s">
        <v>2452</v>
      </c>
      <c r="AL565" s="71" t="s">
        <v>2755</v>
      </c>
      <c r="AM565" s="71" t="s">
        <v>3397</v>
      </c>
      <c r="AN565" s="74">
        <v>40523.668506944443</v>
      </c>
      <c r="AO565" s="71"/>
      <c r="AP565" s="71"/>
    </row>
    <row r="566" spans="1:42" ht="34.049999999999997" customHeight="1">
      <c r="A566" s="17" t="s">
        <v>392</v>
      </c>
      <c r="B566" s="77"/>
      <c r="C566" s="78">
        <v>0</v>
      </c>
      <c r="D566" s="78">
        <v>1</v>
      </c>
      <c r="E566" s="79">
        <v>0</v>
      </c>
      <c r="F566" s="79">
        <v>5.71E-4</v>
      </c>
      <c r="G566" s="79">
        <v>8.0999999999999996E-4</v>
      </c>
      <c r="H566" s="79">
        <v>0.317498</v>
      </c>
      <c r="I566" s="79">
        <v>0</v>
      </c>
      <c r="J566" s="18"/>
      <c r="K566" s="18" t="s">
        <v>72</v>
      </c>
      <c r="L566" s="19">
        <v>4.7247933475872319</v>
      </c>
      <c r="M566" s="20">
        <v>99.989629638398753</v>
      </c>
      <c r="N566" s="88" t="s">
        <v>1984</v>
      </c>
      <c r="O566" s="18"/>
      <c r="P566" s="25" t="s">
        <v>392</v>
      </c>
      <c r="Q566" s="26"/>
      <c r="R566" s="26"/>
      <c r="S566" s="25" t="s">
        <v>3401</v>
      </c>
      <c r="T566" s="21">
        <v>3.8800798691471878</v>
      </c>
      <c r="U566" s="22">
        <v>6418.0283203125</v>
      </c>
      <c r="V566" s="22">
        <v>8751.0751953125</v>
      </c>
      <c r="W566" s="23"/>
      <c r="X566" s="24"/>
      <c r="Y566" s="24"/>
      <c r="Z566" s="15">
        <v>309</v>
      </c>
      <c r="AA5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6" s="16"/>
      <c r="AC566" s="71">
        <v>244</v>
      </c>
      <c r="AD566" s="71">
        <v>146</v>
      </c>
      <c r="AE566" s="71">
        <v>887</v>
      </c>
      <c r="AF566" s="71">
        <v>9</v>
      </c>
      <c r="AG566" s="71" t="s">
        <v>1219</v>
      </c>
      <c r="AH566" s="71" t="s">
        <v>1641</v>
      </c>
      <c r="AI566" s="71">
        <v>-14400</v>
      </c>
      <c r="AJ566" s="74">
        <v>40328.170983796299</v>
      </c>
      <c r="AK566" s="71" t="s">
        <v>2452</v>
      </c>
      <c r="AL566" s="71" t="s">
        <v>2759</v>
      </c>
      <c r="AM566" s="71" t="s">
        <v>3401</v>
      </c>
      <c r="AN566" s="74">
        <v>40523.668576388889</v>
      </c>
      <c r="AO566" s="71"/>
      <c r="AP566" s="71"/>
    </row>
    <row r="567" spans="1:42" ht="34.049999999999997" customHeight="1">
      <c r="A567" s="17" t="s">
        <v>395</v>
      </c>
      <c r="B567" s="77"/>
      <c r="C567" s="78">
        <v>0</v>
      </c>
      <c r="D567" s="78">
        <v>1</v>
      </c>
      <c r="E567" s="79">
        <v>0</v>
      </c>
      <c r="F567" s="79">
        <v>5.71E-4</v>
      </c>
      <c r="G567" s="79">
        <v>8.0999999999999996E-4</v>
      </c>
      <c r="H567" s="79">
        <v>0.317498</v>
      </c>
      <c r="I567" s="79">
        <v>0</v>
      </c>
      <c r="J567" s="18"/>
      <c r="K567" s="18" t="s">
        <v>72</v>
      </c>
      <c r="L567" s="19">
        <v>3.4052882687473445</v>
      </c>
      <c r="M567" s="20">
        <v>99.998650432394356</v>
      </c>
      <c r="N567" s="88" t="s">
        <v>1989</v>
      </c>
      <c r="O567" s="18"/>
      <c r="P567" s="25" t="s">
        <v>395</v>
      </c>
      <c r="Q567" s="26"/>
      <c r="R567" s="26"/>
      <c r="S567" s="25" t="s">
        <v>3235</v>
      </c>
      <c r="T567" s="21">
        <v>1.3748049144780587</v>
      </c>
      <c r="U567" s="22">
        <v>6647.12646484375</v>
      </c>
      <c r="V567" s="22">
        <v>4790.515625</v>
      </c>
      <c r="W567" s="23"/>
      <c r="X567" s="24"/>
      <c r="Y567" s="24"/>
      <c r="Z567" s="15">
        <v>314</v>
      </c>
      <c r="AA5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7" s="16"/>
      <c r="AC567" s="71">
        <v>34</v>
      </c>
      <c r="AD567" s="71">
        <v>19</v>
      </c>
      <c r="AE567" s="71">
        <v>127</v>
      </c>
      <c r="AF567" s="71">
        <v>0</v>
      </c>
      <c r="AG567" s="71"/>
      <c r="AH567" s="71" t="s">
        <v>1606</v>
      </c>
      <c r="AI567" s="71">
        <v>-18000</v>
      </c>
      <c r="AJ567" s="74">
        <v>40350.142442129632</v>
      </c>
      <c r="AK567" s="71" t="s">
        <v>2452</v>
      </c>
      <c r="AL567" s="71" t="s">
        <v>2764</v>
      </c>
      <c r="AM567" s="71" t="s">
        <v>3235</v>
      </c>
      <c r="AN567" s="74">
        <v>40523.668634259258</v>
      </c>
      <c r="AO567" s="71"/>
      <c r="AP567" s="71"/>
    </row>
    <row r="568" spans="1:42" ht="34.049999999999997" customHeight="1">
      <c r="A568" s="17" t="s">
        <v>396</v>
      </c>
      <c r="B568" s="77"/>
      <c r="C568" s="78">
        <v>0</v>
      </c>
      <c r="D568" s="78">
        <v>1</v>
      </c>
      <c r="E568" s="79">
        <v>0</v>
      </c>
      <c r="F568" s="79">
        <v>5.71E-4</v>
      </c>
      <c r="G568" s="79">
        <v>8.0999999999999996E-4</v>
      </c>
      <c r="H568" s="79">
        <v>0.317498</v>
      </c>
      <c r="I568" s="79">
        <v>0</v>
      </c>
      <c r="J568" s="18"/>
      <c r="K568" s="18" t="s">
        <v>72</v>
      </c>
      <c r="L568" s="19">
        <v>3.1597280348754202</v>
      </c>
      <c r="M568" s="20">
        <v>99.999076611638245</v>
      </c>
      <c r="N568" s="88" t="s">
        <v>1990</v>
      </c>
      <c r="O568" s="18"/>
      <c r="P568" s="25" t="s">
        <v>396</v>
      </c>
      <c r="Q568" s="26"/>
      <c r="R568" s="26"/>
      <c r="S568" s="25" t="s">
        <v>3235</v>
      </c>
      <c r="T568" s="21">
        <v>1.256445467800777</v>
      </c>
      <c r="U568" s="22">
        <v>6768.345703125</v>
      </c>
      <c r="V568" s="22">
        <v>6188.57080078125</v>
      </c>
      <c r="W568" s="23"/>
      <c r="X568" s="24"/>
      <c r="Y568" s="24"/>
      <c r="Z568" s="15">
        <v>315</v>
      </c>
      <c r="AA5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8" s="16"/>
      <c r="AC568" s="71">
        <v>14</v>
      </c>
      <c r="AD568" s="71">
        <v>13</v>
      </c>
      <c r="AE568" s="71">
        <v>2942</v>
      </c>
      <c r="AF568" s="71">
        <v>0</v>
      </c>
      <c r="AG568" s="71"/>
      <c r="AH568" s="71" t="s">
        <v>1623</v>
      </c>
      <c r="AI568" s="71">
        <v>3600</v>
      </c>
      <c r="AJ568" s="74">
        <v>40070.70239583333</v>
      </c>
      <c r="AK568" s="71" t="s">
        <v>2452</v>
      </c>
      <c r="AL568" s="71" t="s">
        <v>2765</v>
      </c>
      <c r="AM568" s="71" t="s">
        <v>3235</v>
      </c>
      <c r="AN568" s="74">
        <v>40523.668668981481</v>
      </c>
      <c r="AO568" s="71"/>
      <c r="AP568" s="71"/>
    </row>
    <row r="569" spans="1:42" ht="34.049999999999997" customHeight="1">
      <c r="A569" s="17" t="s">
        <v>397</v>
      </c>
      <c r="B569" s="77"/>
      <c r="C569" s="78">
        <v>0</v>
      </c>
      <c r="D569" s="78">
        <v>1</v>
      </c>
      <c r="E569" s="79">
        <v>0</v>
      </c>
      <c r="F569" s="79">
        <v>5.71E-4</v>
      </c>
      <c r="G569" s="79">
        <v>8.0999999999999996E-4</v>
      </c>
      <c r="H569" s="79">
        <v>0.317498</v>
      </c>
      <c r="I569" s="79">
        <v>0</v>
      </c>
      <c r="J569" s="18"/>
      <c r="K569" s="18" t="s">
        <v>72</v>
      </c>
      <c r="L569" s="19">
        <v>4.3273833464076361</v>
      </c>
      <c r="M569" s="20">
        <v>99.994388639955488</v>
      </c>
      <c r="N569" s="88" t="s">
        <v>1991</v>
      </c>
      <c r="O569" s="18"/>
      <c r="P569" s="25" t="s">
        <v>397</v>
      </c>
      <c r="Q569" s="26"/>
      <c r="R569" s="26"/>
      <c r="S569" s="25" t="s">
        <v>3235</v>
      </c>
      <c r="T569" s="21">
        <v>2.5583993812508754</v>
      </c>
      <c r="U569" s="22">
        <v>5860.958984375</v>
      </c>
      <c r="V569" s="22">
        <v>8710.046875</v>
      </c>
      <c r="W569" s="23"/>
      <c r="X569" s="24"/>
      <c r="Y569" s="24"/>
      <c r="Z569" s="15">
        <v>316</v>
      </c>
      <c r="AA5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69" s="16"/>
      <c r="AC569" s="71">
        <v>92</v>
      </c>
      <c r="AD569" s="71">
        <v>79</v>
      </c>
      <c r="AE569" s="71">
        <v>259</v>
      </c>
      <c r="AF569" s="71">
        <v>0</v>
      </c>
      <c r="AG569" s="71"/>
      <c r="AH569" s="71"/>
      <c r="AI569" s="71"/>
      <c r="AJ569" s="74">
        <v>39950.724780092591</v>
      </c>
      <c r="AK569" s="71" t="s">
        <v>2452</v>
      </c>
      <c r="AL569" s="71" t="s">
        <v>2766</v>
      </c>
      <c r="AM569" s="71" t="s">
        <v>3235</v>
      </c>
      <c r="AN569" s="74">
        <v>40523.668715277781</v>
      </c>
      <c r="AO569" s="71"/>
      <c r="AP569" s="71"/>
    </row>
    <row r="570" spans="1:42" ht="34.049999999999997" customHeight="1">
      <c r="A570" s="17" t="s">
        <v>398</v>
      </c>
      <c r="B570" s="77"/>
      <c r="C570" s="78">
        <v>0</v>
      </c>
      <c r="D570" s="78">
        <v>1</v>
      </c>
      <c r="E570" s="79">
        <v>0</v>
      </c>
      <c r="F570" s="79">
        <v>5.71E-4</v>
      </c>
      <c r="G570" s="79">
        <v>8.0999999999999996E-4</v>
      </c>
      <c r="H570" s="79">
        <v>0.317498</v>
      </c>
      <c r="I570" s="79">
        <v>0</v>
      </c>
      <c r="J570" s="18"/>
      <c r="K570" s="18" t="s">
        <v>72</v>
      </c>
      <c r="L570" s="19">
        <v>2.8455655229880472</v>
      </c>
      <c r="M570" s="20">
        <v>99.999431761008154</v>
      </c>
      <c r="N570" s="88" t="s">
        <v>1992</v>
      </c>
      <c r="O570" s="18"/>
      <c r="P570" s="25" t="s">
        <v>398</v>
      </c>
      <c r="Q570" s="26"/>
      <c r="R570" s="26"/>
      <c r="S570" s="25" t="s">
        <v>3235</v>
      </c>
      <c r="T570" s="21">
        <v>1.1578125955697089</v>
      </c>
      <c r="U570" s="22">
        <v>7037.04931640625</v>
      </c>
      <c r="V570" s="22">
        <v>6289.87451171875</v>
      </c>
      <c r="W570" s="23"/>
      <c r="X570" s="24"/>
      <c r="Y570" s="24"/>
      <c r="Z570" s="15">
        <v>317</v>
      </c>
      <c r="AA5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0" s="16"/>
      <c r="AC570" s="71">
        <v>38</v>
      </c>
      <c r="AD570" s="71">
        <v>8</v>
      </c>
      <c r="AE570" s="71">
        <v>637</v>
      </c>
      <c r="AF570" s="71">
        <v>0</v>
      </c>
      <c r="AG570" s="71"/>
      <c r="AH570" s="71" t="s">
        <v>1606</v>
      </c>
      <c r="AI570" s="71">
        <v>-18000</v>
      </c>
      <c r="AJ570" s="74">
        <v>40465.338750000003</v>
      </c>
      <c r="AK570" s="71" t="s">
        <v>2452</v>
      </c>
      <c r="AL570" s="71" t="s">
        <v>2767</v>
      </c>
      <c r="AM570" s="71" t="s">
        <v>3235</v>
      </c>
      <c r="AN570" s="74">
        <v>40523.668761574074</v>
      </c>
      <c r="AO570" s="71"/>
      <c r="AP570" s="71"/>
    </row>
    <row r="571" spans="1:42" ht="34.049999999999997" customHeight="1">
      <c r="A571" s="17" t="s">
        <v>399</v>
      </c>
      <c r="B571" s="77"/>
      <c r="C571" s="78">
        <v>0</v>
      </c>
      <c r="D571" s="78">
        <v>1</v>
      </c>
      <c r="E571" s="79">
        <v>0</v>
      </c>
      <c r="F571" s="79">
        <v>5.71E-4</v>
      </c>
      <c r="G571" s="79">
        <v>8.0999999999999996E-4</v>
      </c>
      <c r="H571" s="79">
        <v>0.317498</v>
      </c>
      <c r="I571" s="79">
        <v>0</v>
      </c>
      <c r="J571" s="18"/>
      <c r="K571" s="18" t="s">
        <v>72</v>
      </c>
      <c r="L571" s="19">
        <v>4.6396528869721099</v>
      </c>
      <c r="M571" s="20">
        <v>99.990908176130418</v>
      </c>
      <c r="N571" s="88" t="s">
        <v>1993</v>
      </c>
      <c r="O571" s="18"/>
      <c r="P571" s="25" t="s">
        <v>399</v>
      </c>
      <c r="Q571" s="26"/>
      <c r="R571" s="26"/>
      <c r="S571" s="25" t="s">
        <v>3235</v>
      </c>
      <c r="T571" s="21">
        <v>3.5250015291153427</v>
      </c>
      <c r="U571" s="22">
        <v>6013.09375</v>
      </c>
      <c r="V571" s="22">
        <v>8987.283203125</v>
      </c>
      <c r="W571" s="23"/>
      <c r="X571" s="24"/>
      <c r="Y571" s="24"/>
      <c r="Z571" s="15">
        <v>318</v>
      </c>
      <c r="AA5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1" s="16"/>
      <c r="AC571" s="71">
        <v>780</v>
      </c>
      <c r="AD571" s="71">
        <v>128</v>
      </c>
      <c r="AE571" s="71">
        <v>435</v>
      </c>
      <c r="AF571" s="71">
        <v>0</v>
      </c>
      <c r="AG571" s="71" t="s">
        <v>1224</v>
      </c>
      <c r="AH571" s="71" t="s">
        <v>1626</v>
      </c>
      <c r="AI571" s="71">
        <v>3600</v>
      </c>
      <c r="AJ571" s="74">
        <v>40487.811030092591</v>
      </c>
      <c r="AK571" s="71" t="s">
        <v>2452</v>
      </c>
      <c r="AL571" s="71" t="s">
        <v>2768</v>
      </c>
      <c r="AM571" s="71" t="s">
        <v>3235</v>
      </c>
      <c r="AN571" s="74">
        <v>40523.668946759259</v>
      </c>
      <c r="AO571" s="71"/>
      <c r="AP571" s="71"/>
    </row>
    <row r="572" spans="1:42" ht="34.049999999999997" customHeight="1">
      <c r="A572" s="17" t="s">
        <v>401</v>
      </c>
      <c r="B572" s="77"/>
      <c r="C572" s="78">
        <v>0</v>
      </c>
      <c r="D572" s="78">
        <v>2</v>
      </c>
      <c r="E572" s="79">
        <v>0</v>
      </c>
      <c r="F572" s="79">
        <v>5.7300000000000005E-4</v>
      </c>
      <c r="G572" s="79">
        <v>8.5599999999999999E-4</v>
      </c>
      <c r="H572" s="79">
        <v>0.47726800000000003</v>
      </c>
      <c r="I572" s="79">
        <v>0.5</v>
      </c>
      <c r="J572" s="18"/>
      <c r="K572" s="18" t="s">
        <v>72</v>
      </c>
      <c r="L572" s="19">
        <v>4.056771716867452</v>
      </c>
      <c r="M572" s="20">
        <v>99.996306446552978</v>
      </c>
      <c r="N572" s="88" t="s">
        <v>1996</v>
      </c>
      <c r="O572" s="18"/>
      <c r="P572" s="25" t="s">
        <v>401</v>
      </c>
      <c r="Q572" s="26"/>
      <c r="R572" s="26"/>
      <c r="S572" s="25" t="s">
        <v>3235</v>
      </c>
      <c r="T572" s="21">
        <v>2.0257818712031082</v>
      </c>
      <c r="U572" s="22">
        <v>6323.88232421875</v>
      </c>
      <c r="V572" s="22">
        <v>6313.24462890625</v>
      </c>
      <c r="W572" s="23"/>
      <c r="X572" s="24"/>
      <c r="Y572" s="24"/>
      <c r="Z572" s="15">
        <v>321</v>
      </c>
      <c r="AA5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2" s="16"/>
      <c r="AC572" s="71">
        <v>77</v>
      </c>
      <c r="AD572" s="71">
        <v>52</v>
      </c>
      <c r="AE572" s="71">
        <v>1654</v>
      </c>
      <c r="AF572" s="71">
        <v>2</v>
      </c>
      <c r="AG572" s="71" t="s">
        <v>1227</v>
      </c>
      <c r="AH572" s="71" t="s">
        <v>1605</v>
      </c>
      <c r="AI572" s="71">
        <v>36000</v>
      </c>
      <c r="AJ572" s="74">
        <v>39976.685300925928</v>
      </c>
      <c r="AK572" s="71" t="s">
        <v>2452</v>
      </c>
      <c r="AL572" s="71" t="s">
        <v>2771</v>
      </c>
      <c r="AM572" s="71" t="s">
        <v>3235</v>
      </c>
      <c r="AN572" s="74">
        <v>40523.669039351851</v>
      </c>
      <c r="AO572" s="71"/>
      <c r="AP572" s="71"/>
    </row>
    <row r="573" spans="1:42" ht="34.049999999999997" customHeight="1">
      <c r="A573" s="17" t="s">
        <v>403</v>
      </c>
      <c r="B573" s="77"/>
      <c r="C573" s="78">
        <v>0</v>
      </c>
      <c r="D573" s="78">
        <v>1</v>
      </c>
      <c r="E573" s="79">
        <v>0</v>
      </c>
      <c r="F573" s="79">
        <v>5.71E-4</v>
      </c>
      <c r="G573" s="79">
        <v>8.0999999999999996E-4</v>
      </c>
      <c r="H573" s="79">
        <v>0.317498</v>
      </c>
      <c r="I573" s="79">
        <v>0</v>
      </c>
      <c r="J573" s="18"/>
      <c r="K573" s="18" t="s">
        <v>72</v>
      </c>
      <c r="L573" s="19">
        <v>3.991354417730399</v>
      </c>
      <c r="M573" s="20">
        <v>99.996661595922887</v>
      </c>
      <c r="N573" s="88" t="s">
        <v>1998</v>
      </c>
      <c r="O573" s="18"/>
      <c r="P573" s="25" t="s">
        <v>403</v>
      </c>
      <c r="Q573" s="26"/>
      <c r="R573" s="26"/>
      <c r="S573" s="25" t="s">
        <v>3235</v>
      </c>
      <c r="T573" s="21">
        <v>1.9271489989720398</v>
      </c>
      <c r="U573" s="22">
        <v>7013.36669921875</v>
      </c>
      <c r="V573" s="22">
        <v>7440.59912109375</v>
      </c>
      <c r="W573" s="23"/>
      <c r="X573" s="24"/>
      <c r="Y573" s="24"/>
      <c r="Z573" s="15">
        <v>323</v>
      </c>
      <c r="AA5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3" s="16"/>
      <c r="AC573" s="71">
        <v>120</v>
      </c>
      <c r="AD573" s="71">
        <v>47</v>
      </c>
      <c r="AE573" s="71">
        <v>1338</v>
      </c>
      <c r="AF573" s="71">
        <v>1</v>
      </c>
      <c r="AG573" s="71"/>
      <c r="AH573" s="71" t="s">
        <v>1603</v>
      </c>
      <c r="AI573" s="71">
        <v>-18000</v>
      </c>
      <c r="AJ573" s="74">
        <v>39947.632673611108</v>
      </c>
      <c r="AK573" s="71" t="s">
        <v>2452</v>
      </c>
      <c r="AL573" s="71" t="s">
        <v>2773</v>
      </c>
      <c r="AM573" s="71" t="s">
        <v>3235</v>
      </c>
      <c r="AN573" s="74">
        <v>40523.669236111113</v>
      </c>
      <c r="AO573" s="71"/>
      <c r="AP573" s="71"/>
    </row>
    <row r="574" spans="1:42" ht="34.049999999999997" customHeight="1">
      <c r="A574" s="17" t="s">
        <v>405</v>
      </c>
      <c r="B574" s="77"/>
      <c r="C574" s="78">
        <v>0</v>
      </c>
      <c r="D574" s="78">
        <v>1</v>
      </c>
      <c r="E574" s="79">
        <v>0</v>
      </c>
      <c r="F574" s="79">
        <v>5.71E-4</v>
      </c>
      <c r="G574" s="79">
        <v>8.0999999999999996E-4</v>
      </c>
      <c r="H574" s="79">
        <v>0.317498</v>
      </c>
      <c r="I574" s="79">
        <v>0</v>
      </c>
      <c r="J574" s="18"/>
      <c r="K574" s="18" t="s">
        <v>72</v>
      </c>
      <c r="L574" s="19">
        <v>4.4602050583910176</v>
      </c>
      <c r="M574" s="20">
        <v>99.993110102223824</v>
      </c>
      <c r="N574" s="88" t="s">
        <v>2002</v>
      </c>
      <c r="O574" s="18"/>
      <c r="P574" s="25" t="s">
        <v>405</v>
      </c>
      <c r="Q574" s="26"/>
      <c r="R574" s="26"/>
      <c r="S574" s="25" t="s">
        <v>3235</v>
      </c>
      <c r="T574" s="21">
        <v>2.9134777212827205</v>
      </c>
      <c r="U574" s="22">
        <v>7414.08447265625</v>
      </c>
      <c r="V574" s="22">
        <v>7068.0830078125</v>
      </c>
      <c r="W574" s="23"/>
      <c r="X574" s="24"/>
      <c r="Y574" s="24"/>
      <c r="Z574" s="15">
        <v>327</v>
      </c>
      <c r="AA5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4" s="16"/>
      <c r="AC574" s="71">
        <v>121</v>
      </c>
      <c r="AD574" s="71">
        <v>97</v>
      </c>
      <c r="AE574" s="71">
        <v>1561</v>
      </c>
      <c r="AF574" s="71">
        <v>9</v>
      </c>
      <c r="AG574" s="71" t="s">
        <v>1232</v>
      </c>
      <c r="AH574" s="71" t="s">
        <v>1603</v>
      </c>
      <c r="AI574" s="71">
        <v>-18000</v>
      </c>
      <c r="AJ574" s="74">
        <v>39777.823310185187</v>
      </c>
      <c r="AK574" s="71" t="s">
        <v>2452</v>
      </c>
      <c r="AL574" s="71" t="s">
        <v>2777</v>
      </c>
      <c r="AM574" s="71" t="s">
        <v>3235</v>
      </c>
      <c r="AN574" s="74">
        <v>40523.669270833336</v>
      </c>
      <c r="AO574" s="71"/>
      <c r="AP574" s="71"/>
    </row>
    <row r="575" spans="1:42" ht="34.049999999999997" customHeight="1">
      <c r="A575" s="17" t="s">
        <v>406</v>
      </c>
      <c r="B575" s="77"/>
      <c r="C575" s="78">
        <v>0</v>
      </c>
      <c r="D575" s="78">
        <v>2</v>
      </c>
      <c r="E575" s="79">
        <v>0</v>
      </c>
      <c r="F575" s="79">
        <v>5.7300000000000005E-4</v>
      </c>
      <c r="G575" s="79">
        <v>8.4500000000000005E-4</v>
      </c>
      <c r="H575" s="79">
        <v>0.48514499999999999</v>
      </c>
      <c r="I575" s="79">
        <v>0.5</v>
      </c>
      <c r="J575" s="18"/>
      <c r="K575" s="18" t="s">
        <v>72</v>
      </c>
      <c r="L575" s="19">
        <v>2.2108902987331018</v>
      </c>
      <c r="M575" s="20">
        <v>99.999786910378063</v>
      </c>
      <c r="N575" s="88" t="s">
        <v>2003</v>
      </c>
      <c r="O575" s="18"/>
      <c r="P575" s="25" t="s">
        <v>406</v>
      </c>
      <c r="Q575" s="26"/>
      <c r="R575" s="26"/>
      <c r="S575" s="25" t="s">
        <v>3408</v>
      </c>
      <c r="T575" s="21">
        <v>1.0591797233386409</v>
      </c>
      <c r="U575" s="22">
        <v>6854.9248046875</v>
      </c>
      <c r="V575" s="22">
        <v>7838.79833984375</v>
      </c>
      <c r="W575" s="23"/>
      <c r="X575" s="24"/>
      <c r="Y575" s="24"/>
      <c r="Z575" s="15">
        <v>328</v>
      </c>
      <c r="AA5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5" s="16"/>
      <c r="AC575" s="71">
        <v>2</v>
      </c>
      <c r="AD575" s="71">
        <v>3</v>
      </c>
      <c r="AE575" s="71">
        <v>14</v>
      </c>
      <c r="AF575" s="71">
        <v>0</v>
      </c>
      <c r="AG575" s="71" t="s">
        <v>1233</v>
      </c>
      <c r="AH575" s="71" t="s">
        <v>1618</v>
      </c>
      <c r="AI575" s="71">
        <v>-10800</v>
      </c>
      <c r="AJ575" s="74">
        <v>40523.614490740743</v>
      </c>
      <c r="AK575" s="71" t="s">
        <v>2452</v>
      </c>
      <c r="AL575" s="71" t="s">
        <v>2778</v>
      </c>
      <c r="AM575" s="71" t="s">
        <v>3408</v>
      </c>
      <c r="AN575" s="74">
        <v>40523.669293981482</v>
      </c>
      <c r="AO575" s="71"/>
      <c r="AP575" s="71"/>
    </row>
    <row r="576" spans="1:42" ht="34.049999999999997" customHeight="1">
      <c r="A576" s="17" t="s">
        <v>407</v>
      </c>
      <c r="B576" s="77"/>
      <c r="C576" s="78">
        <v>0</v>
      </c>
      <c r="D576" s="78">
        <v>2</v>
      </c>
      <c r="E576" s="79">
        <v>0</v>
      </c>
      <c r="F576" s="79">
        <v>5.7799999999999995E-4</v>
      </c>
      <c r="G576" s="79">
        <v>9.7300000000000002E-4</v>
      </c>
      <c r="H576" s="79">
        <v>0.41070200000000001</v>
      </c>
      <c r="I576" s="79">
        <v>0.5</v>
      </c>
      <c r="J576" s="18"/>
      <c r="K576" s="18" t="s">
        <v>72</v>
      </c>
      <c r="L576" s="19">
        <v>5.9270741553296711</v>
      </c>
      <c r="M576" s="20">
        <v>99.933516037953623</v>
      </c>
      <c r="N576" s="88" t="s">
        <v>2004</v>
      </c>
      <c r="O576" s="18"/>
      <c r="P576" s="25" t="s">
        <v>407</v>
      </c>
      <c r="Q576" s="26"/>
      <c r="R576" s="26"/>
      <c r="S576" s="25" t="s">
        <v>3235</v>
      </c>
      <c r="T576" s="21">
        <v>19.464073681655943</v>
      </c>
      <c r="U576" s="22">
        <v>4444.85546875</v>
      </c>
      <c r="V576" s="22">
        <v>8240.7060546875</v>
      </c>
      <c r="W576" s="23"/>
      <c r="X576" s="24"/>
      <c r="Y576" s="24"/>
      <c r="Z576" s="15">
        <v>329</v>
      </c>
      <c r="AA5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6" s="16"/>
      <c r="AC576" s="71">
        <v>984</v>
      </c>
      <c r="AD576" s="71">
        <v>936</v>
      </c>
      <c r="AE576" s="71">
        <v>36035</v>
      </c>
      <c r="AF576" s="71">
        <v>80</v>
      </c>
      <c r="AG576" s="71" t="s">
        <v>1234</v>
      </c>
      <c r="AH576" s="71" t="s">
        <v>1604</v>
      </c>
      <c r="AI576" s="71">
        <v>-28800</v>
      </c>
      <c r="AJ576" s="74">
        <v>40096.979548611111</v>
      </c>
      <c r="AK576" s="71" t="s">
        <v>2452</v>
      </c>
      <c r="AL576" s="71" t="s">
        <v>2779</v>
      </c>
      <c r="AM576" s="71" t="s">
        <v>3235</v>
      </c>
      <c r="AN576" s="74">
        <v>40523.669328703705</v>
      </c>
      <c r="AO576" s="71"/>
      <c r="AP576" s="71"/>
    </row>
    <row r="577" spans="1:42" ht="34.049999999999997" customHeight="1">
      <c r="A577" s="17" t="s">
        <v>410</v>
      </c>
      <c r="B577" s="77"/>
      <c r="C577" s="78">
        <v>0</v>
      </c>
      <c r="D577" s="78">
        <v>2</v>
      </c>
      <c r="E577" s="79">
        <v>0</v>
      </c>
      <c r="F577" s="79">
        <v>5.7200000000000003E-4</v>
      </c>
      <c r="G577" s="79">
        <v>8.4599999999999996E-4</v>
      </c>
      <c r="H577" s="79">
        <v>0.48407099999999997</v>
      </c>
      <c r="I577" s="79">
        <v>0.5</v>
      </c>
      <c r="J577" s="18"/>
      <c r="K577" s="18" t="s">
        <v>72</v>
      </c>
      <c r="L577" s="19">
        <v>3.4052882687473445</v>
      </c>
      <c r="M577" s="20">
        <v>99.998650432394356</v>
      </c>
      <c r="N577" s="88" t="s">
        <v>2006</v>
      </c>
      <c r="O577" s="18"/>
      <c r="P577" s="25" t="s">
        <v>410</v>
      </c>
      <c r="Q577" s="26"/>
      <c r="R577" s="26"/>
      <c r="S577" s="25" t="s">
        <v>3235</v>
      </c>
      <c r="T577" s="21">
        <v>1.3748049144780587</v>
      </c>
      <c r="U577" s="22">
        <v>7399.04833984375</v>
      </c>
      <c r="V577" s="22">
        <v>7020.7333984375</v>
      </c>
      <c r="W577" s="23"/>
      <c r="X577" s="24"/>
      <c r="Y577" s="24"/>
      <c r="Z577" s="15">
        <v>331</v>
      </c>
      <c r="AA5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7" s="16"/>
      <c r="AC577" s="71">
        <v>75</v>
      </c>
      <c r="AD577" s="71">
        <v>19</v>
      </c>
      <c r="AE577" s="71">
        <v>462</v>
      </c>
      <c r="AF577" s="71">
        <v>3</v>
      </c>
      <c r="AG577" s="71" t="s">
        <v>1235</v>
      </c>
      <c r="AH577" s="71" t="s">
        <v>1616</v>
      </c>
      <c r="AI577" s="71">
        <v>-21600</v>
      </c>
      <c r="AJ577" s="74">
        <v>40406.926481481481</v>
      </c>
      <c r="AK577" s="71" t="s">
        <v>2452</v>
      </c>
      <c r="AL577" s="71" t="s">
        <v>2781</v>
      </c>
      <c r="AM577" s="71" t="s">
        <v>3235</v>
      </c>
      <c r="AN577" s="74">
        <v>40523.669398148151</v>
      </c>
      <c r="AO577" s="71"/>
      <c r="AP577" s="71"/>
    </row>
    <row r="578" spans="1:42" ht="34.049999999999997" customHeight="1">
      <c r="A578" s="17" t="s">
        <v>411</v>
      </c>
      <c r="B578" s="77"/>
      <c r="C578" s="78">
        <v>0</v>
      </c>
      <c r="D578" s="78">
        <v>1</v>
      </c>
      <c r="E578" s="79">
        <v>0</v>
      </c>
      <c r="F578" s="79">
        <v>5.71E-4</v>
      </c>
      <c r="G578" s="79">
        <v>8.0999999999999996E-4</v>
      </c>
      <c r="H578" s="79">
        <v>0.317498</v>
      </c>
      <c r="I578" s="79">
        <v>0</v>
      </c>
      <c r="J578" s="18"/>
      <c r="K578" s="18" t="s">
        <v>72</v>
      </c>
      <c r="L578" s="19">
        <v>3.2523257625123532</v>
      </c>
      <c r="M578" s="20">
        <v>99.998934551890287</v>
      </c>
      <c r="N578" s="88" t="s">
        <v>2007</v>
      </c>
      <c r="O578" s="18"/>
      <c r="P578" s="25" t="s">
        <v>411</v>
      </c>
      <c r="Q578" s="26"/>
      <c r="R578" s="26"/>
      <c r="S578" s="25" t="s">
        <v>3235</v>
      </c>
      <c r="T578" s="21">
        <v>1.2958986166932043</v>
      </c>
      <c r="U578" s="22">
        <v>7265.00244140625</v>
      </c>
      <c r="V578" s="22">
        <v>5746.59619140625</v>
      </c>
      <c r="W578" s="23"/>
      <c r="X578" s="24"/>
      <c r="Y578" s="24"/>
      <c r="Z578" s="15">
        <v>332</v>
      </c>
      <c r="AA5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8" s="16"/>
      <c r="AC578" s="71">
        <v>43</v>
      </c>
      <c r="AD578" s="71">
        <v>15</v>
      </c>
      <c r="AE578" s="71">
        <v>223</v>
      </c>
      <c r="AF578" s="71">
        <v>0</v>
      </c>
      <c r="AG578" s="71"/>
      <c r="AH578" s="71" t="s">
        <v>1623</v>
      </c>
      <c r="AI578" s="71">
        <v>3600</v>
      </c>
      <c r="AJ578" s="74">
        <v>39992.871666666666</v>
      </c>
      <c r="AK578" s="71" t="s">
        <v>2452</v>
      </c>
      <c r="AL578" s="71" t="s">
        <v>2782</v>
      </c>
      <c r="AM578" s="71" t="s">
        <v>3235</v>
      </c>
      <c r="AN578" s="74">
        <v>40523.669537037036</v>
      </c>
      <c r="AO578" s="71"/>
      <c r="AP578" s="71"/>
    </row>
    <row r="579" spans="1:42" ht="34.049999999999997" customHeight="1">
      <c r="A579" s="17" t="s">
        <v>412</v>
      </c>
      <c r="B579" s="77"/>
      <c r="C579" s="78">
        <v>0</v>
      </c>
      <c r="D579" s="78">
        <v>1</v>
      </c>
      <c r="E579" s="79">
        <v>0</v>
      </c>
      <c r="F579" s="79">
        <v>5.71E-4</v>
      </c>
      <c r="G579" s="79">
        <v>8.0999999999999996E-4</v>
      </c>
      <c r="H579" s="79">
        <v>0.317498</v>
      </c>
      <c r="I579" s="79">
        <v>0</v>
      </c>
      <c r="J579" s="18"/>
      <c r="K579" s="18" t="s">
        <v>72</v>
      </c>
      <c r="L579" s="19">
        <v>1.5</v>
      </c>
      <c r="M579" s="20">
        <v>99.999928970126021</v>
      </c>
      <c r="N579" s="88" t="s">
        <v>2008</v>
      </c>
      <c r="O579" s="18"/>
      <c r="P579" s="25" t="s">
        <v>412</v>
      </c>
      <c r="Q579" s="26"/>
      <c r="R579" s="26"/>
      <c r="S579" s="25" t="s">
        <v>3235</v>
      </c>
      <c r="T579" s="21">
        <v>1.0197265744462136</v>
      </c>
      <c r="U579" s="22">
        <v>7415.43310546875</v>
      </c>
      <c r="V579" s="22">
        <v>6645.08837890625</v>
      </c>
      <c r="W579" s="23"/>
      <c r="X579" s="24"/>
      <c r="Y579" s="24"/>
      <c r="Z579" s="15">
        <v>333</v>
      </c>
      <c r="AA5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79" s="16"/>
      <c r="AC579" s="71">
        <v>47</v>
      </c>
      <c r="AD579" s="71">
        <v>1</v>
      </c>
      <c r="AE579" s="71">
        <v>24</v>
      </c>
      <c r="AF579" s="71">
        <v>3</v>
      </c>
      <c r="AG579" s="71" t="s">
        <v>1236</v>
      </c>
      <c r="AH579" s="71" t="s">
        <v>1610</v>
      </c>
      <c r="AI579" s="71">
        <v>0</v>
      </c>
      <c r="AJ579" s="74">
        <v>40196.483518518522</v>
      </c>
      <c r="AK579" s="71" t="s">
        <v>2452</v>
      </c>
      <c r="AL579" s="71" t="s">
        <v>2783</v>
      </c>
      <c r="AM579" s="71" t="s">
        <v>3235</v>
      </c>
      <c r="AN579" s="74">
        <v>40523.669560185182</v>
      </c>
      <c r="AO579" s="71"/>
      <c r="AP579" s="71"/>
    </row>
    <row r="580" spans="1:42" ht="34.049999999999997" customHeight="1">
      <c r="A580" s="17" t="s">
        <v>415</v>
      </c>
      <c r="B580" s="77"/>
      <c r="C580" s="78">
        <v>0</v>
      </c>
      <c r="D580" s="78">
        <v>1</v>
      </c>
      <c r="E580" s="79">
        <v>0</v>
      </c>
      <c r="F580" s="79">
        <v>5.71E-4</v>
      </c>
      <c r="G580" s="79">
        <v>8.0999999999999996E-4</v>
      </c>
      <c r="H580" s="79">
        <v>0.317498</v>
      </c>
      <c r="I580" s="79">
        <v>0</v>
      </c>
      <c r="J580" s="18"/>
      <c r="K580" s="18" t="s">
        <v>72</v>
      </c>
      <c r="L580" s="19"/>
      <c r="M580" s="20">
        <v>100</v>
      </c>
      <c r="N580" s="88" t="s">
        <v>2010</v>
      </c>
      <c r="O580" s="18"/>
      <c r="P580" s="25" t="s">
        <v>415</v>
      </c>
      <c r="Q580" s="26"/>
      <c r="R580" s="26"/>
      <c r="S580" s="25" t="s">
        <v>3235</v>
      </c>
      <c r="T580" s="21">
        <v>1</v>
      </c>
      <c r="U580" s="22">
        <v>6606.3330078125</v>
      </c>
      <c r="V580" s="22">
        <v>4756.64697265625</v>
      </c>
      <c r="W580" s="23"/>
      <c r="X580" s="24"/>
      <c r="Y580" s="24"/>
      <c r="Z580" s="15">
        <v>335</v>
      </c>
      <c r="AA5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0</v>
      </c>
      <c r="AB580" s="16"/>
      <c r="AC580" s="71">
        <v>11</v>
      </c>
      <c r="AD580" s="71">
        <v>0</v>
      </c>
      <c r="AE580" s="71">
        <v>4</v>
      </c>
      <c r="AF580" s="71">
        <v>0</v>
      </c>
      <c r="AG580" s="71"/>
      <c r="AH580" s="71"/>
      <c r="AI580" s="71"/>
      <c r="AJ580" s="74">
        <v>40512.689629629633</v>
      </c>
      <c r="AK580" s="71" t="s">
        <v>2452</v>
      </c>
      <c r="AL580" s="71" t="s">
        <v>2785</v>
      </c>
      <c r="AM580" s="71" t="s">
        <v>3235</v>
      </c>
      <c r="AN580" s="74">
        <v>40523.669594907406</v>
      </c>
      <c r="AO580" s="71"/>
      <c r="AP580" s="71"/>
    </row>
    <row r="581" spans="1:42" ht="34.049999999999997" customHeight="1">
      <c r="A581" s="17" t="s">
        <v>416</v>
      </c>
      <c r="B581" s="77"/>
      <c r="C581" s="78">
        <v>0</v>
      </c>
      <c r="D581" s="78">
        <v>1</v>
      </c>
      <c r="E581" s="79">
        <v>0</v>
      </c>
      <c r="F581" s="79">
        <v>3.5100000000000002E-4</v>
      </c>
      <c r="G581" s="79">
        <v>9.2E-5</v>
      </c>
      <c r="H581" s="79">
        <v>0.23499100000000001</v>
      </c>
      <c r="I581" s="79">
        <v>0</v>
      </c>
      <c r="J581" s="18"/>
      <c r="K581" s="18" t="s">
        <v>72</v>
      </c>
      <c r="L581" s="19">
        <v>3.9337982575107788</v>
      </c>
      <c r="M581" s="20">
        <v>99.996945715418804</v>
      </c>
      <c r="N581" s="88" t="s">
        <v>2011</v>
      </c>
      <c r="O581" s="18"/>
      <c r="P581" s="25" t="s">
        <v>416</v>
      </c>
      <c r="Q581" s="26"/>
      <c r="R581" s="26"/>
      <c r="S581" s="25" t="s">
        <v>3411</v>
      </c>
      <c r="T581" s="21">
        <v>1.8482427011871854</v>
      </c>
      <c r="U581" s="22">
        <v>83.237449645996094</v>
      </c>
      <c r="V581" s="22">
        <v>5532.291015625</v>
      </c>
      <c r="W581" s="23"/>
      <c r="X581" s="24"/>
      <c r="Y581" s="24"/>
      <c r="Z581" s="15">
        <v>336</v>
      </c>
      <c r="AA5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1" s="16"/>
      <c r="AC581" s="71">
        <v>153</v>
      </c>
      <c r="AD581" s="71">
        <v>43</v>
      </c>
      <c r="AE581" s="71">
        <v>180</v>
      </c>
      <c r="AF581" s="71">
        <v>0</v>
      </c>
      <c r="AG581" s="71" t="s">
        <v>1237</v>
      </c>
      <c r="AH581" s="71" t="s">
        <v>1603</v>
      </c>
      <c r="AI581" s="71">
        <v>-18000</v>
      </c>
      <c r="AJ581" s="74">
        <v>39938.965555555558</v>
      </c>
      <c r="AK581" s="71" t="s">
        <v>2452</v>
      </c>
      <c r="AL581" s="71" t="s">
        <v>2786</v>
      </c>
      <c r="AM581" s="71" t="s">
        <v>3411</v>
      </c>
      <c r="AN581" s="74">
        <v>40523.669652777775</v>
      </c>
      <c r="AO581" s="71"/>
      <c r="AP581" s="71"/>
    </row>
    <row r="582" spans="1:42" ht="34.049999999999997" customHeight="1">
      <c r="A582" s="17" t="s">
        <v>417</v>
      </c>
      <c r="B582" s="77"/>
      <c r="C582" s="78">
        <v>0</v>
      </c>
      <c r="D582" s="78">
        <v>1</v>
      </c>
      <c r="E582" s="79">
        <v>0</v>
      </c>
      <c r="F582" s="79">
        <v>5.71E-4</v>
      </c>
      <c r="G582" s="79">
        <v>8.0999999999999996E-4</v>
      </c>
      <c r="H582" s="79">
        <v>0.317498</v>
      </c>
      <c r="I582" s="79">
        <v>0</v>
      </c>
      <c r="J582" s="18"/>
      <c r="K582" s="18" t="s">
        <v>72</v>
      </c>
      <c r="L582" s="19">
        <v>3.963216061245455</v>
      </c>
      <c r="M582" s="20">
        <v>99.996803655670846</v>
      </c>
      <c r="N582" s="88" t="s">
        <v>2013</v>
      </c>
      <c r="O582" s="18"/>
      <c r="P582" s="25" t="s">
        <v>417</v>
      </c>
      <c r="Q582" s="26"/>
      <c r="R582" s="26"/>
      <c r="S582" s="25" t="s">
        <v>3413</v>
      </c>
      <c r="T582" s="21">
        <v>1.8876958500796126</v>
      </c>
      <c r="U582" s="22">
        <v>6788.09619140625</v>
      </c>
      <c r="V582" s="22">
        <v>8235.91015625</v>
      </c>
      <c r="W582" s="23"/>
      <c r="X582" s="24"/>
      <c r="Y582" s="24"/>
      <c r="Z582" s="15">
        <v>338</v>
      </c>
      <c r="AA58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2" s="16"/>
      <c r="AC582" s="71">
        <v>148</v>
      </c>
      <c r="AD582" s="71">
        <v>45</v>
      </c>
      <c r="AE582" s="71">
        <v>136</v>
      </c>
      <c r="AF582" s="71">
        <v>6</v>
      </c>
      <c r="AG582" s="71"/>
      <c r="AH582" s="71" t="s">
        <v>1618</v>
      </c>
      <c r="AI582" s="71">
        <v>-10800</v>
      </c>
      <c r="AJ582" s="74">
        <v>40200.907939814817</v>
      </c>
      <c r="AK582" s="71" t="s">
        <v>2452</v>
      </c>
      <c r="AL582" s="71" t="s">
        <v>2788</v>
      </c>
      <c r="AM582" s="71" t="s">
        <v>3413</v>
      </c>
      <c r="AN582" s="74">
        <v>40523.669675925928</v>
      </c>
      <c r="AO582" s="71"/>
      <c r="AP582" s="71"/>
    </row>
    <row r="583" spans="1:42" ht="34.049999999999997" customHeight="1">
      <c r="A583" s="17" t="s">
        <v>418</v>
      </c>
      <c r="B583" s="77"/>
      <c r="C583" s="78">
        <v>0</v>
      </c>
      <c r="D583" s="78">
        <v>2</v>
      </c>
      <c r="E583" s="79">
        <v>0</v>
      </c>
      <c r="F583" s="79">
        <v>5.7300000000000005E-4</v>
      </c>
      <c r="G583" s="79">
        <v>8.5599999999999999E-4</v>
      </c>
      <c r="H583" s="79">
        <v>0.47726800000000003</v>
      </c>
      <c r="I583" s="79">
        <v>0.5</v>
      </c>
      <c r="J583" s="18"/>
      <c r="K583" s="18" t="s">
        <v>72</v>
      </c>
      <c r="L583" s="19">
        <v>5.3051766710896091</v>
      </c>
      <c r="M583" s="20">
        <v>99.974571305114736</v>
      </c>
      <c r="N583" s="88" t="s">
        <v>2014</v>
      </c>
      <c r="O583" s="18"/>
      <c r="P583" s="25" t="s">
        <v>418</v>
      </c>
      <c r="Q583" s="26"/>
      <c r="R583" s="26"/>
      <c r="S583" s="25" t="s">
        <v>3235</v>
      </c>
      <c r="T583" s="21">
        <v>8.0621136517444736</v>
      </c>
      <c r="U583" s="22">
        <v>6858.501953125</v>
      </c>
      <c r="V583" s="22">
        <v>5908.04052734375</v>
      </c>
      <c r="W583" s="23"/>
      <c r="X583" s="24"/>
      <c r="Y583" s="24"/>
      <c r="Z583" s="15">
        <v>339</v>
      </c>
      <c r="AA58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3" s="16"/>
      <c r="AC583" s="71">
        <v>886</v>
      </c>
      <c r="AD583" s="71">
        <v>358</v>
      </c>
      <c r="AE583" s="71">
        <v>3085</v>
      </c>
      <c r="AF583" s="71">
        <v>27</v>
      </c>
      <c r="AG583" s="71" t="s">
        <v>1239</v>
      </c>
      <c r="AH583" s="71" t="s">
        <v>1652</v>
      </c>
      <c r="AI583" s="71">
        <v>-10800</v>
      </c>
      <c r="AJ583" s="74">
        <v>39904.032430555555</v>
      </c>
      <c r="AK583" s="71" t="s">
        <v>2452</v>
      </c>
      <c r="AL583" s="71" t="s">
        <v>2789</v>
      </c>
      <c r="AM583" s="71" t="s">
        <v>3235</v>
      </c>
      <c r="AN583" s="74">
        <v>40523.669722222221</v>
      </c>
      <c r="AO583" s="71"/>
      <c r="AP583" s="71"/>
    </row>
    <row r="584" spans="1:42" ht="34.049999999999997" customHeight="1">
      <c r="A584" s="17" t="s">
        <v>419</v>
      </c>
      <c r="B584" s="77"/>
      <c r="C584" s="78">
        <v>0</v>
      </c>
      <c r="D584" s="78">
        <v>2</v>
      </c>
      <c r="E584" s="79">
        <v>0</v>
      </c>
      <c r="F584" s="79">
        <v>6.0400000000000004E-4</v>
      </c>
      <c r="G584" s="79">
        <v>1.333E-3</v>
      </c>
      <c r="H584" s="79">
        <v>0.41917900000000002</v>
      </c>
      <c r="I584" s="79">
        <v>0.5</v>
      </c>
      <c r="J584" s="18"/>
      <c r="K584" s="18" t="s">
        <v>72</v>
      </c>
      <c r="L584" s="19">
        <v>4.4668418369370224</v>
      </c>
      <c r="M584" s="20">
        <v>99.993039072349845</v>
      </c>
      <c r="N584" s="88" t="s">
        <v>2015</v>
      </c>
      <c r="O584" s="18"/>
      <c r="P584" s="25" t="s">
        <v>419</v>
      </c>
      <c r="Q584" s="26"/>
      <c r="R584" s="26"/>
      <c r="S584" s="25" t="s">
        <v>3299</v>
      </c>
      <c r="T584" s="21">
        <v>2.9332042957289342</v>
      </c>
      <c r="U584" s="22">
        <v>5725.697265625</v>
      </c>
      <c r="V584" s="22">
        <v>4917.58984375</v>
      </c>
      <c r="W584" s="23"/>
      <c r="X584" s="24"/>
      <c r="Y584" s="24"/>
      <c r="Z584" s="15">
        <v>340</v>
      </c>
      <c r="AA58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4" s="16"/>
      <c r="AC584" s="71">
        <v>596</v>
      </c>
      <c r="AD584" s="71">
        <v>98</v>
      </c>
      <c r="AE584" s="71">
        <v>916</v>
      </c>
      <c r="AF584" s="71">
        <v>2</v>
      </c>
      <c r="AG584" s="71"/>
      <c r="AH584" s="71" t="s">
        <v>1622</v>
      </c>
      <c r="AI584" s="71">
        <v>3600</v>
      </c>
      <c r="AJ584" s="74">
        <v>40343.749976851854</v>
      </c>
      <c r="AK584" s="71" t="s">
        <v>2452</v>
      </c>
      <c r="AL584" s="71" t="s">
        <v>2790</v>
      </c>
      <c r="AM584" s="71" t="s">
        <v>3299</v>
      </c>
      <c r="AN584" s="74">
        <v>40523.669791666667</v>
      </c>
      <c r="AO584" s="71"/>
      <c r="AP584" s="71"/>
    </row>
    <row r="585" spans="1:42" ht="34.049999999999997" customHeight="1">
      <c r="A585" s="17" t="s">
        <v>420</v>
      </c>
      <c r="B585" s="77"/>
      <c r="C585" s="78">
        <v>0</v>
      </c>
      <c r="D585" s="78">
        <v>1</v>
      </c>
      <c r="E585" s="79">
        <v>0</v>
      </c>
      <c r="F585" s="79">
        <v>5.71E-4</v>
      </c>
      <c r="G585" s="79">
        <v>8.0999999999999996E-4</v>
      </c>
      <c r="H585" s="79">
        <v>0.317498</v>
      </c>
      <c r="I585" s="79">
        <v>0</v>
      </c>
      <c r="J585" s="18"/>
      <c r="K585" s="18" t="s">
        <v>72</v>
      </c>
      <c r="L585" s="19">
        <v>3.4384791457712827</v>
      </c>
      <c r="M585" s="20">
        <v>99.998579402520377</v>
      </c>
      <c r="N585" s="88" t="s">
        <v>2016</v>
      </c>
      <c r="O585" s="18"/>
      <c r="P585" s="25" t="s">
        <v>420</v>
      </c>
      <c r="Q585" s="26"/>
      <c r="R585" s="26"/>
      <c r="S585" s="25" t="s">
        <v>3235</v>
      </c>
      <c r="T585" s="21">
        <v>1.3945314889242724</v>
      </c>
      <c r="U585" s="22">
        <v>7191.73095703125</v>
      </c>
      <c r="V585" s="22">
        <v>5416.24267578125</v>
      </c>
      <c r="W585" s="23"/>
      <c r="X585" s="24"/>
      <c r="Y585" s="24"/>
      <c r="Z585" s="15">
        <v>341</v>
      </c>
      <c r="AA58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5" s="16"/>
      <c r="AC585" s="71">
        <v>107</v>
      </c>
      <c r="AD585" s="71">
        <v>20</v>
      </c>
      <c r="AE585" s="71">
        <v>62</v>
      </c>
      <c r="AF585" s="71">
        <v>12</v>
      </c>
      <c r="AG585" s="71" t="s">
        <v>1240</v>
      </c>
      <c r="AH585" s="71" t="s">
        <v>1647</v>
      </c>
      <c r="AI585" s="71">
        <v>3600</v>
      </c>
      <c r="AJ585" s="74">
        <v>39925.518263888887</v>
      </c>
      <c r="AK585" s="71" t="s">
        <v>2452</v>
      </c>
      <c r="AL585" s="71" t="s">
        <v>2791</v>
      </c>
      <c r="AM585" s="71" t="s">
        <v>3235</v>
      </c>
      <c r="AN585" s="74">
        <v>40523.669814814813</v>
      </c>
      <c r="AO585" s="71"/>
      <c r="AP585" s="71"/>
    </row>
    <row r="586" spans="1:42" ht="34.049999999999997" customHeight="1">
      <c r="A586" s="17" t="s">
        <v>421</v>
      </c>
      <c r="B586" s="77"/>
      <c r="C586" s="78">
        <v>0</v>
      </c>
      <c r="D586" s="78">
        <v>1</v>
      </c>
      <c r="E586" s="79">
        <v>0</v>
      </c>
      <c r="F586" s="79">
        <v>5.71E-4</v>
      </c>
      <c r="G586" s="79">
        <v>8.0999999999999996E-4</v>
      </c>
      <c r="H586" s="79">
        <v>0.317498</v>
      </c>
      <c r="I586" s="79">
        <v>0</v>
      </c>
      <c r="J586" s="18"/>
      <c r="K586" s="18" t="s">
        <v>72</v>
      </c>
      <c r="L586" s="19">
        <v>3.7008476035083691</v>
      </c>
      <c r="M586" s="20">
        <v>99.997869103780559</v>
      </c>
      <c r="N586" s="88" t="s">
        <v>2017</v>
      </c>
      <c r="O586" s="18"/>
      <c r="P586" s="25" t="s">
        <v>421</v>
      </c>
      <c r="Q586" s="26"/>
      <c r="R586" s="26"/>
      <c r="S586" s="25" t="s">
        <v>3414</v>
      </c>
      <c r="T586" s="21">
        <v>1.5917972333864083</v>
      </c>
      <c r="U586" s="22">
        <v>7144.30126953125</v>
      </c>
      <c r="V586" s="22">
        <v>7042.77099609375</v>
      </c>
      <c r="W586" s="23"/>
      <c r="X586" s="24"/>
      <c r="Y586" s="24"/>
      <c r="Z586" s="15">
        <v>342</v>
      </c>
      <c r="AA58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6" s="16"/>
      <c r="AC586" s="71">
        <v>4</v>
      </c>
      <c r="AD586" s="71">
        <v>30</v>
      </c>
      <c r="AE586" s="71">
        <v>137</v>
      </c>
      <c r="AF586" s="71">
        <v>0</v>
      </c>
      <c r="AG586" s="71"/>
      <c r="AH586" s="71"/>
      <c r="AI586" s="71"/>
      <c r="AJ586" s="74">
        <v>40512.984513888892</v>
      </c>
      <c r="AK586" s="71" t="s">
        <v>2452</v>
      </c>
      <c r="AL586" s="71" t="s">
        <v>2792</v>
      </c>
      <c r="AM586" s="71" t="s">
        <v>3414</v>
      </c>
      <c r="AN586" s="74">
        <v>40523.66982638889</v>
      </c>
      <c r="AO586" s="71"/>
      <c r="AP586" s="71"/>
    </row>
    <row r="587" spans="1:42" ht="34.049999999999997" customHeight="1">
      <c r="A587" s="17" t="s">
        <v>422</v>
      </c>
      <c r="B587" s="77"/>
      <c r="C587" s="78">
        <v>0</v>
      </c>
      <c r="D587" s="78">
        <v>2</v>
      </c>
      <c r="E587" s="79">
        <v>0</v>
      </c>
      <c r="F587" s="79">
        <v>5.8900000000000001E-4</v>
      </c>
      <c r="G587" s="79">
        <v>1.1709999999999999E-3</v>
      </c>
      <c r="H587" s="79">
        <v>0.40185700000000002</v>
      </c>
      <c r="I587" s="79">
        <v>0.5</v>
      </c>
      <c r="J587" s="18"/>
      <c r="K587" s="18" t="s">
        <v>72</v>
      </c>
      <c r="L587" s="19">
        <v>6.1194197412079898</v>
      </c>
      <c r="M587" s="20">
        <v>99.910502358783731</v>
      </c>
      <c r="N587" s="88" t="s">
        <v>2018</v>
      </c>
      <c r="O587" s="18"/>
      <c r="P587" s="25" t="s">
        <v>422</v>
      </c>
      <c r="Q587" s="26"/>
      <c r="R587" s="26"/>
      <c r="S587" s="25" t="s">
        <v>3235</v>
      </c>
      <c r="T587" s="21">
        <v>25.855483802229156</v>
      </c>
      <c r="U587" s="22">
        <v>5046.9970703125</v>
      </c>
      <c r="V587" s="22">
        <v>6833.79150390625</v>
      </c>
      <c r="W587" s="23"/>
      <c r="X587" s="24"/>
      <c r="Y587" s="24"/>
      <c r="Z587" s="15">
        <v>343</v>
      </c>
      <c r="AA58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7" s="16"/>
      <c r="AC587" s="71">
        <v>1658</v>
      </c>
      <c r="AD587" s="71">
        <v>1260</v>
      </c>
      <c r="AE587" s="71">
        <v>17737</v>
      </c>
      <c r="AF587" s="71">
        <v>144</v>
      </c>
      <c r="AG587" s="71" t="s">
        <v>1241</v>
      </c>
      <c r="AH587" s="71" t="s">
        <v>1623</v>
      </c>
      <c r="AI587" s="71">
        <v>3600</v>
      </c>
      <c r="AJ587" s="74">
        <v>39372.591678240744</v>
      </c>
      <c r="AK587" s="71" t="s">
        <v>2452</v>
      </c>
      <c r="AL587" s="71" t="s">
        <v>2793</v>
      </c>
      <c r="AM587" s="71" t="s">
        <v>3235</v>
      </c>
      <c r="AN587" s="74">
        <v>40523.669907407406</v>
      </c>
      <c r="AO587" s="71"/>
      <c r="AP587" s="71"/>
    </row>
    <row r="588" spans="1:42" ht="34.049999999999997" customHeight="1">
      <c r="A588" s="17" t="s">
        <v>423</v>
      </c>
      <c r="B588" s="77"/>
      <c r="C588" s="78">
        <v>0</v>
      </c>
      <c r="D588" s="78">
        <v>1</v>
      </c>
      <c r="E588" s="79">
        <v>0</v>
      </c>
      <c r="F588" s="79">
        <v>5.71E-4</v>
      </c>
      <c r="G588" s="79">
        <v>8.0999999999999996E-4</v>
      </c>
      <c r="H588" s="79">
        <v>0.317498</v>
      </c>
      <c r="I588" s="79">
        <v>0</v>
      </c>
      <c r="J588" s="18"/>
      <c r="K588" s="18" t="s">
        <v>72</v>
      </c>
      <c r="L588" s="19">
        <v>3.963216061245455</v>
      </c>
      <c r="M588" s="20">
        <v>99.996803655670846</v>
      </c>
      <c r="N588" s="88" t="s">
        <v>2019</v>
      </c>
      <c r="O588" s="18"/>
      <c r="P588" s="25" t="s">
        <v>423</v>
      </c>
      <c r="Q588" s="26"/>
      <c r="R588" s="26"/>
      <c r="S588" s="25" t="s">
        <v>3235</v>
      </c>
      <c r="T588" s="21">
        <v>1.8876958500796126</v>
      </c>
      <c r="U588" s="22">
        <v>6916.828125</v>
      </c>
      <c r="V588" s="22">
        <v>5263.0693359375</v>
      </c>
      <c r="W588" s="23"/>
      <c r="X588" s="24"/>
      <c r="Y588" s="24"/>
      <c r="Z588" s="15">
        <v>344</v>
      </c>
      <c r="AA58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8" s="16"/>
      <c r="AC588" s="71">
        <v>44</v>
      </c>
      <c r="AD588" s="71">
        <v>45</v>
      </c>
      <c r="AE588" s="71">
        <v>3156</v>
      </c>
      <c r="AF588" s="71">
        <v>0</v>
      </c>
      <c r="AG588" s="71" t="s">
        <v>1242</v>
      </c>
      <c r="AH588" s="71" t="s">
        <v>1605</v>
      </c>
      <c r="AI588" s="71">
        <v>36000</v>
      </c>
      <c r="AJ588" s="74">
        <v>40242.48741898148</v>
      </c>
      <c r="AK588" s="71" t="s">
        <v>2452</v>
      </c>
      <c r="AL588" s="71" t="s">
        <v>2794</v>
      </c>
      <c r="AM588" s="71" t="s">
        <v>3235</v>
      </c>
      <c r="AN588" s="74">
        <v>40523.669942129629</v>
      </c>
      <c r="AO588" s="71"/>
      <c r="AP588" s="71"/>
    </row>
    <row r="589" spans="1:42" ht="34.049999999999997" customHeight="1">
      <c r="A589" s="17" t="s">
        <v>424</v>
      </c>
      <c r="B589" s="77"/>
      <c r="C589" s="78">
        <v>0</v>
      </c>
      <c r="D589" s="78">
        <v>1</v>
      </c>
      <c r="E589" s="79">
        <v>0</v>
      </c>
      <c r="F589" s="79">
        <v>3.6999999999999999E-4</v>
      </c>
      <c r="G589" s="79">
        <v>6.4999999999999994E-5</v>
      </c>
      <c r="H589" s="79">
        <v>0.26965699999999998</v>
      </c>
      <c r="I589" s="79">
        <v>0</v>
      </c>
      <c r="J589" s="18"/>
      <c r="K589" s="18" t="s">
        <v>72</v>
      </c>
      <c r="L589" s="19">
        <v>5.2717955043316911</v>
      </c>
      <c r="M589" s="20">
        <v>99.975849842846401</v>
      </c>
      <c r="N589" s="88" t="s">
        <v>2020</v>
      </c>
      <c r="O589" s="18"/>
      <c r="P589" s="25" t="s">
        <v>424</v>
      </c>
      <c r="Q589" s="26"/>
      <c r="R589" s="26"/>
      <c r="S589" s="25" t="s">
        <v>3415</v>
      </c>
      <c r="T589" s="21">
        <v>7.7070353117126293</v>
      </c>
      <c r="U589" s="22">
        <v>348.41339111328125</v>
      </c>
      <c r="V589" s="22">
        <v>5834.3525390625</v>
      </c>
      <c r="W589" s="23"/>
      <c r="X589" s="24"/>
      <c r="Y589" s="24"/>
      <c r="Z589" s="15">
        <v>345</v>
      </c>
      <c r="AA58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89" s="16"/>
      <c r="AC589" s="71">
        <v>466</v>
      </c>
      <c r="AD589" s="71">
        <v>340</v>
      </c>
      <c r="AE589" s="71">
        <v>7841</v>
      </c>
      <c r="AF589" s="71">
        <v>0</v>
      </c>
      <c r="AG589" s="71" t="s">
        <v>1243</v>
      </c>
      <c r="AH589" s="71" t="s">
        <v>1647</v>
      </c>
      <c r="AI589" s="71">
        <v>3600</v>
      </c>
      <c r="AJ589" s="74">
        <v>40004.105821759258</v>
      </c>
      <c r="AK589" s="71" t="s">
        <v>2452</v>
      </c>
      <c r="AL589" s="71" t="s">
        <v>2795</v>
      </c>
      <c r="AM589" s="71" t="s">
        <v>3415</v>
      </c>
      <c r="AN589" s="74">
        <v>40523.67</v>
      </c>
      <c r="AO589" s="71"/>
      <c r="AP589" s="71"/>
    </row>
    <row r="590" spans="1:42" ht="34.049999999999997" customHeight="1">
      <c r="A590" s="17" t="s">
        <v>425</v>
      </c>
      <c r="B590" s="77"/>
      <c r="C590" s="78">
        <v>0</v>
      </c>
      <c r="D590" s="78">
        <v>1</v>
      </c>
      <c r="E590" s="79">
        <v>0</v>
      </c>
      <c r="F590" s="79">
        <v>5.71E-4</v>
      </c>
      <c r="G590" s="79">
        <v>8.0999999999999996E-4</v>
      </c>
      <c r="H590" s="79">
        <v>0.317498</v>
      </c>
      <c r="I590" s="79">
        <v>0</v>
      </c>
      <c r="J590" s="18"/>
      <c r="K590" s="18" t="s">
        <v>72</v>
      </c>
      <c r="L590" s="19">
        <v>5.0957136121052899</v>
      </c>
      <c r="M590" s="20">
        <v>99.981603262638885</v>
      </c>
      <c r="N590" s="88" t="s">
        <v>2021</v>
      </c>
      <c r="O590" s="18"/>
      <c r="P590" s="25" t="s">
        <v>425</v>
      </c>
      <c r="Q590" s="26"/>
      <c r="R590" s="26"/>
      <c r="S590" s="25" t="s">
        <v>3235</v>
      </c>
      <c r="T590" s="21">
        <v>6.1091827815693263</v>
      </c>
      <c r="U590" s="22">
        <v>7256.57421875</v>
      </c>
      <c r="V590" s="22">
        <v>6216.330078125</v>
      </c>
      <c r="W590" s="23"/>
      <c r="X590" s="24"/>
      <c r="Y590" s="24"/>
      <c r="Z590" s="15">
        <v>346</v>
      </c>
      <c r="AA59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0" s="16"/>
      <c r="AC590" s="71">
        <v>309</v>
      </c>
      <c r="AD590" s="71">
        <v>259</v>
      </c>
      <c r="AE590" s="71">
        <v>3232</v>
      </c>
      <c r="AF590" s="71">
        <v>27</v>
      </c>
      <c r="AG590" s="71"/>
      <c r="AH590" s="71"/>
      <c r="AI590" s="71"/>
      <c r="AJ590" s="74">
        <v>40150.279826388891</v>
      </c>
      <c r="AK590" s="71" t="s">
        <v>2452</v>
      </c>
      <c r="AL590" s="71" t="s">
        <v>2796</v>
      </c>
      <c r="AM590" s="71" t="s">
        <v>3235</v>
      </c>
      <c r="AN590" s="74">
        <v>40523.670046296298</v>
      </c>
      <c r="AO590" s="71"/>
      <c r="AP590" s="71"/>
    </row>
    <row r="591" spans="1:42" ht="34.049999999999997" customHeight="1">
      <c r="A591" s="17" t="s">
        <v>426</v>
      </c>
      <c r="B591" s="77"/>
      <c r="C591" s="78">
        <v>0</v>
      </c>
      <c r="D591" s="78">
        <v>1</v>
      </c>
      <c r="E591" s="79">
        <v>0</v>
      </c>
      <c r="F591" s="79">
        <v>5.71E-4</v>
      </c>
      <c r="G591" s="79">
        <v>8.0999999999999996E-4</v>
      </c>
      <c r="H591" s="79">
        <v>0.317498</v>
      </c>
      <c r="I591" s="79">
        <v>0</v>
      </c>
      <c r="J591" s="18"/>
      <c r="K591" s="18" t="s">
        <v>72</v>
      </c>
      <c r="L591" s="19">
        <v>4.2207734913501511</v>
      </c>
      <c r="M591" s="20">
        <v>99.995240998443265</v>
      </c>
      <c r="N591" s="88" t="s">
        <v>2022</v>
      </c>
      <c r="O591" s="18"/>
      <c r="P591" s="25" t="s">
        <v>426</v>
      </c>
      <c r="Q591" s="26"/>
      <c r="R591" s="26"/>
      <c r="S591" s="25" t="s">
        <v>3235</v>
      </c>
      <c r="T591" s="21">
        <v>2.321680487896312</v>
      </c>
      <c r="U591" s="22">
        <v>6000.31787109375</v>
      </c>
      <c r="V591" s="22">
        <v>7499.7734375</v>
      </c>
      <c r="W591" s="23"/>
      <c r="X591" s="24"/>
      <c r="Y591" s="24"/>
      <c r="Z591" s="15">
        <v>347</v>
      </c>
      <c r="AA59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1" s="16"/>
      <c r="AC591" s="71">
        <v>85</v>
      </c>
      <c r="AD591" s="71">
        <v>67</v>
      </c>
      <c r="AE591" s="71">
        <v>602</v>
      </c>
      <c r="AF591" s="71">
        <v>0</v>
      </c>
      <c r="AG591" s="71" t="s">
        <v>1244</v>
      </c>
      <c r="AH591" s="71" t="s">
        <v>1607</v>
      </c>
      <c r="AI591" s="71">
        <v>7200</v>
      </c>
      <c r="AJ591" s="74">
        <v>39659.647418981483</v>
      </c>
      <c r="AK591" s="71" t="s">
        <v>2452</v>
      </c>
      <c r="AL591" s="71" t="s">
        <v>2797</v>
      </c>
      <c r="AM591" s="71" t="s">
        <v>3235</v>
      </c>
      <c r="AN591" s="74">
        <v>40523.670092592591</v>
      </c>
      <c r="AO591" s="71"/>
      <c r="AP591" s="71"/>
    </row>
    <row r="592" spans="1:42" ht="34.049999999999997" customHeight="1">
      <c r="A592" s="17" t="s">
        <v>427</v>
      </c>
      <c r="B592" s="77"/>
      <c r="C592" s="78">
        <v>0</v>
      </c>
      <c r="D592" s="78">
        <v>2</v>
      </c>
      <c r="E592" s="79">
        <v>0</v>
      </c>
      <c r="F592" s="79">
        <v>5.8E-4</v>
      </c>
      <c r="G592" s="79">
        <v>9.6699999999999998E-4</v>
      </c>
      <c r="H592" s="79">
        <v>0.46573100000000001</v>
      </c>
      <c r="I592" s="79">
        <v>0.5</v>
      </c>
      <c r="J592" s="18"/>
      <c r="K592" s="18" t="s">
        <v>72</v>
      </c>
      <c r="L592" s="19">
        <v>4.1161785674804463</v>
      </c>
      <c r="M592" s="20">
        <v>99.995951297183069</v>
      </c>
      <c r="N592" s="88" t="s">
        <v>2023</v>
      </c>
      <c r="O592" s="18"/>
      <c r="P592" s="25" t="s">
        <v>427</v>
      </c>
      <c r="Q592" s="26"/>
      <c r="R592" s="26"/>
      <c r="S592" s="25" t="s">
        <v>3235</v>
      </c>
      <c r="T592" s="21">
        <v>2.1244147434341762</v>
      </c>
      <c r="U592" s="22">
        <v>4945.65625</v>
      </c>
      <c r="V592" s="22">
        <v>8910.1962890625</v>
      </c>
      <c r="W592" s="23"/>
      <c r="X592" s="24"/>
      <c r="Y592" s="24"/>
      <c r="Z592" s="15">
        <v>348</v>
      </c>
      <c r="AA59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2" s="16"/>
      <c r="AC592" s="71">
        <v>126</v>
      </c>
      <c r="AD592" s="71">
        <v>57</v>
      </c>
      <c r="AE592" s="71">
        <v>199</v>
      </c>
      <c r="AF592" s="71">
        <v>105</v>
      </c>
      <c r="AG592" s="71" t="s">
        <v>1245</v>
      </c>
      <c r="AH592" s="71" t="s">
        <v>1657</v>
      </c>
      <c r="AI592" s="71">
        <v>7200</v>
      </c>
      <c r="AJ592" s="74">
        <v>40393.346539351849</v>
      </c>
      <c r="AK592" s="71" t="s">
        <v>2452</v>
      </c>
      <c r="AL592" s="71" t="s">
        <v>2798</v>
      </c>
      <c r="AM592" s="71" t="s">
        <v>3235</v>
      </c>
      <c r="AN592" s="74">
        <v>40523.670127314814</v>
      </c>
      <c r="AO592" s="71"/>
      <c r="AP592" s="71"/>
    </row>
    <row r="593" spans="1:42" ht="34.049999999999997" customHeight="1">
      <c r="A593" s="17" t="s">
        <v>428</v>
      </c>
      <c r="B593" s="77"/>
      <c r="C593" s="78">
        <v>0</v>
      </c>
      <c r="D593" s="78">
        <v>2</v>
      </c>
      <c r="E593" s="79">
        <v>0</v>
      </c>
      <c r="F593" s="79">
        <v>5.8E-4</v>
      </c>
      <c r="G593" s="79">
        <v>9.6699999999999998E-4</v>
      </c>
      <c r="H593" s="79">
        <v>0.46573100000000001</v>
      </c>
      <c r="I593" s="79">
        <v>0.5</v>
      </c>
      <c r="J593" s="18"/>
      <c r="K593" s="18" t="s">
        <v>72</v>
      </c>
      <c r="L593" s="19">
        <v>3.7220652497903903</v>
      </c>
      <c r="M593" s="20">
        <v>99.99779807390658</v>
      </c>
      <c r="N593" s="88" t="s">
        <v>2024</v>
      </c>
      <c r="O593" s="18"/>
      <c r="P593" s="25" t="s">
        <v>428</v>
      </c>
      <c r="Q593" s="26"/>
      <c r="R593" s="26"/>
      <c r="S593" s="25" t="s">
        <v>3416</v>
      </c>
      <c r="T593" s="21">
        <v>1.6115238078326219</v>
      </c>
      <c r="U593" s="22">
        <v>5147.0107421875</v>
      </c>
      <c r="V593" s="22">
        <v>8666.5439453125</v>
      </c>
      <c r="W593" s="23"/>
      <c r="X593" s="24"/>
      <c r="Y593" s="24"/>
      <c r="Z593" s="15">
        <v>349</v>
      </c>
      <c r="AA59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3" s="16"/>
      <c r="AC593" s="71">
        <v>46</v>
      </c>
      <c r="AD593" s="71">
        <v>31</v>
      </c>
      <c r="AE593" s="71">
        <v>275</v>
      </c>
      <c r="AF593" s="71">
        <v>0</v>
      </c>
      <c r="AG593" s="71" t="s">
        <v>1246</v>
      </c>
      <c r="AH593" s="71" t="s">
        <v>1606</v>
      </c>
      <c r="AI593" s="71">
        <v>-18000</v>
      </c>
      <c r="AJ593" s="74">
        <v>40177.885925925926</v>
      </c>
      <c r="AK593" s="71" t="s">
        <v>2452</v>
      </c>
      <c r="AL593" s="71" t="s">
        <v>2799</v>
      </c>
      <c r="AM593" s="71" t="s">
        <v>3416</v>
      </c>
      <c r="AN593" s="74">
        <v>40523.670208333337</v>
      </c>
      <c r="AO593" s="71"/>
      <c r="AP593" s="71"/>
    </row>
    <row r="594" spans="1:42" ht="34.049999999999997" customHeight="1">
      <c r="A594" s="17" t="s">
        <v>429</v>
      </c>
      <c r="B594" s="77"/>
      <c r="C594" s="78">
        <v>0</v>
      </c>
      <c r="D594" s="78">
        <v>1</v>
      </c>
      <c r="E594" s="79">
        <v>0</v>
      </c>
      <c r="F594" s="79">
        <v>5.71E-4</v>
      </c>
      <c r="G594" s="79">
        <v>8.0999999999999996E-4</v>
      </c>
      <c r="H594" s="79">
        <v>0.317498</v>
      </c>
      <c r="I594" s="79">
        <v>0</v>
      </c>
      <c r="J594" s="18"/>
      <c r="K594" s="18" t="s">
        <v>72</v>
      </c>
      <c r="L594" s="19">
        <v>4.2491173027457707</v>
      </c>
      <c r="M594" s="20">
        <v>99.995027908821314</v>
      </c>
      <c r="N594" s="88" t="s">
        <v>2025</v>
      </c>
      <c r="O594" s="18"/>
      <c r="P594" s="25" t="s">
        <v>429</v>
      </c>
      <c r="Q594" s="26"/>
      <c r="R594" s="26"/>
      <c r="S594" s="25" t="s">
        <v>3235</v>
      </c>
      <c r="T594" s="21">
        <v>2.3808602112349528</v>
      </c>
      <c r="U594" s="22">
        <v>6812.08349609375</v>
      </c>
      <c r="V594" s="22">
        <v>8467.3212890625</v>
      </c>
      <c r="W594" s="23"/>
      <c r="X594" s="24"/>
      <c r="Y594" s="24"/>
      <c r="Z594" s="15">
        <v>350</v>
      </c>
      <c r="AA59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4" s="16"/>
      <c r="AC594" s="71">
        <v>209</v>
      </c>
      <c r="AD594" s="71">
        <v>70</v>
      </c>
      <c r="AE594" s="71">
        <v>755</v>
      </c>
      <c r="AF594" s="71">
        <v>3</v>
      </c>
      <c r="AG594" s="71" t="s">
        <v>1247</v>
      </c>
      <c r="AH594" s="71" t="s">
        <v>1610</v>
      </c>
      <c r="AI594" s="71">
        <v>0</v>
      </c>
      <c r="AJ594" s="74">
        <v>39917.449884259258</v>
      </c>
      <c r="AK594" s="71" t="s">
        <v>2452</v>
      </c>
      <c r="AL594" s="71" t="s">
        <v>2800</v>
      </c>
      <c r="AM594" s="71" t="s">
        <v>3235</v>
      </c>
      <c r="AN594" s="74">
        <v>40523.670266203706</v>
      </c>
      <c r="AO594" s="71"/>
      <c r="AP594" s="71"/>
    </row>
    <row r="595" spans="1:42" ht="34.049999999999997" customHeight="1">
      <c r="A595" s="17" t="s">
        <v>430</v>
      </c>
      <c r="B595" s="77"/>
      <c r="C595" s="78">
        <v>0</v>
      </c>
      <c r="D595" s="78">
        <v>1</v>
      </c>
      <c r="E595" s="79">
        <v>0</v>
      </c>
      <c r="F595" s="79">
        <v>5.71E-4</v>
      </c>
      <c r="G595" s="79">
        <v>8.0999999999999996E-4</v>
      </c>
      <c r="H595" s="79">
        <v>0.317498</v>
      </c>
      <c r="I595" s="79">
        <v>0</v>
      </c>
      <c r="J595" s="18"/>
      <c r="K595" s="18" t="s">
        <v>72</v>
      </c>
      <c r="L595" s="19">
        <v>2.6594121397291177</v>
      </c>
      <c r="M595" s="20">
        <v>99.999573820756112</v>
      </c>
      <c r="N595" s="88" t="s">
        <v>2026</v>
      </c>
      <c r="O595" s="18"/>
      <c r="P595" s="25" t="s">
        <v>430</v>
      </c>
      <c r="Q595" s="26"/>
      <c r="R595" s="26"/>
      <c r="S595" s="25" t="s">
        <v>3235</v>
      </c>
      <c r="T595" s="21">
        <v>1.1183594466772817</v>
      </c>
      <c r="U595" s="22">
        <v>5665.76220703125</v>
      </c>
      <c r="V595" s="22">
        <v>9019.9814453125</v>
      </c>
      <c r="W595" s="23"/>
      <c r="X595" s="24"/>
      <c r="Y595" s="24"/>
      <c r="Z595" s="15">
        <v>351</v>
      </c>
      <c r="AA59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5" s="16"/>
      <c r="AC595" s="71">
        <v>44</v>
      </c>
      <c r="AD595" s="71">
        <v>6</v>
      </c>
      <c r="AE595" s="71">
        <v>14</v>
      </c>
      <c r="AF595" s="71">
        <v>0</v>
      </c>
      <c r="AG595" s="71"/>
      <c r="AH595" s="71" t="s">
        <v>1637</v>
      </c>
      <c r="AI595" s="71">
        <v>7200</v>
      </c>
      <c r="AJ595" s="74">
        <v>40518.795590277776</v>
      </c>
      <c r="AK595" s="71" t="s">
        <v>2452</v>
      </c>
      <c r="AL595" s="71" t="s">
        <v>2801</v>
      </c>
      <c r="AM595" s="71" t="s">
        <v>3235</v>
      </c>
      <c r="AN595" s="74">
        <v>40523.670347222222</v>
      </c>
      <c r="AO595" s="71"/>
      <c r="AP595" s="71"/>
    </row>
    <row r="596" spans="1:42" ht="34.049999999999997" customHeight="1">
      <c r="A596" s="17" t="s">
        <v>431</v>
      </c>
      <c r="B596" s="77"/>
      <c r="C596" s="78">
        <v>0</v>
      </c>
      <c r="D596" s="78">
        <v>1</v>
      </c>
      <c r="E596" s="79">
        <v>0</v>
      </c>
      <c r="F596" s="79">
        <v>5.71E-4</v>
      </c>
      <c r="G596" s="79">
        <v>8.0999999999999996E-4</v>
      </c>
      <c r="H596" s="79">
        <v>0.317498</v>
      </c>
      <c r="I596" s="79">
        <v>0</v>
      </c>
      <c r="J596" s="18"/>
      <c r="K596" s="18" t="s">
        <v>72</v>
      </c>
      <c r="L596" s="19">
        <v>3.7818381995564234</v>
      </c>
      <c r="M596" s="20">
        <v>99.997584984284643</v>
      </c>
      <c r="N596" s="88" t="s">
        <v>2027</v>
      </c>
      <c r="O596" s="18"/>
      <c r="P596" s="25" t="s">
        <v>431</v>
      </c>
      <c r="Q596" s="26"/>
      <c r="R596" s="26"/>
      <c r="S596" s="25" t="s">
        <v>3235</v>
      </c>
      <c r="T596" s="21">
        <v>1.6707035311712628</v>
      </c>
      <c r="U596" s="22">
        <v>7195.71142578125</v>
      </c>
      <c r="V596" s="22">
        <v>5368.1201171875</v>
      </c>
      <c r="W596" s="23"/>
      <c r="X596" s="24"/>
      <c r="Y596" s="24"/>
      <c r="Z596" s="15">
        <v>352</v>
      </c>
      <c r="AA59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6" s="16"/>
      <c r="AC596" s="71">
        <v>57</v>
      </c>
      <c r="AD596" s="71">
        <v>34</v>
      </c>
      <c r="AE596" s="71">
        <v>161</v>
      </c>
      <c r="AF596" s="71">
        <v>3</v>
      </c>
      <c r="AG596" s="71"/>
      <c r="AH596" s="71" t="s">
        <v>1610</v>
      </c>
      <c r="AI596" s="71">
        <v>0</v>
      </c>
      <c r="AJ596" s="74">
        <v>39870.945219907408</v>
      </c>
      <c r="AK596" s="71" t="s">
        <v>2452</v>
      </c>
      <c r="AL596" s="71" t="s">
        <v>2802</v>
      </c>
      <c r="AM596" s="71" t="s">
        <v>3235</v>
      </c>
      <c r="AN596" s="74">
        <v>40523.670416666668</v>
      </c>
      <c r="AO596" s="71"/>
      <c r="AP596" s="71"/>
    </row>
    <row r="597" spans="1:42" ht="34.049999999999997" customHeight="1">
      <c r="A597" s="17" t="s">
        <v>434</v>
      </c>
      <c r="B597" s="77"/>
      <c r="C597" s="78">
        <v>0</v>
      </c>
      <c r="D597" s="78">
        <v>2</v>
      </c>
      <c r="E597" s="79">
        <v>0</v>
      </c>
      <c r="F597" s="79">
        <v>5.8E-4</v>
      </c>
      <c r="G597" s="79">
        <v>9.6699999999999998E-4</v>
      </c>
      <c r="H597" s="79">
        <v>0.46573100000000001</v>
      </c>
      <c r="I597" s="79">
        <v>0.5</v>
      </c>
      <c r="J597" s="18"/>
      <c r="K597" s="18" t="s">
        <v>72</v>
      </c>
      <c r="L597" s="19">
        <v>4.4602050583910176</v>
      </c>
      <c r="M597" s="20">
        <v>99.993110102223824</v>
      </c>
      <c r="N597" s="88" t="s">
        <v>2029</v>
      </c>
      <c r="O597" s="18"/>
      <c r="P597" s="25" t="s">
        <v>434</v>
      </c>
      <c r="Q597" s="26"/>
      <c r="R597" s="26"/>
      <c r="S597" s="25" t="s">
        <v>3417</v>
      </c>
      <c r="T597" s="21">
        <v>2.9134777212827205</v>
      </c>
      <c r="U597" s="22">
        <v>5286.763671875</v>
      </c>
      <c r="V597" s="22">
        <v>8924.9755859375</v>
      </c>
      <c r="W597" s="23"/>
      <c r="X597" s="24"/>
      <c r="Y597" s="24"/>
      <c r="Z597" s="15">
        <v>354</v>
      </c>
      <c r="AA59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7" s="16"/>
      <c r="AC597" s="71">
        <v>80</v>
      </c>
      <c r="AD597" s="71">
        <v>97</v>
      </c>
      <c r="AE597" s="71">
        <v>1204</v>
      </c>
      <c r="AF597" s="71">
        <v>36</v>
      </c>
      <c r="AG597" s="71" t="s">
        <v>1249</v>
      </c>
      <c r="AH597" s="71" t="s">
        <v>1616</v>
      </c>
      <c r="AI597" s="71">
        <v>-21600</v>
      </c>
      <c r="AJ597" s="74">
        <v>39746.700300925928</v>
      </c>
      <c r="AK597" s="71" t="s">
        <v>2452</v>
      </c>
      <c r="AL597" s="71" t="s">
        <v>2804</v>
      </c>
      <c r="AM597" s="71" t="s">
        <v>3417</v>
      </c>
      <c r="AN597" s="74">
        <v>40523.670520833337</v>
      </c>
      <c r="AO597" s="71"/>
      <c r="AP597" s="71"/>
    </row>
    <row r="598" spans="1:42" ht="34.049999999999997" customHeight="1">
      <c r="A598" s="17" t="s">
        <v>436</v>
      </c>
      <c r="B598" s="77"/>
      <c r="C598" s="78">
        <v>0</v>
      </c>
      <c r="D598" s="78">
        <v>1</v>
      </c>
      <c r="E598" s="79">
        <v>0</v>
      </c>
      <c r="F598" s="79">
        <v>5.71E-4</v>
      </c>
      <c r="G598" s="79">
        <v>8.0999999999999996E-4</v>
      </c>
      <c r="H598" s="79">
        <v>0.317498</v>
      </c>
      <c r="I598" s="79">
        <v>0</v>
      </c>
      <c r="J598" s="18"/>
      <c r="K598" s="18" t="s">
        <v>72</v>
      </c>
      <c r="L598" s="19">
        <v>4.0183199959410061</v>
      </c>
      <c r="M598" s="20">
        <v>99.996519536174929</v>
      </c>
      <c r="N598" s="88" t="s">
        <v>2032</v>
      </c>
      <c r="O598" s="18"/>
      <c r="P598" s="25" t="s">
        <v>436</v>
      </c>
      <c r="Q598" s="26"/>
      <c r="R598" s="26"/>
      <c r="S598" s="25" t="s">
        <v>3235</v>
      </c>
      <c r="T598" s="21">
        <v>1.9666021478644671</v>
      </c>
      <c r="U598" s="22">
        <v>7309.28173828125</v>
      </c>
      <c r="V598" s="22">
        <v>6285.619140625</v>
      </c>
      <c r="W598" s="23"/>
      <c r="X598" s="24"/>
      <c r="Y598" s="24"/>
      <c r="Z598" s="15">
        <v>357</v>
      </c>
      <c r="AA59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8" s="16"/>
      <c r="AC598" s="71">
        <v>144</v>
      </c>
      <c r="AD598" s="71">
        <v>49</v>
      </c>
      <c r="AE598" s="71">
        <v>873</v>
      </c>
      <c r="AF598" s="71">
        <v>2</v>
      </c>
      <c r="AG598" s="71" t="s">
        <v>1252</v>
      </c>
      <c r="AH598" s="71" t="s">
        <v>1633</v>
      </c>
      <c r="AI598" s="71">
        <v>-21600</v>
      </c>
      <c r="AJ598" s="74">
        <v>40250.265381944446</v>
      </c>
      <c r="AK598" s="71" t="s">
        <v>2452</v>
      </c>
      <c r="AL598" s="71" t="s">
        <v>2807</v>
      </c>
      <c r="AM598" s="71" t="s">
        <v>3235</v>
      </c>
      <c r="AN598" s="74">
        <v>40523.670659722222</v>
      </c>
      <c r="AO598" s="71"/>
      <c r="AP598" s="71"/>
    </row>
    <row r="599" spans="1:42" ht="34.049999999999997" customHeight="1">
      <c r="A599" s="17" t="s">
        <v>437</v>
      </c>
      <c r="B599" s="77"/>
      <c r="C599" s="78">
        <v>0</v>
      </c>
      <c r="D599" s="78">
        <v>2</v>
      </c>
      <c r="E599" s="79">
        <v>0</v>
      </c>
      <c r="F599" s="79">
        <v>5.7200000000000003E-4</v>
      </c>
      <c r="G599" s="79">
        <v>8.3900000000000001E-4</v>
      </c>
      <c r="H599" s="79">
        <v>0.53671400000000002</v>
      </c>
      <c r="I599" s="79">
        <v>0.5</v>
      </c>
      <c r="J599" s="18"/>
      <c r="K599" s="18" t="s">
        <v>72</v>
      </c>
      <c r="L599" s="19">
        <v>6.1116701846822696</v>
      </c>
      <c r="M599" s="20">
        <v>99.911567806893444</v>
      </c>
      <c r="N599" s="88" t="s">
        <v>2033</v>
      </c>
      <c r="O599" s="18"/>
      <c r="P599" s="25" t="s">
        <v>437</v>
      </c>
      <c r="Q599" s="26"/>
      <c r="R599" s="26"/>
      <c r="S599" s="25" t="s">
        <v>3419</v>
      </c>
      <c r="T599" s="21">
        <v>25.559585185535951</v>
      </c>
      <c r="U599" s="22">
        <v>6597.32470703125</v>
      </c>
      <c r="V599" s="22">
        <v>6545.69384765625</v>
      </c>
      <c r="W599" s="23"/>
      <c r="X599" s="24"/>
      <c r="Y599" s="24"/>
      <c r="Z599" s="15">
        <v>358</v>
      </c>
      <c r="AA59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599" s="16"/>
      <c r="AC599" s="71">
        <v>683</v>
      </c>
      <c r="AD599" s="71">
        <v>1245</v>
      </c>
      <c r="AE599" s="71">
        <v>30665</v>
      </c>
      <c r="AF599" s="71">
        <v>764</v>
      </c>
      <c r="AG599" s="71" t="s">
        <v>1253</v>
      </c>
      <c r="AH599" s="71" t="s">
        <v>1658</v>
      </c>
      <c r="AI599" s="71">
        <v>28800</v>
      </c>
      <c r="AJ599" s="74">
        <v>39811.175219907411</v>
      </c>
      <c r="AK599" s="71" t="s">
        <v>2452</v>
      </c>
      <c r="AL599" s="71" t="s">
        <v>2808</v>
      </c>
      <c r="AM599" s="71" t="s">
        <v>3419</v>
      </c>
      <c r="AN599" s="74">
        <v>40523.674733796295</v>
      </c>
      <c r="AO599" s="71"/>
      <c r="AP599" s="71"/>
    </row>
    <row r="600" spans="1:42" ht="34.049999999999997" customHeight="1">
      <c r="A600" s="17" t="s">
        <v>439</v>
      </c>
      <c r="B600" s="77"/>
      <c r="C600" s="78">
        <v>0</v>
      </c>
      <c r="D600" s="78">
        <v>2</v>
      </c>
      <c r="E600" s="79">
        <v>0</v>
      </c>
      <c r="F600" s="79">
        <v>5.7200000000000003E-4</v>
      </c>
      <c r="G600" s="79">
        <v>8.3900000000000001E-4</v>
      </c>
      <c r="H600" s="79">
        <v>0.53671400000000002</v>
      </c>
      <c r="I600" s="79">
        <v>0.5</v>
      </c>
      <c r="J600" s="18"/>
      <c r="K600" s="18" t="s">
        <v>72</v>
      </c>
      <c r="L600" s="19">
        <v>4.7379547552581718</v>
      </c>
      <c r="M600" s="20">
        <v>99.989416548776802</v>
      </c>
      <c r="N600" s="88" t="s">
        <v>2035</v>
      </c>
      <c r="O600" s="18"/>
      <c r="P600" s="25" t="s">
        <v>439</v>
      </c>
      <c r="Q600" s="26"/>
      <c r="R600" s="26"/>
      <c r="S600" s="25" t="s">
        <v>3235</v>
      </c>
      <c r="T600" s="21">
        <v>3.9392595924858287</v>
      </c>
      <c r="U600" s="22">
        <v>7011.45361328125</v>
      </c>
      <c r="V600" s="22">
        <v>8162.7099609375</v>
      </c>
      <c r="W600" s="23"/>
      <c r="X600" s="24"/>
      <c r="Y600" s="24"/>
      <c r="Z600" s="15">
        <v>360</v>
      </c>
      <c r="AA60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0" s="16"/>
      <c r="AC600" s="71">
        <v>149</v>
      </c>
      <c r="AD600" s="71">
        <v>149</v>
      </c>
      <c r="AE600" s="71">
        <v>4820</v>
      </c>
      <c r="AF600" s="71">
        <v>599</v>
      </c>
      <c r="AG600" s="71" t="s">
        <v>1254</v>
      </c>
      <c r="AH600" s="71" t="s">
        <v>1658</v>
      </c>
      <c r="AI600" s="71">
        <v>28800</v>
      </c>
      <c r="AJ600" s="74">
        <v>39317.186481481483</v>
      </c>
      <c r="AK600" s="71" t="s">
        <v>2452</v>
      </c>
      <c r="AL600" s="71" t="s">
        <v>2810</v>
      </c>
      <c r="AM600" s="71" t="s">
        <v>3235</v>
      </c>
      <c r="AN600" s="74">
        <v>40523.670671296299</v>
      </c>
      <c r="AO600" s="71"/>
      <c r="AP600" s="71"/>
    </row>
    <row r="601" spans="1:42" ht="34.049999999999997" customHeight="1">
      <c r="A601" s="17" t="s">
        <v>442</v>
      </c>
      <c r="B601" s="77"/>
      <c r="C601" s="78">
        <v>0</v>
      </c>
      <c r="D601" s="78">
        <v>2</v>
      </c>
      <c r="E601" s="79">
        <v>0</v>
      </c>
      <c r="F601" s="79">
        <v>5.8E-4</v>
      </c>
      <c r="G601" s="79">
        <v>9.6699999999999998E-4</v>
      </c>
      <c r="H601" s="79">
        <v>0.46573100000000001</v>
      </c>
      <c r="I601" s="79">
        <v>0.5</v>
      </c>
      <c r="J601" s="18"/>
      <c r="K601" s="18" t="s">
        <v>72</v>
      </c>
      <c r="L601" s="19">
        <v>4.1911310459760944</v>
      </c>
      <c r="M601" s="20">
        <v>99.995454088065202</v>
      </c>
      <c r="N601" s="88" t="s">
        <v>2039</v>
      </c>
      <c r="O601" s="18"/>
      <c r="P601" s="25" t="s">
        <v>442</v>
      </c>
      <c r="Q601" s="26"/>
      <c r="R601" s="26"/>
      <c r="S601" s="25" t="s">
        <v>3235</v>
      </c>
      <c r="T601" s="21">
        <v>2.2625007645576711</v>
      </c>
      <c r="U601" s="22">
        <v>5623.3251953125</v>
      </c>
      <c r="V601" s="22">
        <v>8129.91259765625</v>
      </c>
      <c r="W601" s="23"/>
      <c r="X601" s="24"/>
      <c r="Y601" s="24"/>
      <c r="Z601" s="15">
        <v>364</v>
      </c>
      <c r="AA60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1" s="16"/>
      <c r="AC601" s="71">
        <v>41</v>
      </c>
      <c r="AD601" s="71">
        <v>64</v>
      </c>
      <c r="AE601" s="71">
        <v>459</v>
      </c>
      <c r="AF601" s="71">
        <v>0</v>
      </c>
      <c r="AG601" s="71" t="s">
        <v>1258</v>
      </c>
      <c r="AH601" s="71"/>
      <c r="AI601" s="71"/>
      <c r="AJ601" s="74">
        <v>40176.940706018519</v>
      </c>
      <c r="AK601" s="71" t="s">
        <v>2452</v>
      </c>
      <c r="AL601" s="71" t="s">
        <v>2814</v>
      </c>
      <c r="AM601" s="71" t="s">
        <v>3235</v>
      </c>
      <c r="AN601" s="74">
        <v>40523.670787037037</v>
      </c>
      <c r="AO601" s="71"/>
      <c r="AP601" s="71"/>
    </row>
    <row r="602" spans="1:42" ht="34.049999999999997" customHeight="1">
      <c r="A602" s="17" t="s">
        <v>443</v>
      </c>
      <c r="B602" s="77"/>
      <c r="C602" s="78">
        <v>0</v>
      </c>
      <c r="D602" s="78">
        <v>1</v>
      </c>
      <c r="E602" s="79">
        <v>0</v>
      </c>
      <c r="F602" s="79">
        <v>5.71E-4</v>
      </c>
      <c r="G602" s="79">
        <v>8.0999999999999996E-4</v>
      </c>
      <c r="H602" s="79">
        <v>0.317498</v>
      </c>
      <c r="I602" s="79">
        <v>0</v>
      </c>
      <c r="J602" s="18"/>
      <c r="K602" s="18" t="s">
        <v>72</v>
      </c>
      <c r="L602" s="19">
        <v>4.8566548300935928</v>
      </c>
      <c r="M602" s="20">
        <v>99.987285652557375</v>
      </c>
      <c r="N602" s="88" t="s">
        <v>2040</v>
      </c>
      <c r="O602" s="18"/>
      <c r="P602" s="25" t="s">
        <v>443</v>
      </c>
      <c r="Q602" s="26"/>
      <c r="R602" s="26"/>
      <c r="S602" s="25" t="s">
        <v>3424</v>
      </c>
      <c r="T602" s="21">
        <v>4.5310568258722368</v>
      </c>
      <c r="U602" s="22">
        <v>6106.07763671875</v>
      </c>
      <c r="V602" s="22">
        <v>8435.302734375</v>
      </c>
      <c r="W602" s="23"/>
      <c r="X602" s="24"/>
      <c r="Y602" s="24"/>
      <c r="Z602" s="15">
        <v>365</v>
      </c>
      <c r="AA60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2" s="16"/>
      <c r="AC602" s="71">
        <v>92</v>
      </c>
      <c r="AD602" s="71">
        <v>179</v>
      </c>
      <c r="AE602" s="71">
        <v>2229</v>
      </c>
      <c r="AF602" s="71">
        <v>0</v>
      </c>
      <c r="AG602" s="71" t="s">
        <v>1259</v>
      </c>
      <c r="AH602" s="71" t="s">
        <v>1652</v>
      </c>
      <c r="AI602" s="71">
        <v>-10800</v>
      </c>
      <c r="AJ602" s="74">
        <v>39990.102777777778</v>
      </c>
      <c r="AK602" s="71" t="s">
        <v>2452</v>
      </c>
      <c r="AL602" s="71" t="s">
        <v>2815</v>
      </c>
      <c r="AM602" s="71" t="s">
        <v>3424</v>
      </c>
      <c r="AN602" s="74">
        <v>40523.670844907407</v>
      </c>
      <c r="AO602" s="71"/>
      <c r="AP602" s="71"/>
    </row>
    <row r="603" spans="1:42" ht="34.049999999999997" customHeight="1">
      <c r="A603" s="17" t="s">
        <v>444</v>
      </c>
      <c r="B603" s="77"/>
      <c r="C603" s="78">
        <v>0</v>
      </c>
      <c r="D603" s="78">
        <v>1</v>
      </c>
      <c r="E603" s="79">
        <v>0</v>
      </c>
      <c r="F603" s="79">
        <v>5.71E-4</v>
      </c>
      <c r="G603" s="79">
        <v>8.0999999999999996E-4</v>
      </c>
      <c r="H603" s="79">
        <v>0.317498</v>
      </c>
      <c r="I603" s="79">
        <v>0</v>
      </c>
      <c r="J603" s="18"/>
      <c r="K603" s="18" t="s">
        <v>72</v>
      </c>
      <c r="L603" s="19">
        <v>4.2491173027457707</v>
      </c>
      <c r="M603" s="20">
        <v>99.995027908821314</v>
      </c>
      <c r="N603" s="88" t="s">
        <v>2041</v>
      </c>
      <c r="O603" s="18"/>
      <c r="P603" s="25" t="s">
        <v>444</v>
      </c>
      <c r="Q603" s="26"/>
      <c r="R603" s="26"/>
      <c r="S603" s="25" t="s">
        <v>3235</v>
      </c>
      <c r="T603" s="21">
        <v>2.3808602112349528</v>
      </c>
      <c r="U603" s="22">
        <v>6301.9990234375</v>
      </c>
      <c r="V603" s="22">
        <v>8867.5849609375</v>
      </c>
      <c r="W603" s="23"/>
      <c r="X603" s="24"/>
      <c r="Y603" s="24"/>
      <c r="Z603" s="15">
        <v>366</v>
      </c>
      <c r="AA60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3" s="16"/>
      <c r="AC603" s="71">
        <v>167</v>
      </c>
      <c r="AD603" s="71">
        <v>70</v>
      </c>
      <c r="AE603" s="71">
        <v>3011</v>
      </c>
      <c r="AF603" s="71">
        <v>0</v>
      </c>
      <c r="AG603" s="71"/>
      <c r="AH603" s="71" t="s">
        <v>1616</v>
      </c>
      <c r="AI603" s="71">
        <v>-21600</v>
      </c>
      <c r="AJ603" s="74">
        <v>40275.949687499997</v>
      </c>
      <c r="AK603" s="71" t="s">
        <v>2452</v>
      </c>
      <c r="AL603" s="71" t="s">
        <v>2816</v>
      </c>
      <c r="AM603" s="71" t="s">
        <v>3235</v>
      </c>
      <c r="AN603" s="74">
        <v>40523.670925925922</v>
      </c>
      <c r="AO603" s="71"/>
      <c r="AP603" s="71"/>
    </row>
    <row r="604" spans="1:42" ht="34.049999999999997" customHeight="1">
      <c r="A604" s="17" t="s">
        <v>445</v>
      </c>
      <c r="B604" s="77"/>
      <c r="C604" s="78">
        <v>0</v>
      </c>
      <c r="D604" s="78">
        <v>1</v>
      </c>
      <c r="E604" s="79">
        <v>0</v>
      </c>
      <c r="F604" s="79">
        <v>5.71E-4</v>
      </c>
      <c r="G604" s="79">
        <v>8.0999999999999996E-4</v>
      </c>
      <c r="H604" s="79">
        <v>0.317498</v>
      </c>
      <c r="I604" s="79">
        <v>0</v>
      </c>
      <c r="J604" s="18"/>
      <c r="K604" s="18" t="s">
        <v>72</v>
      </c>
      <c r="L604" s="19">
        <v>3.3333163585604075</v>
      </c>
      <c r="M604" s="20">
        <v>99.998792492142314</v>
      </c>
      <c r="N604" s="88" t="s">
        <v>2042</v>
      </c>
      <c r="O604" s="18"/>
      <c r="P604" s="25" t="s">
        <v>445</v>
      </c>
      <c r="Q604" s="26"/>
      <c r="R604" s="26"/>
      <c r="S604" s="25" t="s">
        <v>3425</v>
      </c>
      <c r="T604" s="21">
        <v>1.3353517655856315</v>
      </c>
      <c r="U604" s="22">
        <v>7346.34326171875</v>
      </c>
      <c r="V604" s="22">
        <v>6845.18701171875</v>
      </c>
      <c r="W604" s="23"/>
      <c r="X604" s="24"/>
      <c r="Y604" s="24"/>
      <c r="Z604" s="15">
        <v>367</v>
      </c>
      <c r="AA60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4" s="16"/>
      <c r="AC604" s="71">
        <v>47</v>
      </c>
      <c r="AD604" s="71">
        <v>17</v>
      </c>
      <c r="AE604" s="71">
        <v>303</v>
      </c>
      <c r="AF604" s="71">
        <v>1</v>
      </c>
      <c r="AG604" s="71"/>
      <c r="AH604" s="71" t="s">
        <v>1623</v>
      </c>
      <c r="AI604" s="71">
        <v>3600</v>
      </c>
      <c r="AJ604" s="74">
        <v>40155.658391203702</v>
      </c>
      <c r="AK604" s="71" t="s">
        <v>2452</v>
      </c>
      <c r="AL604" s="71" t="s">
        <v>2817</v>
      </c>
      <c r="AM604" s="71" t="s">
        <v>3425</v>
      </c>
      <c r="AN604" s="74">
        <v>40523.670960648145</v>
      </c>
      <c r="AO604" s="71"/>
      <c r="AP604" s="71"/>
    </row>
    <row r="605" spans="1:42" ht="34.049999999999997" customHeight="1">
      <c r="A605" s="17" t="s">
        <v>448</v>
      </c>
      <c r="B605" s="77"/>
      <c r="C605" s="78">
        <v>0</v>
      </c>
      <c r="D605" s="78">
        <v>2</v>
      </c>
      <c r="E605" s="79">
        <v>0</v>
      </c>
      <c r="F605" s="79">
        <v>5.7200000000000003E-4</v>
      </c>
      <c r="G605" s="79">
        <v>8.4599999999999996E-4</v>
      </c>
      <c r="H605" s="79">
        <v>0.48407099999999997</v>
      </c>
      <c r="I605" s="79">
        <v>0.5</v>
      </c>
      <c r="J605" s="18"/>
      <c r="K605" s="18" t="s">
        <v>72</v>
      </c>
      <c r="L605" s="19">
        <v>3.8005954617497544</v>
      </c>
      <c r="M605" s="20">
        <v>99.997513954410664</v>
      </c>
      <c r="N605" s="88" t="s">
        <v>2046</v>
      </c>
      <c r="O605" s="18"/>
      <c r="P605" s="25" t="s">
        <v>448</v>
      </c>
      <c r="Q605" s="26"/>
      <c r="R605" s="26"/>
      <c r="S605" s="25" t="s">
        <v>3235</v>
      </c>
      <c r="T605" s="21">
        <v>1.6904301056174764</v>
      </c>
      <c r="U605" s="22">
        <v>6712.1376953125</v>
      </c>
      <c r="V605" s="22">
        <v>6917.4423828125</v>
      </c>
      <c r="W605" s="23"/>
      <c r="X605" s="24"/>
      <c r="Y605" s="24"/>
      <c r="Z605" s="15">
        <v>371</v>
      </c>
      <c r="AA60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5" s="16"/>
      <c r="AC605" s="71">
        <v>99</v>
      </c>
      <c r="AD605" s="71">
        <v>35</v>
      </c>
      <c r="AE605" s="71">
        <v>34</v>
      </c>
      <c r="AF605" s="71">
        <v>4</v>
      </c>
      <c r="AG605" s="71"/>
      <c r="AH605" s="71" t="s">
        <v>1616</v>
      </c>
      <c r="AI605" s="71">
        <v>-21600</v>
      </c>
      <c r="AJ605" s="74">
        <v>39990.017442129632</v>
      </c>
      <c r="AK605" s="71" t="s">
        <v>2452</v>
      </c>
      <c r="AL605" s="71" t="s">
        <v>2821</v>
      </c>
      <c r="AM605" s="71" t="s">
        <v>3235</v>
      </c>
      <c r="AN605" s="74">
        <v>40523.671041666668</v>
      </c>
      <c r="AO605" s="71"/>
      <c r="AP605" s="71"/>
    </row>
    <row r="606" spans="1:42" ht="34.049999999999997" customHeight="1">
      <c r="A606" s="17" t="s">
        <v>449</v>
      </c>
      <c r="B606" s="77"/>
      <c r="C606" s="78">
        <v>0</v>
      </c>
      <c r="D606" s="78">
        <v>1</v>
      </c>
      <c r="E606" s="79">
        <v>0</v>
      </c>
      <c r="F606" s="79">
        <v>5.71E-4</v>
      </c>
      <c r="G606" s="79">
        <v>8.0999999999999996E-4</v>
      </c>
      <c r="H606" s="79">
        <v>0.317498</v>
      </c>
      <c r="I606" s="79">
        <v>0</v>
      </c>
      <c r="J606" s="18"/>
      <c r="K606" s="18" t="s">
        <v>72</v>
      </c>
      <c r="L606" s="19">
        <v>4.0049776627171649</v>
      </c>
      <c r="M606" s="20">
        <v>99.996590566048908</v>
      </c>
      <c r="N606" s="88" t="s">
        <v>2047</v>
      </c>
      <c r="O606" s="18"/>
      <c r="P606" s="25" t="s">
        <v>449</v>
      </c>
      <c r="Q606" s="26"/>
      <c r="R606" s="26"/>
      <c r="S606" s="25" t="s">
        <v>3235</v>
      </c>
      <c r="T606" s="21">
        <v>1.9468755734182535</v>
      </c>
      <c r="U606" s="22">
        <v>6410.9072265625</v>
      </c>
      <c r="V606" s="22">
        <v>8699.615234375</v>
      </c>
      <c r="W606" s="23"/>
      <c r="X606" s="24"/>
      <c r="Y606" s="24"/>
      <c r="Z606" s="15">
        <v>372</v>
      </c>
      <c r="AA60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6" s="16"/>
      <c r="AC606" s="71">
        <v>73</v>
      </c>
      <c r="AD606" s="71">
        <v>48</v>
      </c>
      <c r="AE606" s="71">
        <v>217</v>
      </c>
      <c r="AF606" s="71">
        <v>1</v>
      </c>
      <c r="AG606" s="71"/>
      <c r="AH606" s="71" t="s">
        <v>1606</v>
      </c>
      <c r="AI606" s="71">
        <v>-18000</v>
      </c>
      <c r="AJ606" s="74">
        <v>39983.816782407404</v>
      </c>
      <c r="AK606" s="71" t="s">
        <v>2452</v>
      </c>
      <c r="AL606" s="71" t="s">
        <v>2822</v>
      </c>
      <c r="AM606" s="71" t="s">
        <v>3235</v>
      </c>
      <c r="AN606" s="74">
        <v>40523.671215277776</v>
      </c>
      <c r="AO606" s="71"/>
      <c r="AP606" s="71"/>
    </row>
    <row r="607" spans="1:42" ht="34.049999999999997" customHeight="1">
      <c r="A607" s="17" t="s">
        <v>450</v>
      </c>
      <c r="B607" s="77"/>
      <c r="C607" s="78">
        <v>0</v>
      </c>
      <c r="D607" s="78">
        <v>1</v>
      </c>
      <c r="E607" s="79">
        <v>0</v>
      </c>
      <c r="F607" s="79">
        <v>5.71E-4</v>
      </c>
      <c r="G607" s="79">
        <v>8.0999999999999996E-4</v>
      </c>
      <c r="H607" s="79">
        <v>0.317498</v>
      </c>
      <c r="I607" s="79">
        <v>0</v>
      </c>
      <c r="J607" s="18"/>
      <c r="K607" s="18" t="s">
        <v>72</v>
      </c>
      <c r="L607" s="19">
        <v>6.4576227498981611</v>
      </c>
      <c r="M607" s="20">
        <v>99.84906151779002</v>
      </c>
      <c r="N607" s="88" t="s">
        <v>2048</v>
      </c>
      <c r="O607" s="18"/>
      <c r="P607" s="25" t="s">
        <v>450</v>
      </c>
      <c r="Q607" s="26"/>
      <c r="R607" s="26"/>
      <c r="S607" s="25" t="s">
        <v>3235</v>
      </c>
      <c r="T607" s="21">
        <v>42.918970698203928</v>
      </c>
      <c r="U607" s="22">
        <v>6601.43896484375</v>
      </c>
      <c r="V607" s="22">
        <v>4716.6474609375</v>
      </c>
      <c r="W607" s="23"/>
      <c r="X607" s="24"/>
      <c r="Y607" s="24"/>
      <c r="Z607" s="15">
        <v>373</v>
      </c>
      <c r="AA60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7" s="16"/>
      <c r="AC607" s="71">
        <v>1404</v>
      </c>
      <c r="AD607" s="71">
        <v>2125</v>
      </c>
      <c r="AE607" s="71">
        <v>43095</v>
      </c>
      <c r="AF607" s="71">
        <v>0</v>
      </c>
      <c r="AG607" s="71" t="s">
        <v>1261</v>
      </c>
      <c r="AH607" s="71" t="s">
        <v>1628</v>
      </c>
      <c r="AI607" s="71">
        <v>-10800</v>
      </c>
      <c r="AJ607" s="74">
        <v>39589.150034722225</v>
      </c>
      <c r="AK607" s="71" t="s">
        <v>2452</v>
      </c>
      <c r="AL607" s="71" t="s">
        <v>2823</v>
      </c>
      <c r="AM607" s="71" t="s">
        <v>3235</v>
      </c>
      <c r="AN607" s="74">
        <v>40523.671249999999</v>
      </c>
      <c r="AO607" s="71"/>
      <c r="AP607" s="71"/>
    </row>
    <row r="608" spans="1:42" ht="34.049999999999997" customHeight="1">
      <c r="A608" s="17" t="s">
        <v>451</v>
      </c>
      <c r="B608" s="77"/>
      <c r="C608" s="78">
        <v>0</v>
      </c>
      <c r="D608" s="78">
        <v>2</v>
      </c>
      <c r="E608" s="79">
        <v>0</v>
      </c>
      <c r="F608" s="79">
        <v>5.7300000000000005E-4</v>
      </c>
      <c r="G608" s="79">
        <v>8.5599999999999999E-4</v>
      </c>
      <c r="H608" s="79">
        <v>0.47726800000000003</v>
      </c>
      <c r="I608" s="79">
        <v>0.5</v>
      </c>
      <c r="J608" s="18"/>
      <c r="K608" s="18" t="s">
        <v>72</v>
      </c>
      <c r="L608" s="19">
        <v>2.6594121397291177</v>
      </c>
      <c r="M608" s="20">
        <v>99.999573820756112</v>
      </c>
      <c r="N608" s="88" t="s">
        <v>2049</v>
      </c>
      <c r="O608" s="18"/>
      <c r="P608" s="25" t="s">
        <v>451</v>
      </c>
      <c r="Q608" s="26"/>
      <c r="R608" s="26"/>
      <c r="S608" s="25" t="s">
        <v>3429</v>
      </c>
      <c r="T608" s="21">
        <v>1.1183594466772817</v>
      </c>
      <c r="U608" s="22">
        <v>6395.4677734375</v>
      </c>
      <c r="V608" s="22">
        <v>5491.84326171875</v>
      </c>
      <c r="W608" s="23"/>
      <c r="X608" s="24"/>
      <c r="Y608" s="24"/>
      <c r="Z608" s="15">
        <v>374</v>
      </c>
      <c r="AA60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8" s="16"/>
      <c r="AC608" s="71">
        <v>76</v>
      </c>
      <c r="AD608" s="71">
        <v>6</v>
      </c>
      <c r="AE608" s="71">
        <v>1</v>
      </c>
      <c r="AF608" s="71">
        <v>0</v>
      </c>
      <c r="AG608" s="71"/>
      <c r="AH608" s="71"/>
      <c r="AI608" s="71"/>
      <c r="AJ608" s="74">
        <v>40365.775648148148</v>
      </c>
      <c r="AK608" s="71" t="s">
        <v>2452</v>
      </c>
      <c r="AL608" s="71" t="s">
        <v>2824</v>
      </c>
      <c r="AM608" s="71" t="s">
        <v>3429</v>
      </c>
      <c r="AN608" s="74">
        <v>40523.671284722222</v>
      </c>
      <c r="AO608" s="71"/>
      <c r="AP608" s="71"/>
    </row>
    <row r="609" spans="1:42" ht="34.049999999999997" customHeight="1">
      <c r="A609" s="17" t="s">
        <v>452</v>
      </c>
      <c r="B609" s="77"/>
      <c r="C609" s="78">
        <v>0</v>
      </c>
      <c r="D609" s="78">
        <v>1</v>
      </c>
      <c r="E609" s="79">
        <v>0</v>
      </c>
      <c r="F609" s="79">
        <v>5.71E-4</v>
      </c>
      <c r="G609" s="79">
        <v>8.0999999999999996E-4</v>
      </c>
      <c r="H609" s="79">
        <v>0.317498</v>
      </c>
      <c r="I609" s="79">
        <v>0</v>
      </c>
      <c r="J609" s="18"/>
      <c r="K609" s="18" t="s">
        <v>72</v>
      </c>
      <c r="L609" s="19">
        <v>4.3898008781913775</v>
      </c>
      <c r="M609" s="20">
        <v>99.993820400963642</v>
      </c>
      <c r="N609" s="88" t="s">
        <v>2050</v>
      </c>
      <c r="O609" s="18"/>
      <c r="P609" s="25" t="s">
        <v>452</v>
      </c>
      <c r="Q609" s="26"/>
      <c r="R609" s="26"/>
      <c r="S609" s="25" t="s">
        <v>3235</v>
      </c>
      <c r="T609" s="21">
        <v>2.7162119768205844</v>
      </c>
      <c r="U609" s="22">
        <v>7388.5283203125</v>
      </c>
      <c r="V609" s="22">
        <v>6058.97607421875</v>
      </c>
      <c r="W609" s="23"/>
      <c r="X609" s="24"/>
      <c r="Y609" s="24"/>
      <c r="Z609" s="15">
        <v>375</v>
      </c>
      <c r="AA60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09" s="16"/>
      <c r="AC609" s="71">
        <v>376</v>
      </c>
      <c r="AD609" s="71">
        <v>87</v>
      </c>
      <c r="AE609" s="71">
        <v>1238</v>
      </c>
      <c r="AF609" s="71">
        <v>0</v>
      </c>
      <c r="AG609" s="71"/>
      <c r="AH609" s="71" t="s">
        <v>1610</v>
      </c>
      <c r="AI609" s="71">
        <v>0</v>
      </c>
      <c r="AJ609" s="74">
        <v>39818.635428240741</v>
      </c>
      <c r="AK609" s="71" t="s">
        <v>2452</v>
      </c>
      <c r="AL609" s="71" t="s">
        <v>2825</v>
      </c>
      <c r="AM609" s="71" t="s">
        <v>3235</v>
      </c>
      <c r="AN609" s="74">
        <v>40523.671342592592</v>
      </c>
      <c r="AO609" s="71"/>
      <c r="AP609" s="71"/>
    </row>
    <row r="610" spans="1:42" ht="34.049999999999997" customHeight="1">
      <c r="A610" s="17" t="s">
        <v>453</v>
      </c>
      <c r="B610" s="77"/>
      <c r="C610" s="78">
        <v>0</v>
      </c>
      <c r="D610" s="78">
        <v>1</v>
      </c>
      <c r="E610" s="79">
        <v>0</v>
      </c>
      <c r="F610" s="79">
        <v>5.71E-4</v>
      </c>
      <c r="G610" s="79">
        <v>8.0999999999999996E-4</v>
      </c>
      <c r="H610" s="79">
        <v>0.317498</v>
      </c>
      <c r="I610" s="79">
        <v>0</v>
      </c>
      <c r="J610" s="18"/>
      <c r="K610" s="18" t="s">
        <v>72</v>
      </c>
      <c r="L610" s="19">
        <v>2.2108902987331018</v>
      </c>
      <c r="M610" s="20">
        <v>99.999786910378063</v>
      </c>
      <c r="N610" s="88" t="s">
        <v>2051</v>
      </c>
      <c r="O610" s="18"/>
      <c r="P610" s="25" t="s">
        <v>453</v>
      </c>
      <c r="Q610" s="26"/>
      <c r="R610" s="26"/>
      <c r="S610" s="25" t="s">
        <v>3430</v>
      </c>
      <c r="T610" s="21">
        <v>1.0591797233386409</v>
      </c>
      <c r="U610" s="22">
        <v>6569.19970703125</v>
      </c>
      <c r="V610" s="22">
        <v>8785.6796875</v>
      </c>
      <c r="W610" s="23"/>
      <c r="X610" s="24"/>
      <c r="Y610" s="24"/>
      <c r="Z610" s="15">
        <v>376</v>
      </c>
      <c r="AA6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0" s="16"/>
      <c r="AC610" s="71">
        <v>15</v>
      </c>
      <c r="AD610" s="71">
        <v>3</v>
      </c>
      <c r="AE610" s="71">
        <v>4</v>
      </c>
      <c r="AF610" s="71">
        <v>0</v>
      </c>
      <c r="AG610" s="71" t="s">
        <v>1262</v>
      </c>
      <c r="AH610" s="71"/>
      <c r="AI610" s="71"/>
      <c r="AJ610" s="74">
        <v>40522.030289351853</v>
      </c>
      <c r="AK610" s="71" t="s">
        <v>2452</v>
      </c>
      <c r="AL610" s="71" t="s">
        <v>2826</v>
      </c>
      <c r="AM610" s="71" t="s">
        <v>3430</v>
      </c>
      <c r="AN610" s="74">
        <v>40523.671365740738</v>
      </c>
      <c r="AO610" s="71"/>
      <c r="AP610" s="71"/>
    </row>
    <row r="611" spans="1:42" ht="34.049999999999997" customHeight="1">
      <c r="A611" s="17" t="s">
        <v>454</v>
      </c>
      <c r="B611" s="77"/>
      <c r="C611" s="78">
        <v>0</v>
      </c>
      <c r="D611" s="78">
        <v>1</v>
      </c>
      <c r="E611" s="79">
        <v>0</v>
      </c>
      <c r="F611" s="79">
        <v>5.71E-4</v>
      </c>
      <c r="G611" s="79">
        <v>8.0999999999999996E-4</v>
      </c>
      <c r="H611" s="79">
        <v>0.317498</v>
      </c>
      <c r="I611" s="79">
        <v>0</v>
      </c>
      <c r="J611" s="18"/>
      <c r="K611" s="18" t="s">
        <v>72</v>
      </c>
      <c r="L611" s="19">
        <v>3.1079339807251336</v>
      </c>
      <c r="M611" s="20">
        <v>99.999147641512224</v>
      </c>
      <c r="N611" s="88" t="s">
        <v>2052</v>
      </c>
      <c r="O611" s="18"/>
      <c r="P611" s="25" t="s">
        <v>454</v>
      </c>
      <c r="Q611" s="26"/>
      <c r="R611" s="26"/>
      <c r="S611" s="25" t="s">
        <v>3235</v>
      </c>
      <c r="T611" s="21">
        <v>1.2367188933545634</v>
      </c>
      <c r="U611" s="22">
        <v>6428.615234375</v>
      </c>
      <c r="V611" s="22">
        <v>7710.46044921875</v>
      </c>
      <c r="W611" s="23"/>
      <c r="X611" s="24"/>
      <c r="Y611" s="24"/>
      <c r="Z611" s="15">
        <v>377</v>
      </c>
      <c r="AA6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1" s="16"/>
      <c r="AC611" s="71">
        <v>27</v>
      </c>
      <c r="AD611" s="71">
        <v>12</v>
      </c>
      <c r="AE611" s="71">
        <v>658</v>
      </c>
      <c r="AF611" s="71">
        <v>0</v>
      </c>
      <c r="AG611" s="71"/>
      <c r="AH611" s="71"/>
      <c r="AI611" s="71"/>
      <c r="AJ611" s="74">
        <v>40400.177939814814</v>
      </c>
      <c r="AK611" s="71" t="s">
        <v>2452</v>
      </c>
      <c r="AL611" s="71" t="s">
        <v>2827</v>
      </c>
      <c r="AM611" s="71" t="s">
        <v>3235</v>
      </c>
      <c r="AN611" s="74">
        <v>40523.671493055554</v>
      </c>
      <c r="AO611" s="71"/>
      <c r="AP611" s="71"/>
    </row>
    <row r="612" spans="1:42" ht="34.049999999999997" customHeight="1">
      <c r="A612" s="17" t="s">
        <v>460</v>
      </c>
      <c r="B612" s="77"/>
      <c r="C612" s="78">
        <v>0</v>
      </c>
      <c r="D612" s="78">
        <v>1</v>
      </c>
      <c r="E612" s="79">
        <v>0</v>
      </c>
      <c r="F612" s="79">
        <v>5.71E-4</v>
      </c>
      <c r="G612" s="79">
        <v>8.0999999999999996E-4</v>
      </c>
      <c r="H612" s="79">
        <v>0.317498</v>
      </c>
      <c r="I612" s="79">
        <v>0</v>
      </c>
      <c r="J612" s="18"/>
      <c r="K612" s="18" t="s">
        <v>72</v>
      </c>
      <c r="L612" s="19">
        <v>3.7220652497903903</v>
      </c>
      <c r="M612" s="20">
        <v>99.99779807390658</v>
      </c>
      <c r="N612" s="88" t="s">
        <v>2059</v>
      </c>
      <c r="O612" s="18"/>
      <c r="P612" s="25" t="s">
        <v>460</v>
      </c>
      <c r="Q612" s="26"/>
      <c r="R612" s="26"/>
      <c r="S612" s="25" t="s">
        <v>3235</v>
      </c>
      <c r="T612" s="21">
        <v>1.6115238078326219</v>
      </c>
      <c r="U612" s="22">
        <v>7283.1376953125</v>
      </c>
      <c r="V612" s="22">
        <v>5850.21435546875</v>
      </c>
      <c r="W612" s="23"/>
      <c r="X612" s="24"/>
      <c r="Y612" s="24"/>
      <c r="Z612" s="15">
        <v>384</v>
      </c>
      <c r="AA6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2" s="16"/>
      <c r="AC612" s="71">
        <v>94</v>
      </c>
      <c r="AD612" s="71">
        <v>31</v>
      </c>
      <c r="AE612" s="71">
        <v>498</v>
      </c>
      <c r="AF612" s="71">
        <v>0</v>
      </c>
      <c r="AG612" s="71" t="s">
        <v>1269</v>
      </c>
      <c r="AH612" s="71" t="s">
        <v>1647</v>
      </c>
      <c r="AI612" s="71">
        <v>3600</v>
      </c>
      <c r="AJ612" s="74">
        <v>40308.021354166667</v>
      </c>
      <c r="AK612" s="71" t="s">
        <v>2452</v>
      </c>
      <c r="AL612" s="71" t="s">
        <v>2834</v>
      </c>
      <c r="AM612" s="71" t="s">
        <v>3235</v>
      </c>
      <c r="AN612" s="74">
        <v>40523.671527777777</v>
      </c>
      <c r="AO612" s="71"/>
      <c r="AP612" s="71"/>
    </row>
    <row r="613" spans="1:42" ht="34.049999999999997" customHeight="1">
      <c r="A613" s="17" t="s">
        <v>461</v>
      </c>
      <c r="B613" s="77"/>
      <c r="C613" s="78">
        <v>1</v>
      </c>
      <c r="D613" s="78">
        <v>1</v>
      </c>
      <c r="E613" s="79">
        <v>0</v>
      </c>
      <c r="F613" s="79">
        <v>4.2700000000000002E-4</v>
      </c>
      <c r="G613" s="79">
        <v>1.17E-4</v>
      </c>
      <c r="H613" s="79">
        <v>0.256803</v>
      </c>
      <c r="I613" s="79">
        <v>0</v>
      </c>
      <c r="J613" s="18"/>
      <c r="K613" s="18" t="s">
        <v>72</v>
      </c>
      <c r="L613" s="19">
        <v>5.7145824755676511</v>
      </c>
      <c r="M613" s="20">
        <v>99.95212586493669</v>
      </c>
      <c r="N613" s="88" t="s">
        <v>2060</v>
      </c>
      <c r="O613" s="18"/>
      <c r="P613" s="25" t="s">
        <v>461</v>
      </c>
      <c r="Q613" s="26"/>
      <c r="R613" s="26"/>
      <c r="S613" s="25" t="s">
        <v>3435</v>
      </c>
      <c r="T613" s="21">
        <v>14.295711176747977</v>
      </c>
      <c r="U613" s="22">
        <v>1782.755615234375</v>
      </c>
      <c r="V613" s="22">
        <v>8289.244140625</v>
      </c>
      <c r="W613" s="23"/>
      <c r="X613" s="24"/>
      <c r="Y613" s="24"/>
      <c r="Z613" s="15">
        <v>385</v>
      </c>
      <c r="AA6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3" s="16"/>
      <c r="AC613" s="71">
        <v>491</v>
      </c>
      <c r="AD613" s="71">
        <v>674</v>
      </c>
      <c r="AE613" s="71">
        <v>839</v>
      </c>
      <c r="AF613" s="71">
        <v>4</v>
      </c>
      <c r="AG613" s="71" t="s">
        <v>1270</v>
      </c>
      <c r="AH613" s="71" t="s">
        <v>1618</v>
      </c>
      <c r="AI613" s="71">
        <v>-10800</v>
      </c>
      <c r="AJ613" s="74">
        <v>39829.494027777779</v>
      </c>
      <c r="AK613" s="71" t="s">
        <v>2452</v>
      </c>
      <c r="AL613" s="71" t="s">
        <v>2835</v>
      </c>
      <c r="AM613" s="71" t="s">
        <v>3435</v>
      </c>
      <c r="AN613" s="74">
        <v>40523.661412037036</v>
      </c>
      <c r="AO613" s="71"/>
      <c r="AP613" s="71"/>
    </row>
    <row r="614" spans="1:42" ht="34.049999999999997" customHeight="1">
      <c r="A614" s="17" t="s">
        <v>474</v>
      </c>
      <c r="B614" s="77"/>
      <c r="C614" s="78">
        <v>0</v>
      </c>
      <c r="D614" s="78">
        <v>2</v>
      </c>
      <c r="E614" s="79">
        <v>0</v>
      </c>
      <c r="F614" s="79">
        <v>4.6900000000000002E-4</v>
      </c>
      <c r="G614" s="79">
        <v>5.7700000000000004E-4</v>
      </c>
      <c r="H614" s="79">
        <v>0.38479099999999999</v>
      </c>
      <c r="I614" s="79">
        <v>1</v>
      </c>
      <c r="J614" s="18"/>
      <c r="K614" s="18" t="s">
        <v>72</v>
      </c>
      <c r="L614" s="19">
        <v>5.067630772778438</v>
      </c>
      <c r="M614" s="20">
        <v>99.982384591252668</v>
      </c>
      <c r="N614" s="88" t="s">
        <v>2071</v>
      </c>
      <c r="O614" s="18"/>
      <c r="P614" s="25" t="s">
        <v>474</v>
      </c>
      <c r="Q614" s="26"/>
      <c r="R614" s="26"/>
      <c r="S614" s="25" t="s">
        <v>3246</v>
      </c>
      <c r="T614" s="21">
        <v>5.8921904626609765</v>
      </c>
      <c r="U614" s="22">
        <v>3583.59130859375</v>
      </c>
      <c r="V614" s="22">
        <v>2355.89013671875</v>
      </c>
      <c r="W614" s="23"/>
      <c r="X614" s="24"/>
      <c r="Y614" s="24"/>
      <c r="Z614" s="15">
        <v>396</v>
      </c>
      <c r="AA6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4" s="16"/>
      <c r="AC614" s="71">
        <v>558</v>
      </c>
      <c r="AD614" s="71">
        <v>248</v>
      </c>
      <c r="AE614" s="71">
        <v>3276</v>
      </c>
      <c r="AF614" s="71">
        <v>11</v>
      </c>
      <c r="AG614" s="71" t="s">
        <v>1281</v>
      </c>
      <c r="AH614" s="71" t="s">
        <v>1616</v>
      </c>
      <c r="AI614" s="71">
        <v>-21600</v>
      </c>
      <c r="AJ614" s="74">
        <v>39692.89949074074</v>
      </c>
      <c r="AK614" s="71" t="s">
        <v>2452</v>
      </c>
      <c r="AL614" s="71" t="s">
        <v>2846</v>
      </c>
      <c r="AM614" s="71" t="s">
        <v>3246</v>
      </c>
      <c r="AN614" s="74">
        <v>40523.671782407408</v>
      </c>
      <c r="AO614" s="71"/>
      <c r="AP614" s="71"/>
    </row>
    <row r="615" spans="1:42" ht="34.049999999999997" customHeight="1">
      <c r="A615" s="17" t="s">
        <v>475</v>
      </c>
      <c r="B615" s="77"/>
      <c r="C615" s="78">
        <v>0</v>
      </c>
      <c r="D615" s="78">
        <v>2</v>
      </c>
      <c r="E615" s="79">
        <v>0</v>
      </c>
      <c r="F615" s="79">
        <v>5.8E-4</v>
      </c>
      <c r="G615" s="79">
        <v>9.6699999999999998E-4</v>
      </c>
      <c r="H615" s="79">
        <v>0.46573100000000001</v>
      </c>
      <c r="I615" s="79">
        <v>0.5</v>
      </c>
      <c r="J615" s="18"/>
      <c r="K615" s="18" t="s">
        <v>72</v>
      </c>
      <c r="L615" s="19">
        <v>5.5479722117191326</v>
      </c>
      <c r="M615" s="20">
        <v>99.962993435655818</v>
      </c>
      <c r="N615" s="88" t="s">
        <v>2073</v>
      </c>
      <c r="O615" s="18"/>
      <c r="P615" s="25" t="s">
        <v>475</v>
      </c>
      <c r="Q615" s="26"/>
      <c r="R615" s="26"/>
      <c r="S615" s="94" t="s">
        <v>3694</v>
      </c>
      <c r="T615" s="21">
        <v>11.277545286477293</v>
      </c>
      <c r="U615" s="22">
        <v>4907.421875</v>
      </c>
      <c r="V615" s="22">
        <v>8883.3046875</v>
      </c>
      <c r="W615" s="23"/>
      <c r="X615" s="24"/>
      <c r="Y615" s="24"/>
      <c r="Z615" s="15">
        <v>398</v>
      </c>
      <c r="AA6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5" s="16"/>
      <c r="AC615" s="71">
        <v>1865</v>
      </c>
      <c r="AD615" s="71">
        <v>521</v>
      </c>
      <c r="AE615" s="71">
        <v>650</v>
      </c>
      <c r="AF615" s="71">
        <v>0</v>
      </c>
      <c r="AG615" s="71" t="s">
        <v>1283</v>
      </c>
      <c r="AH615" s="71" t="s">
        <v>1628</v>
      </c>
      <c r="AI615" s="71">
        <v>-10800</v>
      </c>
      <c r="AJ615" s="74">
        <v>39935.086122685185</v>
      </c>
      <c r="AK615" s="71" t="s">
        <v>2452</v>
      </c>
      <c r="AL615" s="71" t="s">
        <v>2848</v>
      </c>
      <c r="AM615" s="71" t="s">
        <v>3443</v>
      </c>
      <c r="AN615" s="74">
        <v>40523.671793981484</v>
      </c>
      <c r="AO615" s="71"/>
      <c r="AP615" s="71"/>
    </row>
    <row r="616" spans="1:42" ht="34.049999999999997" customHeight="1">
      <c r="A616" s="17" t="s">
        <v>476</v>
      </c>
      <c r="B616" s="77"/>
      <c r="C616" s="78">
        <v>0</v>
      </c>
      <c r="D616" s="78">
        <v>1</v>
      </c>
      <c r="E616" s="79">
        <v>0</v>
      </c>
      <c r="F616" s="79">
        <v>5.71E-4</v>
      </c>
      <c r="G616" s="79">
        <v>8.0999999999999996E-4</v>
      </c>
      <c r="H616" s="79">
        <v>0.317498</v>
      </c>
      <c r="I616" s="79">
        <v>0</v>
      </c>
      <c r="J616" s="18"/>
      <c r="K616" s="18" t="s">
        <v>72</v>
      </c>
      <c r="L616" s="19">
        <v>4.9412503392855411</v>
      </c>
      <c r="M616" s="20">
        <v>99.985509905707843</v>
      </c>
      <c r="N616" s="88" t="s">
        <v>2074</v>
      </c>
      <c r="O616" s="18"/>
      <c r="P616" s="25" t="s">
        <v>476</v>
      </c>
      <c r="Q616" s="26"/>
      <c r="R616" s="26"/>
      <c r="S616" s="25" t="s">
        <v>3235</v>
      </c>
      <c r="T616" s="21">
        <v>5.0242211870275773</v>
      </c>
      <c r="U616" s="22">
        <v>6011.84521484375</v>
      </c>
      <c r="V616" s="22">
        <v>7904.1767578125</v>
      </c>
      <c r="W616" s="23"/>
      <c r="X616" s="24"/>
      <c r="Y616" s="24"/>
      <c r="Z616" s="15">
        <v>399</v>
      </c>
      <c r="AA6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6" s="16"/>
      <c r="AC616" s="71">
        <v>281</v>
      </c>
      <c r="AD616" s="71">
        <v>204</v>
      </c>
      <c r="AE616" s="71">
        <v>3677</v>
      </c>
      <c r="AF616" s="71">
        <v>77</v>
      </c>
      <c r="AG616" s="71" t="s">
        <v>1284</v>
      </c>
      <c r="AH616" s="71" t="s">
        <v>1651</v>
      </c>
      <c r="AI616" s="71">
        <v>25200</v>
      </c>
      <c r="AJ616" s="74">
        <v>40047.569062499999</v>
      </c>
      <c r="AK616" s="71" t="s">
        <v>2452</v>
      </c>
      <c r="AL616" s="71" t="s">
        <v>2849</v>
      </c>
      <c r="AM616" s="71" t="s">
        <v>3235</v>
      </c>
      <c r="AN616" s="74">
        <v>40523.671793981484</v>
      </c>
      <c r="AO616" s="71"/>
      <c r="AP616" s="71"/>
    </row>
    <row r="617" spans="1:42" ht="34.049999999999997" customHeight="1">
      <c r="A617" s="17" t="s">
        <v>477</v>
      </c>
      <c r="B617" s="77"/>
      <c r="C617" s="78">
        <v>0</v>
      </c>
      <c r="D617" s="78">
        <v>4</v>
      </c>
      <c r="E617" s="79">
        <v>0</v>
      </c>
      <c r="F617" s="79">
        <v>6.0999999999999997E-4</v>
      </c>
      <c r="G617" s="79">
        <v>1.854E-3</v>
      </c>
      <c r="H617" s="79">
        <v>0.60516700000000001</v>
      </c>
      <c r="I617" s="79">
        <v>0.58333333333333337</v>
      </c>
      <c r="J617" s="18"/>
      <c r="K617" s="18" t="s">
        <v>72</v>
      </c>
      <c r="L617" s="19">
        <v>5.6084023552584794</v>
      </c>
      <c r="M617" s="20">
        <v>99.959370912082775</v>
      </c>
      <c r="N617" s="88" t="s">
        <v>2075</v>
      </c>
      <c r="O617" s="18"/>
      <c r="P617" s="25" t="s">
        <v>477</v>
      </c>
      <c r="Q617" s="26"/>
      <c r="R617" s="26"/>
      <c r="S617" s="25" t="s">
        <v>3272</v>
      </c>
      <c r="T617" s="21">
        <v>12.283600583234188</v>
      </c>
      <c r="U617" s="22">
        <v>5172.53271484375</v>
      </c>
      <c r="V617" s="22">
        <v>4909.4921875</v>
      </c>
      <c r="W617" s="23"/>
      <c r="X617" s="24"/>
      <c r="Y617" s="24"/>
      <c r="Z617" s="15">
        <v>400</v>
      </c>
      <c r="AA6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7" s="16"/>
      <c r="AC617" s="71">
        <v>390</v>
      </c>
      <c r="AD617" s="71">
        <v>572</v>
      </c>
      <c r="AE617" s="71">
        <v>11087</v>
      </c>
      <c r="AF617" s="71">
        <v>0</v>
      </c>
      <c r="AG617" s="71" t="s">
        <v>1285</v>
      </c>
      <c r="AH617" s="71" t="s">
        <v>1610</v>
      </c>
      <c r="AI617" s="71">
        <v>0</v>
      </c>
      <c r="AJ617" s="74">
        <v>39162.891377314816</v>
      </c>
      <c r="AK617" s="71" t="s">
        <v>2452</v>
      </c>
      <c r="AL617" s="71" t="s">
        <v>2850</v>
      </c>
      <c r="AM617" s="71" t="s">
        <v>3272</v>
      </c>
      <c r="AN617" s="74">
        <v>40523.671805555554</v>
      </c>
      <c r="AO617" s="71"/>
      <c r="AP617" s="71"/>
    </row>
    <row r="618" spans="1:42" ht="34.049999999999997" customHeight="1">
      <c r="A618" s="17" t="s">
        <v>481</v>
      </c>
      <c r="B618" s="77"/>
      <c r="C618" s="78">
        <v>0</v>
      </c>
      <c r="D618" s="78">
        <v>1</v>
      </c>
      <c r="E618" s="79">
        <v>0</v>
      </c>
      <c r="F618" s="79">
        <v>5.71E-4</v>
      </c>
      <c r="G618" s="79">
        <v>8.0999999999999996E-4</v>
      </c>
      <c r="H618" s="79">
        <v>0.317498</v>
      </c>
      <c r="I618" s="79">
        <v>0</v>
      </c>
      <c r="J618" s="18"/>
      <c r="K618" s="18" t="s">
        <v>72</v>
      </c>
      <c r="L618" s="19">
        <v>1.5</v>
      </c>
      <c r="M618" s="20">
        <v>99.999928970126021</v>
      </c>
      <c r="N618" s="88" t="s">
        <v>2078</v>
      </c>
      <c r="O618" s="18"/>
      <c r="P618" s="25" t="s">
        <v>481</v>
      </c>
      <c r="Q618" s="26"/>
      <c r="R618" s="26"/>
      <c r="S618" s="25" t="s">
        <v>3413</v>
      </c>
      <c r="T618" s="21">
        <v>1.0197265744462136</v>
      </c>
      <c r="U618" s="22">
        <v>5747.14697265625</v>
      </c>
      <c r="V618" s="22">
        <v>9028.7294921875</v>
      </c>
      <c r="W618" s="23"/>
      <c r="X618" s="24"/>
      <c r="Y618" s="24"/>
      <c r="Z618" s="15">
        <v>403</v>
      </c>
      <c r="AA6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8" s="16"/>
      <c r="AC618" s="71">
        <v>6</v>
      </c>
      <c r="AD618" s="71">
        <v>1</v>
      </c>
      <c r="AE618" s="71">
        <v>2</v>
      </c>
      <c r="AF618" s="71">
        <v>0</v>
      </c>
      <c r="AG618" s="71" t="s">
        <v>1287</v>
      </c>
      <c r="AH618" s="71"/>
      <c r="AI618" s="71"/>
      <c r="AJ618" s="74">
        <v>40522.402465277781</v>
      </c>
      <c r="AK618" s="71" t="s">
        <v>2452</v>
      </c>
      <c r="AL618" s="71" t="s">
        <v>2853</v>
      </c>
      <c r="AM618" s="71" t="s">
        <v>3413</v>
      </c>
      <c r="AN618" s="74">
        <v>40523.671967592592</v>
      </c>
      <c r="AO618" s="71"/>
      <c r="AP618" s="71"/>
    </row>
    <row r="619" spans="1:42" ht="34.049999999999997" customHeight="1">
      <c r="A619" s="17" t="s">
        <v>482</v>
      </c>
      <c r="B619" s="77"/>
      <c r="C619" s="78">
        <v>0</v>
      </c>
      <c r="D619" s="78">
        <v>1</v>
      </c>
      <c r="E619" s="79">
        <v>0</v>
      </c>
      <c r="F619" s="79">
        <v>5.71E-4</v>
      </c>
      <c r="G619" s="79">
        <v>8.0999999999999996E-4</v>
      </c>
      <c r="H619" s="79">
        <v>0.317498</v>
      </c>
      <c r="I619" s="79">
        <v>0</v>
      </c>
      <c r="J619" s="18"/>
      <c r="K619" s="18" t="s">
        <v>72</v>
      </c>
      <c r="L619" s="19">
        <v>2.5414354637792513</v>
      </c>
      <c r="M619" s="20">
        <v>99.999644850630091</v>
      </c>
      <c r="N619" s="88" t="s">
        <v>2079</v>
      </c>
      <c r="O619" s="18"/>
      <c r="P619" s="25" t="s">
        <v>482</v>
      </c>
      <c r="Q619" s="26"/>
      <c r="R619" s="26"/>
      <c r="S619" s="25" t="s">
        <v>3446</v>
      </c>
      <c r="T619" s="21">
        <v>1.0986328722310681</v>
      </c>
      <c r="U619" s="22">
        <v>6586.30517578125</v>
      </c>
      <c r="V619" s="22">
        <v>8058.16845703125</v>
      </c>
      <c r="W619" s="23"/>
      <c r="X619" s="24"/>
      <c r="Y619" s="24"/>
      <c r="Z619" s="15">
        <v>404</v>
      </c>
      <c r="AA6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19" s="16"/>
      <c r="AC619" s="71">
        <v>21</v>
      </c>
      <c r="AD619" s="71">
        <v>5</v>
      </c>
      <c r="AE619" s="71">
        <v>12</v>
      </c>
      <c r="AF619" s="71">
        <v>1</v>
      </c>
      <c r="AG619" s="71"/>
      <c r="AH619" s="71"/>
      <c r="AI619" s="71"/>
      <c r="AJ619" s="74">
        <v>40464.679398148146</v>
      </c>
      <c r="AK619" s="71" t="s">
        <v>2452</v>
      </c>
      <c r="AL619" s="71" t="s">
        <v>2854</v>
      </c>
      <c r="AM619" s="71" t="s">
        <v>3446</v>
      </c>
      <c r="AN619" s="74">
        <v>40523.672164351854</v>
      </c>
      <c r="AO619" s="71"/>
      <c r="AP619" s="71"/>
    </row>
    <row r="620" spans="1:42" ht="34.049999999999997" customHeight="1">
      <c r="A620" s="17" t="s">
        <v>483</v>
      </c>
      <c r="B620" s="77"/>
      <c r="C620" s="78">
        <v>0</v>
      </c>
      <c r="D620" s="78">
        <v>1</v>
      </c>
      <c r="E620" s="79">
        <v>0</v>
      </c>
      <c r="F620" s="79">
        <v>4.6900000000000002E-4</v>
      </c>
      <c r="G620" s="79">
        <v>5.2300000000000003E-4</v>
      </c>
      <c r="H620" s="79">
        <v>0.25168099999999999</v>
      </c>
      <c r="I620" s="79">
        <v>0</v>
      </c>
      <c r="J620" s="18"/>
      <c r="K620" s="18" t="s">
        <v>72</v>
      </c>
      <c r="L620" s="19">
        <v>4.7068177406962013</v>
      </c>
      <c r="M620" s="20">
        <v>99.989913757894669</v>
      </c>
      <c r="N620" s="88" t="s">
        <v>2080</v>
      </c>
      <c r="O620" s="18"/>
      <c r="P620" s="25" t="s">
        <v>483</v>
      </c>
      <c r="Q620" s="26"/>
      <c r="R620" s="26"/>
      <c r="S620" s="25" t="s">
        <v>3447</v>
      </c>
      <c r="T620" s="21">
        <v>3.8011735713623334</v>
      </c>
      <c r="U620" s="22">
        <v>3911.53125</v>
      </c>
      <c r="V620" s="22">
        <v>2374.45751953125</v>
      </c>
      <c r="W620" s="23"/>
      <c r="X620" s="24"/>
      <c r="Y620" s="24"/>
      <c r="Z620" s="15">
        <v>405</v>
      </c>
      <c r="AA6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0" s="16"/>
      <c r="AC620" s="71">
        <v>160</v>
      </c>
      <c r="AD620" s="71">
        <v>142</v>
      </c>
      <c r="AE620" s="71">
        <v>304</v>
      </c>
      <c r="AF620" s="71">
        <v>1</v>
      </c>
      <c r="AG620" s="71" t="s">
        <v>1288</v>
      </c>
      <c r="AH620" s="71" t="s">
        <v>1603</v>
      </c>
      <c r="AI620" s="71">
        <v>-18000</v>
      </c>
      <c r="AJ620" s="74">
        <v>39880.637037037035</v>
      </c>
      <c r="AK620" s="71" t="s">
        <v>2452</v>
      </c>
      <c r="AL620" s="71" t="s">
        <v>2855</v>
      </c>
      <c r="AM620" s="71" t="s">
        <v>3447</v>
      </c>
      <c r="AN620" s="74">
        <v>40523.672210648147</v>
      </c>
      <c r="AO620" s="71"/>
      <c r="AP620" s="71"/>
    </row>
    <row r="621" spans="1:42" ht="34.049999999999997" customHeight="1">
      <c r="A621" s="17" t="s">
        <v>484</v>
      </c>
      <c r="B621" s="77"/>
      <c r="C621" s="78">
        <v>0</v>
      </c>
      <c r="D621" s="78">
        <v>1</v>
      </c>
      <c r="E621" s="79">
        <v>0</v>
      </c>
      <c r="F621" s="79">
        <v>5.71E-4</v>
      </c>
      <c r="G621" s="79">
        <v>8.0999999999999996E-4</v>
      </c>
      <c r="H621" s="79">
        <v>0.317498</v>
      </c>
      <c r="I621" s="79">
        <v>0</v>
      </c>
      <c r="J621" s="18"/>
      <c r="K621" s="18" t="s">
        <v>72</v>
      </c>
      <c r="L621" s="19">
        <v>3.2523257625123532</v>
      </c>
      <c r="M621" s="20">
        <v>99.998934551890287</v>
      </c>
      <c r="N621" s="88" t="s">
        <v>2081</v>
      </c>
      <c r="O621" s="18"/>
      <c r="P621" s="25" t="s">
        <v>484</v>
      </c>
      <c r="Q621" s="26"/>
      <c r="R621" s="26"/>
      <c r="S621" s="25" t="s">
        <v>3367</v>
      </c>
      <c r="T621" s="21">
        <v>1.2958986166932043</v>
      </c>
      <c r="U621" s="22">
        <v>5471.63134765625</v>
      </c>
      <c r="V621" s="22">
        <v>8952.486328125</v>
      </c>
      <c r="W621" s="23"/>
      <c r="X621" s="24"/>
      <c r="Y621" s="24"/>
      <c r="Z621" s="15">
        <v>406</v>
      </c>
      <c r="AA6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1" s="16"/>
      <c r="AC621" s="71">
        <v>28</v>
      </c>
      <c r="AD621" s="71">
        <v>15</v>
      </c>
      <c r="AE621" s="71">
        <v>325</v>
      </c>
      <c r="AF621" s="71">
        <v>1</v>
      </c>
      <c r="AG621" s="71"/>
      <c r="AH621" s="71"/>
      <c r="AI621" s="71"/>
      <c r="AJ621" s="74">
        <v>39989.610405092593</v>
      </c>
      <c r="AK621" s="71" t="s">
        <v>2452</v>
      </c>
      <c r="AL621" s="71" t="s">
        <v>2856</v>
      </c>
      <c r="AM621" s="71" t="s">
        <v>3367</v>
      </c>
      <c r="AN621" s="74">
        <v>40523.672210648147</v>
      </c>
      <c r="AO621" s="71"/>
      <c r="AP621" s="71"/>
    </row>
    <row r="622" spans="1:42" ht="34.049999999999997" customHeight="1">
      <c r="A622" s="17" t="s">
        <v>920</v>
      </c>
      <c r="B622" s="77"/>
      <c r="C622" s="78">
        <v>1</v>
      </c>
      <c r="D622" s="78">
        <v>0</v>
      </c>
      <c r="E622" s="79">
        <v>0</v>
      </c>
      <c r="F622" s="79">
        <v>3.7300000000000001E-4</v>
      </c>
      <c r="G622" s="79">
        <v>1.7000000000000001E-4</v>
      </c>
      <c r="H622" s="79">
        <v>0.24076700000000001</v>
      </c>
      <c r="I622" s="79">
        <v>0</v>
      </c>
      <c r="J622" s="18"/>
      <c r="K622" s="18" t="s">
        <v>72</v>
      </c>
      <c r="L622" s="19">
        <v>4.8566548300935928</v>
      </c>
      <c r="M622" s="20">
        <v>99.987285652557375</v>
      </c>
      <c r="N622" s="88" t="s">
        <v>2086</v>
      </c>
      <c r="O622" s="18"/>
      <c r="P622" s="25" t="s">
        <v>920</v>
      </c>
      <c r="Q622" s="26"/>
      <c r="R622" s="26"/>
      <c r="S622" s="25" t="s">
        <v>3450</v>
      </c>
      <c r="T622" s="21">
        <v>4.5310568258722368</v>
      </c>
      <c r="U622" s="22">
        <v>592.58843994140625</v>
      </c>
      <c r="V622" s="22">
        <v>3982.80859375</v>
      </c>
      <c r="W622" s="23"/>
      <c r="X622" s="24"/>
      <c r="Y622" s="24"/>
      <c r="Z622" s="15">
        <v>411</v>
      </c>
      <c r="AA6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2" s="16"/>
      <c r="AC622" s="71">
        <v>154</v>
      </c>
      <c r="AD622" s="71">
        <v>179</v>
      </c>
      <c r="AE622" s="71">
        <v>503</v>
      </c>
      <c r="AF622" s="71">
        <v>0</v>
      </c>
      <c r="AG622" s="71" t="s">
        <v>1292</v>
      </c>
      <c r="AH622" s="71" t="s">
        <v>1603</v>
      </c>
      <c r="AI622" s="71">
        <v>-18000</v>
      </c>
      <c r="AJ622" s="74">
        <v>39933.093518518515</v>
      </c>
      <c r="AK622" s="71" t="s">
        <v>2452</v>
      </c>
      <c r="AL622" s="71" t="s">
        <v>2861</v>
      </c>
      <c r="AM622" s="71" t="s">
        <v>3450</v>
      </c>
      <c r="AN622" s="74">
        <v>40523.664502314816</v>
      </c>
      <c r="AO622" s="71"/>
      <c r="AP622" s="71"/>
    </row>
    <row r="623" spans="1:42" ht="34.049999999999997" customHeight="1">
      <c r="A623" s="17" t="s">
        <v>491</v>
      </c>
      <c r="B623" s="77"/>
      <c r="C623" s="78">
        <v>0</v>
      </c>
      <c r="D623" s="78">
        <v>1</v>
      </c>
      <c r="E623" s="79">
        <v>0</v>
      </c>
      <c r="F623" s="79">
        <v>5.71E-4</v>
      </c>
      <c r="G623" s="79">
        <v>8.0999999999999996E-4</v>
      </c>
      <c r="H623" s="79">
        <v>0.317498</v>
      </c>
      <c r="I623" s="79">
        <v>0</v>
      </c>
      <c r="J623" s="18"/>
      <c r="K623" s="18" t="s">
        <v>72</v>
      </c>
      <c r="L623" s="19">
        <v>4.1047255209585503</v>
      </c>
      <c r="M623" s="20">
        <v>99.996022327057048</v>
      </c>
      <c r="N623" s="88" t="s">
        <v>2099</v>
      </c>
      <c r="O623" s="18"/>
      <c r="P623" s="25" t="s">
        <v>491</v>
      </c>
      <c r="Q623" s="26"/>
      <c r="R623" s="26"/>
      <c r="S623" s="25" t="s">
        <v>3461</v>
      </c>
      <c r="T623" s="21">
        <v>2.1046881689879626</v>
      </c>
      <c r="U623" s="22">
        <v>6564.65869140625</v>
      </c>
      <c r="V623" s="22">
        <v>7832.666015625</v>
      </c>
      <c r="W623" s="23"/>
      <c r="X623" s="24"/>
      <c r="Y623" s="24"/>
      <c r="Z623" s="15">
        <v>424</v>
      </c>
      <c r="AA6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3" s="16"/>
      <c r="AC623" s="71">
        <v>31</v>
      </c>
      <c r="AD623" s="71">
        <v>56</v>
      </c>
      <c r="AE623" s="71">
        <v>66</v>
      </c>
      <c r="AF623" s="71">
        <v>0</v>
      </c>
      <c r="AG623" s="71" t="s">
        <v>1304</v>
      </c>
      <c r="AH623" s="71" t="s">
        <v>1623</v>
      </c>
      <c r="AI623" s="71">
        <v>3600</v>
      </c>
      <c r="AJ623" s="74">
        <v>39351.400451388887</v>
      </c>
      <c r="AK623" s="71" t="s">
        <v>2452</v>
      </c>
      <c r="AL623" s="71" t="s">
        <v>2874</v>
      </c>
      <c r="AM623" s="71" t="s">
        <v>3461</v>
      </c>
      <c r="AN623" s="74">
        <v>40523.672511574077</v>
      </c>
      <c r="AO623" s="71"/>
      <c r="AP623" s="71"/>
    </row>
    <row r="624" spans="1:42" ht="34.049999999999997" customHeight="1">
      <c r="A624" s="17" t="s">
        <v>492</v>
      </c>
      <c r="B624" s="77"/>
      <c r="C624" s="78">
        <v>0</v>
      </c>
      <c r="D624" s="78">
        <v>2</v>
      </c>
      <c r="E624" s="79">
        <v>0</v>
      </c>
      <c r="F624" s="79">
        <v>5.7200000000000003E-4</v>
      </c>
      <c r="G624" s="79">
        <v>8.4599999999999996E-4</v>
      </c>
      <c r="H624" s="79">
        <v>0.48407099999999997</v>
      </c>
      <c r="I624" s="79">
        <v>0.5</v>
      </c>
      <c r="J624" s="18"/>
      <c r="K624" s="18" t="s">
        <v>72</v>
      </c>
      <c r="L624" s="19">
        <v>5.2544361261033385</v>
      </c>
      <c r="M624" s="20">
        <v>99.97648911171224</v>
      </c>
      <c r="N624" s="88" t="s">
        <v>2100</v>
      </c>
      <c r="O624" s="18"/>
      <c r="P624" s="25" t="s">
        <v>492</v>
      </c>
      <c r="Q624" s="26"/>
      <c r="R624" s="26"/>
      <c r="S624" s="25" t="s">
        <v>3462</v>
      </c>
      <c r="T624" s="21">
        <v>7.5294961416967068</v>
      </c>
      <c r="U624" s="22">
        <v>5776.68359375</v>
      </c>
      <c r="V624" s="22">
        <v>8592.427734375</v>
      </c>
      <c r="W624" s="23"/>
      <c r="X624" s="24"/>
      <c r="Y624" s="24"/>
      <c r="Z624" s="15">
        <v>425</v>
      </c>
      <c r="AA6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4" s="16"/>
      <c r="AC624" s="71">
        <v>377</v>
      </c>
      <c r="AD624" s="71">
        <v>331</v>
      </c>
      <c r="AE624" s="71">
        <v>2208</v>
      </c>
      <c r="AF624" s="71">
        <v>31</v>
      </c>
      <c r="AG624" s="71" t="s">
        <v>1305</v>
      </c>
      <c r="AH624" s="71" t="s">
        <v>1654</v>
      </c>
      <c r="AI624" s="71">
        <v>-18000</v>
      </c>
      <c r="AJ624" s="74">
        <v>39796.929120370369</v>
      </c>
      <c r="AK624" s="71" t="s">
        <v>2452</v>
      </c>
      <c r="AL624" s="71" t="s">
        <v>2875</v>
      </c>
      <c r="AM624" s="71" t="s">
        <v>3462</v>
      </c>
      <c r="AN624" s="74">
        <v>40523.672523148147</v>
      </c>
      <c r="AO624" s="71"/>
      <c r="AP624" s="71"/>
    </row>
    <row r="625" spans="1:42" ht="34.049999999999997" customHeight="1">
      <c r="A625" s="17" t="s">
        <v>493</v>
      </c>
      <c r="B625" s="77"/>
      <c r="C625" s="78">
        <v>0</v>
      </c>
      <c r="D625" s="78">
        <v>2</v>
      </c>
      <c r="E625" s="79">
        <v>0</v>
      </c>
      <c r="F625" s="79">
        <v>5.7300000000000005E-4</v>
      </c>
      <c r="G625" s="79">
        <v>8.6499999999999999E-4</v>
      </c>
      <c r="H625" s="79">
        <v>0.45619399999999999</v>
      </c>
      <c r="I625" s="79">
        <v>0.5</v>
      </c>
      <c r="J625" s="18"/>
      <c r="K625" s="18" t="s">
        <v>72</v>
      </c>
      <c r="L625" s="19">
        <v>6.401347089548862</v>
      </c>
      <c r="M625" s="20">
        <v>99.861633805484686</v>
      </c>
      <c r="N625" s="88" t="s">
        <v>2101</v>
      </c>
      <c r="O625" s="18"/>
      <c r="P625" s="25" t="s">
        <v>493</v>
      </c>
      <c r="Q625" s="26"/>
      <c r="R625" s="26"/>
      <c r="S625" s="25" t="s">
        <v>3463</v>
      </c>
      <c r="T625" s="21">
        <v>39.427367021224121</v>
      </c>
      <c r="U625" s="22">
        <v>7388.7490234375</v>
      </c>
      <c r="V625" s="22">
        <v>6354.51904296875</v>
      </c>
      <c r="W625" s="23"/>
      <c r="X625" s="24"/>
      <c r="Y625" s="24"/>
      <c r="Z625" s="15">
        <v>426</v>
      </c>
      <c r="AA6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5" s="16"/>
      <c r="AC625" s="71">
        <v>1045</v>
      </c>
      <c r="AD625" s="71">
        <v>1948</v>
      </c>
      <c r="AE625" s="71">
        <v>34269</v>
      </c>
      <c r="AF625" s="71">
        <v>3007</v>
      </c>
      <c r="AG625" s="71" t="s">
        <v>1306</v>
      </c>
      <c r="AH625" s="71" t="s">
        <v>1650</v>
      </c>
      <c r="AI625" s="71">
        <v>-21600</v>
      </c>
      <c r="AJ625" s="74">
        <v>39498.907893518517</v>
      </c>
      <c r="AK625" s="71" t="s">
        <v>2452</v>
      </c>
      <c r="AL625" s="71" t="s">
        <v>2876</v>
      </c>
      <c r="AM625" s="71" t="s">
        <v>3463</v>
      </c>
      <c r="AN625" s="74">
        <v>40523.67255787037</v>
      </c>
      <c r="AO625" s="71"/>
      <c r="AP625" s="71"/>
    </row>
    <row r="626" spans="1:42" ht="34.049999999999997" customHeight="1">
      <c r="A626" s="17" t="s">
        <v>495</v>
      </c>
      <c r="B626" s="77"/>
      <c r="C626" s="78">
        <v>0</v>
      </c>
      <c r="D626" s="78">
        <v>2</v>
      </c>
      <c r="E626" s="79">
        <v>0</v>
      </c>
      <c r="F626" s="79">
        <v>5.7300000000000005E-4</v>
      </c>
      <c r="G626" s="79">
        <v>8.4800000000000001E-4</v>
      </c>
      <c r="H626" s="79">
        <v>0.49163000000000001</v>
      </c>
      <c r="I626" s="79">
        <v>0.5</v>
      </c>
      <c r="J626" s="18"/>
      <c r="K626" s="18" t="s">
        <v>72</v>
      </c>
      <c r="L626" s="19">
        <v>4.6191089317824217</v>
      </c>
      <c r="M626" s="20">
        <v>99.991192295626334</v>
      </c>
      <c r="N626" s="88" t="s">
        <v>2104</v>
      </c>
      <c r="O626" s="18"/>
      <c r="P626" s="25" t="s">
        <v>495</v>
      </c>
      <c r="Q626" s="26"/>
      <c r="R626" s="26"/>
      <c r="S626" s="25" t="s">
        <v>3235</v>
      </c>
      <c r="T626" s="21">
        <v>3.4460952313304882</v>
      </c>
      <c r="U626" s="22">
        <v>6645.0576171875</v>
      </c>
      <c r="V626" s="22">
        <v>6622.76416015625</v>
      </c>
      <c r="W626" s="23"/>
      <c r="X626" s="24"/>
      <c r="Y626" s="24"/>
      <c r="Z626" s="15">
        <v>429</v>
      </c>
      <c r="AA6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6" s="16"/>
      <c r="AC626" s="71">
        <v>223</v>
      </c>
      <c r="AD626" s="71">
        <v>124</v>
      </c>
      <c r="AE626" s="71">
        <v>159</v>
      </c>
      <c r="AF626" s="71">
        <v>0</v>
      </c>
      <c r="AG626" s="71"/>
      <c r="AH626" s="71" t="s">
        <v>1618</v>
      </c>
      <c r="AI626" s="71">
        <v>-10800</v>
      </c>
      <c r="AJ626" s="74">
        <v>39932.334594907406</v>
      </c>
      <c r="AK626" s="71" t="s">
        <v>2452</v>
      </c>
      <c r="AL626" s="71" t="s">
        <v>2879</v>
      </c>
      <c r="AM626" s="71" t="s">
        <v>3235</v>
      </c>
      <c r="AN626" s="74">
        <v>40523.67260416667</v>
      </c>
      <c r="AO626" s="71"/>
      <c r="AP626" s="71"/>
    </row>
    <row r="627" spans="1:42" ht="34.049999999999997" customHeight="1">
      <c r="A627" s="17" t="s">
        <v>498</v>
      </c>
      <c r="B627" s="77"/>
      <c r="C627" s="78">
        <v>0</v>
      </c>
      <c r="D627" s="78">
        <v>1</v>
      </c>
      <c r="E627" s="79">
        <v>0</v>
      </c>
      <c r="F627" s="79">
        <v>5.71E-4</v>
      </c>
      <c r="G627" s="79">
        <v>8.0999999999999996E-4</v>
      </c>
      <c r="H627" s="79">
        <v>0.317498</v>
      </c>
      <c r="I627" s="79">
        <v>0</v>
      </c>
      <c r="J627" s="18"/>
      <c r="K627" s="18" t="s">
        <v>72</v>
      </c>
      <c r="L627" s="19">
        <v>3.7220652497903903</v>
      </c>
      <c r="M627" s="20">
        <v>99.99779807390658</v>
      </c>
      <c r="N627" s="88" t="s">
        <v>2108</v>
      </c>
      <c r="O627" s="18"/>
      <c r="P627" s="25" t="s">
        <v>498</v>
      </c>
      <c r="Q627" s="26"/>
      <c r="R627" s="26"/>
      <c r="S627" s="25" t="s">
        <v>3467</v>
      </c>
      <c r="T627" s="21">
        <v>1.6115238078326219</v>
      </c>
      <c r="U627" s="22">
        <v>7088.97900390625</v>
      </c>
      <c r="V627" s="22">
        <v>8030.18603515625</v>
      </c>
      <c r="W627" s="23"/>
      <c r="X627" s="24"/>
      <c r="Y627" s="24"/>
      <c r="Z627" s="15">
        <v>433</v>
      </c>
      <c r="AA6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7" s="16"/>
      <c r="AC627" s="71">
        <v>37</v>
      </c>
      <c r="AD627" s="71">
        <v>31</v>
      </c>
      <c r="AE627" s="71">
        <v>1955</v>
      </c>
      <c r="AF627" s="71">
        <v>0</v>
      </c>
      <c r="AG627" s="71"/>
      <c r="AH627" s="71"/>
      <c r="AI627" s="71"/>
      <c r="AJ627" s="74">
        <v>40263.87945601852</v>
      </c>
      <c r="AK627" s="71" t="s">
        <v>2452</v>
      </c>
      <c r="AL627" s="71" t="s">
        <v>2883</v>
      </c>
      <c r="AM627" s="71" t="s">
        <v>3467</v>
      </c>
      <c r="AN627" s="74">
        <v>40523.672685185185</v>
      </c>
      <c r="AO627" s="71"/>
      <c r="AP627" s="71"/>
    </row>
    <row r="628" spans="1:42" ht="34.049999999999997" customHeight="1">
      <c r="A628" s="17" t="s">
        <v>499</v>
      </c>
      <c r="B628" s="77"/>
      <c r="C628" s="78">
        <v>1</v>
      </c>
      <c r="D628" s="78">
        <v>1</v>
      </c>
      <c r="E628" s="79">
        <v>0</v>
      </c>
      <c r="F628" s="79">
        <v>5.7200000000000003E-4</v>
      </c>
      <c r="G628" s="79">
        <v>8.3799999999999999E-4</v>
      </c>
      <c r="H628" s="79">
        <v>0.55217000000000005</v>
      </c>
      <c r="I628" s="79">
        <v>0.5</v>
      </c>
      <c r="J628" s="18"/>
      <c r="K628" s="18" t="s">
        <v>72</v>
      </c>
      <c r="L628" s="19">
        <v>4.8638446844609566</v>
      </c>
      <c r="M628" s="20">
        <v>99.987143592809403</v>
      </c>
      <c r="N628" s="88" t="s">
        <v>2109</v>
      </c>
      <c r="O628" s="18"/>
      <c r="P628" s="25" t="s">
        <v>499</v>
      </c>
      <c r="Q628" s="26"/>
      <c r="R628" s="26"/>
      <c r="S628" s="25" t="s">
        <v>3235</v>
      </c>
      <c r="T628" s="21">
        <v>4.570509974764664</v>
      </c>
      <c r="U628" s="22">
        <v>7271.30712890625</v>
      </c>
      <c r="V628" s="22">
        <v>6428.97509765625</v>
      </c>
      <c r="W628" s="23"/>
      <c r="X628" s="24"/>
      <c r="Y628" s="24"/>
      <c r="Z628" s="15">
        <v>434</v>
      </c>
      <c r="AA6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8" s="16"/>
      <c r="AC628" s="71">
        <v>117</v>
      </c>
      <c r="AD628" s="71">
        <v>181</v>
      </c>
      <c r="AE628" s="71">
        <v>6495</v>
      </c>
      <c r="AF628" s="71">
        <v>3</v>
      </c>
      <c r="AG628" s="71" t="s">
        <v>1312</v>
      </c>
      <c r="AH628" s="71" t="s">
        <v>1662</v>
      </c>
      <c r="AI628" s="71">
        <v>19800</v>
      </c>
      <c r="AJ628" s="74">
        <v>39942.648576388892</v>
      </c>
      <c r="AK628" s="71" t="s">
        <v>2452</v>
      </c>
      <c r="AL628" s="71" t="s">
        <v>2884</v>
      </c>
      <c r="AM628" s="71" t="s">
        <v>3235</v>
      </c>
      <c r="AN628" s="74">
        <v>40523.664247685185</v>
      </c>
      <c r="AO628" s="71"/>
      <c r="AP628" s="71"/>
    </row>
    <row r="629" spans="1:42" ht="34.049999999999997" customHeight="1">
      <c r="A629" s="17" t="s">
        <v>500</v>
      </c>
      <c r="B629" s="77"/>
      <c r="C629" s="78">
        <v>0</v>
      </c>
      <c r="D629" s="78">
        <v>2</v>
      </c>
      <c r="E629" s="79">
        <v>0</v>
      </c>
      <c r="F629" s="79">
        <v>5.7200000000000003E-4</v>
      </c>
      <c r="G629" s="79">
        <v>8.3799999999999999E-4</v>
      </c>
      <c r="H629" s="79">
        <v>0.55217000000000005</v>
      </c>
      <c r="I629" s="79">
        <v>0.5</v>
      </c>
      <c r="J629" s="18"/>
      <c r="K629" s="18" t="s">
        <v>72</v>
      </c>
      <c r="L629" s="19">
        <v>5.201500692886766</v>
      </c>
      <c r="M629" s="20">
        <v>99.978335888435751</v>
      </c>
      <c r="N629" s="88" t="s">
        <v>2110</v>
      </c>
      <c r="O629" s="18"/>
      <c r="P629" s="25" t="s">
        <v>500</v>
      </c>
      <c r="Q629" s="26"/>
      <c r="R629" s="26"/>
      <c r="S629" s="25" t="s">
        <v>3235</v>
      </c>
      <c r="T629" s="21">
        <v>7.0166052060951527</v>
      </c>
      <c r="U629" s="22">
        <v>7165.873046875</v>
      </c>
      <c r="V629" s="22">
        <v>7791.9755859375</v>
      </c>
      <c r="W629" s="23"/>
      <c r="X629" s="24"/>
      <c r="Y629" s="24"/>
      <c r="Z629" s="15">
        <v>435</v>
      </c>
      <c r="AA6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29" s="16"/>
      <c r="AC629" s="71">
        <v>913</v>
      </c>
      <c r="AD629" s="71">
        <v>305</v>
      </c>
      <c r="AE629" s="71">
        <v>2851</v>
      </c>
      <c r="AF629" s="71">
        <v>253</v>
      </c>
      <c r="AG629" s="71" t="s">
        <v>1313</v>
      </c>
      <c r="AH629" s="71" t="s">
        <v>1632</v>
      </c>
      <c r="AI629" s="71">
        <v>19800</v>
      </c>
      <c r="AJ629" s="74">
        <v>40154.408692129633</v>
      </c>
      <c r="AK629" s="71" t="s">
        <v>2452</v>
      </c>
      <c r="AL629" s="71" t="s">
        <v>2885</v>
      </c>
      <c r="AM629" s="71" t="s">
        <v>3235</v>
      </c>
      <c r="AN629" s="74">
        <v>40523.672685185185</v>
      </c>
      <c r="AO629" s="71"/>
      <c r="AP629" s="71"/>
    </row>
    <row r="630" spans="1:42" ht="34.049999999999997" customHeight="1">
      <c r="A630" s="17" t="s">
        <v>501</v>
      </c>
      <c r="B630" s="77"/>
      <c r="C630" s="78">
        <v>0</v>
      </c>
      <c r="D630" s="78">
        <v>1</v>
      </c>
      <c r="E630" s="79">
        <v>0</v>
      </c>
      <c r="F630" s="79">
        <v>5.71E-4</v>
      </c>
      <c r="G630" s="79">
        <v>8.0999999999999996E-4</v>
      </c>
      <c r="H630" s="79">
        <v>0.317498</v>
      </c>
      <c r="I630" s="79">
        <v>0</v>
      </c>
      <c r="J630" s="18"/>
      <c r="K630" s="18" t="s">
        <v>72</v>
      </c>
      <c r="L630" s="19">
        <v>4.4117379022414713</v>
      </c>
      <c r="M630" s="20">
        <v>99.993607311341691</v>
      </c>
      <c r="N630" s="88" t="s">
        <v>2111</v>
      </c>
      <c r="O630" s="18"/>
      <c r="P630" s="25" t="s">
        <v>501</v>
      </c>
      <c r="Q630" s="26"/>
      <c r="R630" s="26"/>
      <c r="S630" s="25" t="s">
        <v>3235</v>
      </c>
      <c r="T630" s="21">
        <v>2.7753917001592252</v>
      </c>
      <c r="U630" s="22">
        <v>6547.43505859375</v>
      </c>
      <c r="V630" s="22">
        <v>7699.0390625</v>
      </c>
      <c r="W630" s="23"/>
      <c r="X630" s="24"/>
      <c r="Y630" s="24"/>
      <c r="Z630" s="15">
        <v>436</v>
      </c>
      <c r="AA6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0" s="16"/>
      <c r="AC630" s="71">
        <v>356</v>
      </c>
      <c r="AD630" s="71">
        <v>90</v>
      </c>
      <c r="AE630" s="71">
        <v>600</v>
      </c>
      <c r="AF630" s="71">
        <v>7</v>
      </c>
      <c r="AG630" s="71" t="s">
        <v>1314</v>
      </c>
      <c r="AH630" s="71" t="s">
        <v>1620</v>
      </c>
      <c r="AI630" s="71">
        <v>10800</v>
      </c>
      <c r="AJ630" s="74">
        <v>40412.558344907404</v>
      </c>
      <c r="AK630" s="71" t="s">
        <v>2452</v>
      </c>
      <c r="AL630" s="71" t="s">
        <v>2886</v>
      </c>
      <c r="AM630" s="71" t="s">
        <v>3235</v>
      </c>
      <c r="AN630" s="74">
        <v>40523.672754629632</v>
      </c>
      <c r="AO630" s="71"/>
      <c r="AP630" s="71"/>
    </row>
    <row r="631" spans="1:42" ht="34.049999999999997" customHeight="1">
      <c r="A631" s="17" t="s">
        <v>502</v>
      </c>
      <c r="B631" s="77"/>
      <c r="C631" s="78">
        <v>0</v>
      </c>
      <c r="D631" s="78">
        <v>1</v>
      </c>
      <c r="E631" s="79">
        <v>0</v>
      </c>
      <c r="F631" s="79">
        <v>5.71E-4</v>
      </c>
      <c r="G631" s="79">
        <v>8.0999999999999996E-4</v>
      </c>
      <c r="H631" s="79">
        <v>0.317498</v>
      </c>
      <c r="I631" s="79">
        <v>0</v>
      </c>
      <c r="J631" s="18"/>
      <c r="K631" s="18" t="s">
        <v>72</v>
      </c>
      <c r="L631" s="19">
        <v>3.3703024384622196</v>
      </c>
      <c r="M631" s="20">
        <v>99.998721462268335</v>
      </c>
      <c r="N631" s="88" t="s">
        <v>2112</v>
      </c>
      <c r="O631" s="18"/>
      <c r="P631" s="25" t="s">
        <v>502</v>
      </c>
      <c r="Q631" s="26"/>
      <c r="R631" s="26"/>
      <c r="S631" s="25" t="s">
        <v>3235</v>
      </c>
      <c r="T631" s="21">
        <v>1.3550783400318451</v>
      </c>
      <c r="U631" s="22">
        <v>4917.8583984375</v>
      </c>
      <c r="V631" s="22">
        <v>8523.5517578125</v>
      </c>
      <c r="W631" s="23"/>
      <c r="X631" s="24"/>
      <c r="Y631" s="24"/>
      <c r="Z631" s="15">
        <v>437</v>
      </c>
      <c r="AA6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1" s="16"/>
      <c r="AC631" s="71">
        <v>120</v>
      </c>
      <c r="AD631" s="71">
        <v>18</v>
      </c>
      <c r="AE631" s="71">
        <v>188</v>
      </c>
      <c r="AF631" s="71">
        <v>7</v>
      </c>
      <c r="AG631" s="71" t="s">
        <v>1315</v>
      </c>
      <c r="AH631" s="71" t="s">
        <v>1636</v>
      </c>
      <c r="AI631" s="71">
        <v>3600</v>
      </c>
      <c r="AJ631" s="74">
        <v>39956.308981481481</v>
      </c>
      <c r="AK631" s="71" t="s">
        <v>2452</v>
      </c>
      <c r="AL631" s="71" t="s">
        <v>2887</v>
      </c>
      <c r="AM631" s="71" t="s">
        <v>3235</v>
      </c>
      <c r="AN631" s="74">
        <v>40523.672754629632</v>
      </c>
      <c r="AO631" s="71"/>
      <c r="AP631" s="71"/>
    </row>
    <row r="632" spans="1:42" ht="34.049999999999997" customHeight="1">
      <c r="A632" s="17" t="s">
        <v>503</v>
      </c>
      <c r="B632" s="77"/>
      <c r="C632" s="78">
        <v>0</v>
      </c>
      <c r="D632" s="78">
        <v>1</v>
      </c>
      <c r="E632" s="79">
        <v>0</v>
      </c>
      <c r="F632" s="79">
        <v>5.71E-4</v>
      </c>
      <c r="G632" s="79">
        <v>8.0999999999999996E-4</v>
      </c>
      <c r="H632" s="79">
        <v>0.317498</v>
      </c>
      <c r="I632" s="79">
        <v>0</v>
      </c>
      <c r="J632" s="18"/>
      <c r="K632" s="18" t="s">
        <v>72</v>
      </c>
      <c r="L632" s="19">
        <v>2.9217805974662041</v>
      </c>
      <c r="M632" s="20">
        <v>99.999360731134175</v>
      </c>
      <c r="N632" s="88" t="s">
        <v>2113</v>
      </c>
      <c r="O632" s="18"/>
      <c r="P632" s="25" t="s">
        <v>503</v>
      </c>
      <c r="Q632" s="26"/>
      <c r="R632" s="26"/>
      <c r="S632" s="25" t="s">
        <v>3235</v>
      </c>
      <c r="T632" s="21">
        <v>1.1775391700159226</v>
      </c>
      <c r="U632" s="22">
        <v>7061.056640625</v>
      </c>
      <c r="V632" s="22">
        <v>5503.32470703125</v>
      </c>
      <c r="W632" s="23"/>
      <c r="X632" s="24"/>
      <c r="Y632" s="24"/>
      <c r="Z632" s="15">
        <v>438</v>
      </c>
      <c r="AA6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2" s="16"/>
      <c r="AC632" s="71">
        <v>19</v>
      </c>
      <c r="AD632" s="71">
        <v>9</v>
      </c>
      <c r="AE632" s="71">
        <v>37</v>
      </c>
      <c r="AF632" s="71">
        <v>0</v>
      </c>
      <c r="AG632" s="71" t="s">
        <v>1316</v>
      </c>
      <c r="AH632" s="71"/>
      <c r="AI632" s="71"/>
      <c r="AJ632" s="74">
        <v>40350.050312500003</v>
      </c>
      <c r="AK632" s="71" t="s">
        <v>2452</v>
      </c>
      <c r="AL632" s="71" t="s">
        <v>2888</v>
      </c>
      <c r="AM632" s="71" t="s">
        <v>3235</v>
      </c>
      <c r="AN632" s="74">
        <v>40523.672824074078</v>
      </c>
      <c r="AO632" s="71"/>
      <c r="AP632" s="71"/>
    </row>
    <row r="633" spans="1:42" ht="34.049999999999997" customHeight="1">
      <c r="A633" s="17" t="s">
        <v>506</v>
      </c>
      <c r="B633" s="77"/>
      <c r="C633" s="78">
        <v>0</v>
      </c>
      <c r="D633" s="78">
        <v>3</v>
      </c>
      <c r="E633" s="79">
        <v>0</v>
      </c>
      <c r="F633" s="79">
        <v>6.0599999999999998E-4</v>
      </c>
      <c r="G633" s="79">
        <v>1.6299999999999999E-3</v>
      </c>
      <c r="H633" s="79">
        <v>0.51085899999999995</v>
      </c>
      <c r="I633" s="79">
        <v>0.5</v>
      </c>
      <c r="J633" s="18"/>
      <c r="K633" s="18" t="s">
        <v>72</v>
      </c>
      <c r="L633" s="19">
        <v>3.5001524793870433</v>
      </c>
      <c r="M633" s="20">
        <v>99.998437342772419</v>
      </c>
      <c r="N633" s="88" t="s">
        <v>2118</v>
      </c>
      <c r="O633" s="18"/>
      <c r="P633" s="25" t="s">
        <v>506</v>
      </c>
      <c r="Q633" s="26"/>
      <c r="R633" s="26"/>
      <c r="S633" s="25" t="s">
        <v>3288</v>
      </c>
      <c r="T633" s="21">
        <v>1.4339846378166996</v>
      </c>
      <c r="U633" s="22">
        <v>5354.82763671875</v>
      </c>
      <c r="V633" s="22">
        <v>5176.13916015625</v>
      </c>
      <c r="W633" s="23"/>
      <c r="X633" s="24"/>
      <c r="Y633" s="24"/>
      <c r="Z633" s="15">
        <v>443</v>
      </c>
      <c r="AA6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3" s="16"/>
      <c r="AC633" s="71">
        <v>26</v>
      </c>
      <c r="AD633" s="71">
        <v>22</v>
      </c>
      <c r="AE633" s="71">
        <v>21</v>
      </c>
      <c r="AF633" s="71">
        <v>1</v>
      </c>
      <c r="AG633" s="71" t="s">
        <v>1321</v>
      </c>
      <c r="AH633" s="71" t="s">
        <v>1647</v>
      </c>
      <c r="AI633" s="71">
        <v>3600</v>
      </c>
      <c r="AJ633" s="74">
        <v>39955.347395833334</v>
      </c>
      <c r="AK633" s="71" t="s">
        <v>2452</v>
      </c>
      <c r="AL633" s="71" t="s">
        <v>2893</v>
      </c>
      <c r="AM633" s="71" t="s">
        <v>3288</v>
      </c>
      <c r="AN633" s="74">
        <v>40523.672824074078</v>
      </c>
      <c r="AO633" s="71"/>
      <c r="AP633" s="71"/>
    </row>
    <row r="634" spans="1:42" ht="34.049999999999997" customHeight="1">
      <c r="A634" s="17" t="s">
        <v>507</v>
      </c>
      <c r="B634" s="77"/>
      <c r="C634" s="78">
        <v>0</v>
      </c>
      <c r="D634" s="78">
        <v>1</v>
      </c>
      <c r="E634" s="79">
        <v>0</v>
      </c>
      <c r="F634" s="79">
        <v>5.71E-4</v>
      </c>
      <c r="G634" s="79">
        <v>8.0999999999999996E-4</v>
      </c>
      <c r="H634" s="79">
        <v>0.317498</v>
      </c>
      <c r="I634" s="79">
        <v>0</v>
      </c>
      <c r="J634" s="18"/>
      <c r="K634" s="18" t="s">
        <v>72</v>
      </c>
      <c r="L634" s="19">
        <v>4.629462436432723</v>
      </c>
      <c r="M634" s="20">
        <v>99.991050235878376</v>
      </c>
      <c r="N634" s="88" t="s">
        <v>2119</v>
      </c>
      <c r="O634" s="18"/>
      <c r="P634" s="25" t="s">
        <v>507</v>
      </c>
      <c r="Q634" s="26"/>
      <c r="R634" s="26"/>
      <c r="S634" s="25" t="s">
        <v>3469</v>
      </c>
      <c r="T634" s="21">
        <v>3.4855483802229155</v>
      </c>
      <c r="U634" s="22">
        <v>6511.15478515625</v>
      </c>
      <c r="V634" s="22">
        <v>7513.37353515625</v>
      </c>
      <c r="W634" s="23"/>
      <c r="X634" s="24"/>
      <c r="Y634" s="24"/>
      <c r="Z634" s="15">
        <v>444</v>
      </c>
      <c r="AA6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4" s="16"/>
      <c r="AC634" s="71">
        <v>79</v>
      </c>
      <c r="AD634" s="71">
        <v>126</v>
      </c>
      <c r="AE634" s="71">
        <v>190</v>
      </c>
      <c r="AF634" s="71">
        <v>1</v>
      </c>
      <c r="AG634" s="71"/>
      <c r="AH634" s="71"/>
      <c r="AI634" s="71"/>
      <c r="AJ634" s="74">
        <v>40288.826273148145</v>
      </c>
      <c r="AK634" s="71" t="s">
        <v>2452</v>
      </c>
      <c r="AL634" s="71" t="s">
        <v>2894</v>
      </c>
      <c r="AM634" s="71" t="s">
        <v>3469</v>
      </c>
      <c r="AN634" s="74">
        <v>40523.672858796293</v>
      </c>
      <c r="AO634" s="71"/>
      <c r="AP634" s="71"/>
    </row>
    <row r="635" spans="1:42" ht="34.049999999999997" customHeight="1">
      <c r="A635" s="17" t="s">
        <v>509</v>
      </c>
      <c r="B635" s="77"/>
      <c r="C635" s="78">
        <v>1</v>
      </c>
      <c r="D635" s="78">
        <v>1</v>
      </c>
      <c r="E635" s="79">
        <v>0</v>
      </c>
      <c r="F635" s="79">
        <v>4.1899999999999999E-4</v>
      </c>
      <c r="G635" s="79">
        <v>7.6000000000000004E-5</v>
      </c>
      <c r="H635" s="79">
        <v>0.27360800000000002</v>
      </c>
      <c r="I635" s="79">
        <v>0</v>
      </c>
      <c r="J635" s="18"/>
      <c r="K635" s="18" t="s">
        <v>72</v>
      </c>
      <c r="L635" s="19">
        <v>5.3897721802815566</v>
      </c>
      <c r="M635" s="20">
        <v>99.971019811415687</v>
      </c>
      <c r="N635" s="88" t="s">
        <v>2121</v>
      </c>
      <c r="O635" s="18"/>
      <c r="P635" s="25" t="s">
        <v>509</v>
      </c>
      <c r="Q635" s="26"/>
      <c r="R635" s="26"/>
      <c r="S635" s="25" t="s">
        <v>3470</v>
      </c>
      <c r="T635" s="21">
        <v>9.0484423740551545</v>
      </c>
      <c r="U635" s="22">
        <v>6107.61962890625</v>
      </c>
      <c r="V635" s="22">
        <v>2409.568603515625</v>
      </c>
      <c r="W635" s="23"/>
      <c r="X635" s="24"/>
      <c r="Y635" s="24"/>
      <c r="Z635" s="15">
        <v>446</v>
      </c>
      <c r="AA6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5" s="16"/>
      <c r="AC635" s="71">
        <v>353</v>
      </c>
      <c r="AD635" s="71">
        <v>408</v>
      </c>
      <c r="AE635" s="71">
        <v>15628</v>
      </c>
      <c r="AF635" s="71">
        <v>5</v>
      </c>
      <c r="AG635" s="71" t="s">
        <v>1323</v>
      </c>
      <c r="AH635" s="71" t="s">
        <v>1635</v>
      </c>
      <c r="AI635" s="71">
        <v>-14400</v>
      </c>
      <c r="AJ635" s="74">
        <v>39679.791875000003</v>
      </c>
      <c r="AK635" s="71" t="s">
        <v>2452</v>
      </c>
      <c r="AL635" s="71" t="s">
        <v>2896</v>
      </c>
      <c r="AM635" s="71" t="s">
        <v>3470</v>
      </c>
      <c r="AN635" s="74">
        <v>40523.660104166665</v>
      </c>
      <c r="AO635" s="71"/>
      <c r="AP635" s="71"/>
    </row>
    <row r="636" spans="1:42" ht="34.049999999999997" customHeight="1">
      <c r="A636" s="17" t="s">
        <v>511</v>
      </c>
      <c r="B636" s="77"/>
      <c r="C636" s="78">
        <v>1</v>
      </c>
      <c r="D636" s="78">
        <v>1</v>
      </c>
      <c r="E636" s="79">
        <v>0</v>
      </c>
      <c r="F636" s="79">
        <v>4.1899999999999999E-4</v>
      </c>
      <c r="G636" s="79">
        <v>7.6000000000000004E-5</v>
      </c>
      <c r="H636" s="79">
        <v>0.27360800000000002</v>
      </c>
      <c r="I636" s="79">
        <v>0</v>
      </c>
      <c r="J636" s="18"/>
      <c r="K636" s="18" t="s">
        <v>72</v>
      </c>
      <c r="L636" s="19">
        <v>5.7464278711473229</v>
      </c>
      <c r="M636" s="20">
        <v>99.949710849221333</v>
      </c>
      <c r="N636" s="88" t="s">
        <v>2122</v>
      </c>
      <c r="O636" s="18"/>
      <c r="P636" s="25" t="s">
        <v>511</v>
      </c>
      <c r="Q636" s="26"/>
      <c r="R636" s="26"/>
      <c r="S636" s="25" t="s">
        <v>3471</v>
      </c>
      <c r="T636" s="21">
        <v>14.966414707919238</v>
      </c>
      <c r="U636" s="22">
        <v>6091.267578125</v>
      </c>
      <c r="V636" s="22">
        <v>2434.7861328125</v>
      </c>
      <c r="W636" s="23"/>
      <c r="X636" s="24"/>
      <c r="Y636" s="24"/>
      <c r="Z636" s="15">
        <v>447</v>
      </c>
      <c r="AA6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6" s="16"/>
      <c r="AC636" s="71">
        <v>919</v>
      </c>
      <c r="AD636" s="71">
        <v>708</v>
      </c>
      <c r="AE636" s="71">
        <v>4348</v>
      </c>
      <c r="AF636" s="71">
        <v>12</v>
      </c>
      <c r="AG636" s="71" t="s">
        <v>1324</v>
      </c>
      <c r="AH636" s="71" t="s">
        <v>1635</v>
      </c>
      <c r="AI636" s="71">
        <v>-14400</v>
      </c>
      <c r="AJ636" s="74">
        <v>39642.188240740739</v>
      </c>
      <c r="AK636" s="71" t="s">
        <v>2452</v>
      </c>
      <c r="AL636" s="71" t="s">
        <v>2897</v>
      </c>
      <c r="AM636" s="71" t="s">
        <v>3471</v>
      </c>
      <c r="AN636" s="74">
        <v>40523.666516203702</v>
      </c>
      <c r="AO636" s="71"/>
      <c r="AP636" s="71"/>
    </row>
    <row r="637" spans="1:42" ht="34.049999999999997" customHeight="1">
      <c r="A637" s="17" t="s">
        <v>517</v>
      </c>
      <c r="B637" s="77"/>
      <c r="C637" s="78">
        <v>1</v>
      </c>
      <c r="D637" s="78">
        <v>2</v>
      </c>
      <c r="E637" s="79">
        <v>0</v>
      </c>
      <c r="F637" s="79">
        <v>4.75E-4</v>
      </c>
      <c r="G637" s="79">
        <v>5.8799999999999998E-4</v>
      </c>
      <c r="H637" s="79">
        <v>0.371338</v>
      </c>
      <c r="I637" s="79">
        <v>0.5</v>
      </c>
      <c r="J637" s="18"/>
      <c r="K637" s="18" t="s">
        <v>72</v>
      </c>
      <c r="L637" s="19">
        <v>6.2356822963257272</v>
      </c>
      <c r="M637" s="20">
        <v>99.892886950036399</v>
      </c>
      <c r="N637" s="88" t="s">
        <v>2129</v>
      </c>
      <c r="O637" s="18"/>
      <c r="P637" s="25" t="s">
        <v>517</v>
      </c>
      <c r="Q637" s="26"/>
      <c r="R637" s="26"/>
      <c r="S637" s="25" t="s">
        <v>3415</v>
      </c>
      <c r="T637" s="21">
        <v>30.747674264890129</v>
      </c>
      <c r="U637" s="22">
        <v>3421.899658203125</v>
      </c>
      <c r="V637" s="22">
        <v>2686.096923828125</v>
      </c>
      <c r="W637" s="23"/>
      <c r="X637" s="24"/>
      <c r="Y637" s="24"/>
      <c r="Z637" s="15">
        <v>454</v>
      </c>
      <c r="AA6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7" s="16"/>
      <c r="AC637" s="71">
        <v>1212</v>
      </c>
      <c r="AD637" s="71">
        <v>1508</v>
      </c>
      <c r="AE637" s="71">
        <v>5170</v>
      </c>
      <c r="AF637" s="71">
        <v>26</v>
      </c>
      <c r="AG637" s="71" t="s">
        <v>1330</v>
      </c>
      <c r="AH637" s="71" t="s">
        <v>1625</v>
      </c>
      <c r="AI637" s="71">
        <v>-16200</v>
      </c>
      <c r="AJ637" s="74">
        <v>39326.337685185186</v>
      </c>
      <c r="AK637" s="71" t="s">
        <v>2452</v>
      </c>
      <c r="AL637" s="71" t="s">
        <v>2904</v>
      </c>
      <c r="AM637" s="71" t="s">
        <v>3415</v>
      </c>
      <c r="AN637" s="74">
        <v>40523.673020833332</v>
      </c>
      <c r="AO637" s="71"/>
      <c r="AP637" s="71"/>
    </row>
    <row r="638" spans="1:42" ht="34.049999999999997" customHeight="1">
      <c r="A638" s="17" t="s">
        <v>519</v>
      </c>
      <c r="B638" s="77"/>
      <c r="C638" s="78">
        <v>0</v>
      </c>
      <c r="D638" s="78">
        <v>2</v>
      </c>
      <c r="E638" s="79">
        <v>0</v>
      </c>
      <c r="F638" s="79">
        <v>6.0400000000000004E-4</v>
      </c>
      <c r="G638" s="79">
        <v>1.333E-3</v>
      </c>
      <c r="H638" s="79">
        <v>0.41917900000000002</v>
      </c>
      <c r="I638" s="79">
        <v>0.5</v>
      </c>
      <c r="J638" s="18"/>
      <c r="K638" s="18" t="s">
        <v>72</v>
      </c>
      <c r="L638" s="19">
        <v>3.7818381995564234</v>
      </c>
      <c r="M638" s="20">
        <v>99.997584984284643</v>
      </c>
      <c r="N638" s="88" t="s">
        <v>2130</v>
      </c>
      <c r="O638" s="18"/>
      <c r="P638" s="25" t="s">
        <v>519</v>
      </c>
      <c r="Q638" s="26"/>
      <c r="R638" s="26"/>
      <c r="S638" s="25" t="s">
        <v>3299</v>
      </c>
      <c r="T638" s="21">
        <v>1.6707035311712628</v>
      </c>
      <c r="U638" s="22">
        <v>5473.50341796875</v>
      </c>
      <c r="V638" s="22">
        <v>4620.3212890625</v>
      </c>
      <c r="W638" s="23"/>
      <c r="X638" s="24"/>
      <c r="Y638" s="24"/>
      <c r="Z638" s="15">
        <v>455</v>
      </c>
      <c r="AA6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8" s="16"/>
      <c r="AC638" s="71">
        <v>59</v>
      </c>
      <c r="AD638" s="71">
        <v>34</v>
      </c>
      <c r="AE638" s="71">
        <v>545</v>
      </c>
      <c r="AF638" s="71">
        <v>0</v>
      </c>
      <c r="AG638" s="71" t="s">
        <v>1331</v>
      </c>
      <c r="AH638" s="71" t="s">
        <v>1663</v>
      </c>
      <c r="AI638" s="71">
        <v>3600</v>
      </c>
      <c r="AJ638" s="74">
        <v>40260.919710648152</v>
      </c>
      <c r="AK638" s="71" t="s">
        <v>2452</v>
      </c>
      <c r="AL638" s="71" t="s">
        <v>2905</v>
      </c>
      <c r="AM638" s="71" t="s">
        <v>3299</v>
      </c>
      <c r="AN638" s="74">
        <v>40523.673032407409</v>
      </c>
      <c r="AO638" s="71"/>
      <c r="AP638" s="71"/>
    </row>
    <row r="639" spans="1:42" ht="34.049999999999997" customHeight="1">
      <c r="A639" s="17" t="s">
        <v>520</v>
      </c>
      <c r="B639" s="77"/>
      <c r="C639" s="78">
        <v>0</v>
      </c>
      <c r="D639" s="78">
        <v>2</v>
      </c>
      <c r="E639" s="79">
        <v>0</v>
      </c>
      <c r="F639" s="79">
        <v>5.7300000000000005E-4</v>
      </c>
      <c r="G639" s="79">
        <v>8.5599999999999999E-4</v>
      </c>
      <c r="H639" s="79">
        <v>0.47726800000000003</v>
      </c>
      <c r="I639" s="79">
        <v>0.5</v>
      </c>
      <c r="J639" s="18"/>
      <c r="K639" s="18" t="s">
        <v>72</v>
      </c>
      <c r="L639" s="19">
        <v>3.6562036799625344</v>
      </c>
      <c r="M639" s="20">
        <v>99.998011163528531</v>
      </c>
      <c r="N639" s="88" t="s">
        <v>2131</v>
      </c>
      <c r="O639" s="18"/>
      <c r="P639" s="25" t="s">
        <v>520</v>
      </c>
      <c r="Q639" s="26"/>
      <c r="R639" s="26"/>
      <c r="S639" s="25" t="s">
        <v>3477</v>
      </c>
      <c r="T639" s="21">
        <v>1.5523440844939813</v>
      </c>
      <c r="U639" s="22">
        <v>6997.1376953125</v>
      </c>
      <c r="V639" s="22">
        <v>5606.7958984375</v>
      </c>
      <c r="W639" s="23"/>
      <c r="X639" s="24"/>
      <c r="Y639" s="24"/>
      <c r="Z639" s="15">
        <v>456</v>
      </c>
      <c r="AA6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39" s="16"/>
      <c r="AC639" s="71">
        <v>60</v>
      </c>
      <c r="AD639" s="71">
        <v>28</v>
      </c>
      <c r="AE639" s="71">
        <v>424</v>
      </c>
      <c r="AF639" s="71">
        <v>0</v>
      </c>
      <c r="AG639" s="71"/>
      <c r="AH639" s="71" t="s">
        <v>1626</v>
      </c>
      <c r="AI639" s="71">
        <v>3600</v>
      </c>
      <c r="AJ639" s="74">
        <v>40254.72210648148</v>
      </c>
      <c r="AK639" s="71" t="s">
        <v>2452</v>
      </c>
      <c r="AL639" s="71" t="s">
        <v>2906</v>
      </c>
      <c r="AM639" s="71" t="s">
        <v>3477</v>
      </c>
      <c r="AN639" s="74">
        <v>40523.673194444447</v>
      </c>
      <c r="AO639" s="71"/>
      <c r="AP639" s="71"/>
    </row>
    <row r="640" spans="1:42" ht="34.049999999999997" customHeight="1">
      <c r="A640" s="17" t="s">
        <v>524</v>
      </c>
      <c r="B640" s="77"/>
      <c r="C640" s="78">
        <v>0</v>
      </c>
      <c r="D640" s="78">
        <v>2</v>
      </c>
      <c r="E640" s="79">
        <v>0</v>
      </c>
      <c r="F640" s="79">
        <v>5.7200000000000003E-4</v>
      </c>
      <c r="G640" s="79">
        <v>8.4599999999999996E-4</v>
      </c>
      <c r="H640" s="79">
        <v>0.48407099999999997</v>
      </c>
      <c r="I640" s="79">
        <v>0.5</v>
      </c>
      <c r="J640" s="18"/>
      <c r="K640" s="18" t="s">
        <v>72</v>
      </c>
      <c r="L640" s="19">
        <v>3.5289163363902296</v>
      </c>
      <c r="M640" s="20">
        <v>99.998366312898426</v>
      </c>
      <c r="N640" s="88" t="s">
        <v>2134</v>
      </c>
      <c r="O640" s="18"/>
      <c r="P640" s="25" t="s">
        <v>524</v>
      </c>
      <c r="Q640" s="26"/>
      <c r="R640" s="26"/>
      <c r="S640" s="25" t="s">
        <v>3462</v>
      </c>
      <c r="T640" s="21">
        <v>1.4537112122629132</v>
      </c>
      <c r="U640" s="22">
        <v>6827.02099609375</v>
      </c>
      <c r="V640" s="22">
        <v>5312.38037109375</v>
      </c>
      <c r="W640" s="23"/>
      <c r="X640" s="24"/>
      <c r="Y640" s="24"/>
      <c r="Z640" s="15">
        <v>459</v>
      </c>
      <c r="AA6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0" s="16"/>
      <c r="AC640" s="71">
        <v>43</v>
      </c>
      <c r="AD640" s="71">
        <v>23</v>
      </c>
      <c r="AE640" s="71">
        <v>1202</v>
      </c>
      <c r="AF640" s="71">
        <v>0</v>
      </c>
      <c r="AG640" s="71" t="s">
        <v>1333</v>
      </c>
      <c r="AH640" s="71" t="s">
        <v>1616</v>
      </c>
      <c r="AI640" s="71">
        <v>-21600</v>
      </c>
      <c r="AJ640" s="74">
        <v>40425.766550925924</v>
      </c>
      <c r="AK640" s="71" t="s">
        <v>2452</v>
      </c>
      <c r="AL640" s="71" t="s">
        <v>2909</v>
      </c>
      <c r="AM640" s="71" t="s">
        <v>3462</v>
      </c>
      <c r="AN640" s="74">
        <v>40523.673344907409</v>
      </c>
      <c r="AO640" s="71"/>
      <c r="AP640" s="71"/>
    </row>
    <row r="641" spans="1:42" ht="34.049999999999997" customHeight="1">
      <c r="A641" s="17" t="s">
        <v>525</v>
      </c>
      <c r="B641" s="77"/>
      <c r="C641" s="78">
        <v>0</v>
      </c>
      <c r="D641" s="78">
        <v>1</v>
      </c>
      <c r="E641" s="79">
        <v>0</v>
      </c>
      <c r="F641" s="79">
        <v>5.71E-4</v>
      </c>
      <c r="G641" s="79">
        <v>8.0999999999999996E-4</v>
      </c>
      <c r="H641" s="79">
        <v>0.317498</v>
      </c>
      <c r="I641" s="79">
        <v>0</v>
      </c>
      <c r="J641" s="18"/>
      <c r="K641" s="18" t="s">
        <v>72</v>
      </c>
      <c r="L641" s="19">
        <v>3.0516306383910274</v>
      </c>
      <c r="M641" s="20">
        <v>99.999218671386203</v>
      </c>
      <c r="N641" s="88" t="s">
        <v>2135</v>
      </c>
      <c r="O641" s="18"/>
      <c r="P641" s="25" t="s">
        <v>525</v>
      </c>
      <c r="Q641" s="26"/>
      <c r="R641" s="26"/>
      <c r="S641" s="25" t="s">
        <v>3235</v>
      </c>
      <c r="T641" s="21">
        <v>1.2169923189083498</v>
      </c>
      <c r="U641" s="22">
        <v>6938.037109375</v>
      </c>
      <c r="V641" s="22">
        <v>6802.4912109375</v>
      </c>
      <c r="W641" s="23"/>
      <c r="X641" s="24"/>
      <c r="Y641" s="24"/>
      <c r="Z641" s="15">
        <v>460</v>
      </c>
      <c r="AA6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1" s="16"/>
      <c r="AC641" s="71">
        <v>20</v>
      </c>
      <c r="AD641" s="71">
        <v>11</v>
      </c>
      <c r="AE641" s="71">
        <v>157</v>
      </c>
      <c r="AF641" s="71">
        <v>1</v>
      </c>
      <c r="AG641" s="71"/>
      <c r="AH641" s="71" t="s">
        <v>1618</v>
      </c>
      <c r="AI641" s="71">
        <v>-10800</v>
      </c>
      <c r="AJ641" s="74">
        <v>40244.971435185187</v>
      </c>
      <c r="AK641" s="71" t="s">
        <v>2452</v>
      </c>
      <c r="AL641" s="71" t="s">
        <v>2910</v>
      </c>
      <c r="AM641" s="71" t="s">
        <v>3235</v>
      </c>
      <c r="AN641" s="74">
        <v>40523.673379629632</v>
      </c>
      <c r="AO641" s="71"/>
      <c r="AP641" s="71"/>
    </row>
    <row r="642" spans="1:42" ht="34.049999999999997" customHeight="1">
      <c r="A642" s="17" t="s">
        <v>528</v>
      </c>
      <c r="B642" s="77"/>
      <c r="C642" s="78">
        <v>0</v>
      </c>
      <c r="D642" s="78">
        <v>2</v>
      </c>
      <c r="E642" s="79">
        <v>0</v>
      </c>
      <c r="F642" s="79">
        <v>5.7300000000000005E-4</v>
      </c>
      <c r="G642" s="79">
        <v>8.5599999999999999E-4</v>
      </c>
      <c r="H642" s="79">
        <v>0.47726800000000003</v>
      </c>
      <c r="I642" s="79">
        <v>0.5</v>
      </c>
      <c r="J642" s="18"/>
      <c r="K642" s="18" t="s">
        <v>72</v>
      </c>
      <c r="L642" s="19">
        <v>4.4329555485234922</v>
      </c>
      <c r="M642" s="20">
        <v>99.993394221719754</v>
      </c>
      <c r="N642" s="88" t="s">
        <v>2137</v>
      </c>
      <c r="O642" s="18"/>
      <c r="P642" s="25" t="s">
        <v>528</v>
      </c>
      <c r="Q642" s="26"/>
      <c r="R642" s="26"/>
      <c r="S642" s="25" t="s">
        <v>3480</v>
      </c>
      <c r="T642" s="21">
        <v>2.8345714234978661</v>
      </c>
      <c r="U642" s="22">
        <v>6598.3125</v>
      </c>
      <c r="V642" s="22">
        <v>5623.53955078125</v>
      </c>
      <c r="W642" s="23"/>
      <c r="X642" s="24"/>
      <c r="Y642" s="24"/>
      <c r="Z642" s="15">
        <v>462</v>
      </c>
      <c r="AA6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2" s="16"/>
      <c r="AC642" s="71">
        <v>348</v>
      </c>
      <c r="AD642" s="71">
        <v>93</v>
      </c>
      <c r="AE642" s="71">
        <v>515</v>
      </c>
      <c r="AF642" s="71">
        <v>108</v>
      </c>
      <c r="AG642" s="71"/>
      <c r="AH642" s="71" t="s">
        <v>1616</v>
      </c>
      <c r="AI642" s="71">
        <v>-21600</v>
      </c>
      <c r="AJ642" s="74">
        <v>39835.8358912037</v>
      </c>
      <c r="AK642" s="71" t="s">
        <v>2452</v>
      </c>
      <c r="AL642" s="71" t="s">
        <v>2912</v>
      </c>
      <c r="AM642" s="71" t="s">
        <v>3480</v>
      </c>
      <c r="AN642" s="74">
        <v>40523.673541666663</v>
      </c>
      <c r="AO642" s="71"/>
      <c r="AP642" s="71"/>
    </row>
    <row r="643" spans="1:42" ht="34.049999999999997" customHeight="1">
      <c r="A643" s="17" t="s">
        <v>531</v>
      </c>
      <c r="B643" s="77"/>
      <c r="C643" s="78">
        <v>0</v>
      </c>
      <c r="D643" s="78">
        <v>1</v>
      </c>
      <c r="E643" s="79">
        <v>0</v>
      </c>
      <c r="F643" s="79">
        <v>4.35E-4</v>
      </c>
      <c r="G643" s="79">
        <v>1.5699999999999999E-4</v>
      </c>
      <c r="H643" s="79">
        <v>0.29823300000000003</v>
      </c>
      <c r="I643" s="79">
        <v>0</v>
      </c>
      <c r="J643" s="18"/>
      <c r="K643" s="18" t="s">
        <v>72</v>
      </c>
      <c r="L643" s="19">
        <v>4.0313927685545181</v>
      </c>
      <c r="M643" s="20">
        <v>99.996448506300936</v>
      </c>
      <c r="N643" s="88" t="s">
        <v>2138</v>
      </c>
      <c r="O643" s="18"/>
      <c r="P643" s="25" t="s">
        <v>531</v>
      </c>
      <c r="Q643" s="26"/>
      <c r="R643" s="26"/>
      <c r="S643" s="25" t="s">
        <v>3481</v>
      </c>
      <c r="T643" s="21">
        <v>1.9863287223106807</v>
      </c>
      <c r="U643" s="22">
        <v>3072.525390625</v>
      </c>
      <c r="V643" s="22">
        <v>9683.6328125</v>
      </c>
      <c r="W643" s="23"/>
      <c r="X643" s="24"/>
      <c r="Y643" s="24"/>
      <c r="Z643" s="15">
        <v>463</v>
      </c>
      <c r="AA6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3" s="16"/>
      <c r="AC643" s="71">
        <v>165</v>
      </c>
      <c r="AD643" s="71">
        <v>50</v>
      </c>
      <c r="AE643" s="71">
        <v>804</v>
      </c>
      <c r="AF643" s="71">
        <v>0</v>
      </c>
      <c r="AG643" s="71" t="s">
        <v>1335</v>
      </c>
      <c r="AH643" s="71" t="s">
        <v>1635</v>
      </c>
      <c r="AI643" s="71">
        <v>-14400</v>
      </c>
      <c r="AJ643" s="74">
        <v>40275.619050925925</v>
      </c>
      <c r="AK643" s="71" t="s">
        <v>2452</v>
      </c>
      <c r="AL643" s="71" t="s">
        <v>2913</v>
      </c>
      <c r="AM643" s="71" t="s">
        <v>3481</v>
      </c>
      <c r="AN643" s="74">
        <v>40523.673645833333</v>
      </c>
      <c r="AO643" s="71"/>
      <c r="AP643" s="71"/>
    </row>
    <row r="644" spans="1:42" ht="34.049999999999997" customHeight="1">
      <c r="A644" s="17" t="s">
        <v>532</v>
      </c>
      <c r="B644" s="77"/>
      <c r="C644" s="78">
        <v>0</v>
      </c>
      <c r="D644" s="78">
        <v>1</v>
      </c>
      <c r="E644" s="79">
        <v>0</v>
      </c>
      <c r="F644" s="79">
        <v>4.26E-4</v>
      </c>
      <c r="G644" s="79">
        <v>1.2799999999999999E-4</v>
      </c>
      <c r="H644" s="79">
        <v>0.25514900000000001</v>
      </c>
      <c r="I644" s="79">
        <v>0</v>
      </c>
      <c r="J644" s="18"/>
      <c r="K644" s="18" t="s">
        <v>72</v>
      </c>
      <c r="L644" s="19">
        <v>5.5454834385136715</v>
      </c>
      <c r="M644" s="20">
        <v>99.963135495403776</v>
      </c>
      <c r="N644" s="88" t="s">
        <v>2139</v>
      </c>
      <c r="O644" s="18"/>
      <c r="P644" s="25" t="s">
        <v>532</v>
      </c>
      <c r="Q644" s="26"/>
      <c r="R644" s="26"/>
      <c r="S644" s="25" t="s">
        <v>3482</v>
      </c>
      <c r="T644" s="21">
        <v>11.238092137584866</v>
      </c>
      <c r="U644" s="22">
        <v>5779.642578125</v>
      </c>
      <c r="V644" s="22">
        <v>2354.1181640625</v>
      </c>
      <c r="W644" s="23"/>
      <c r="X644" s="24"/>
      <c r="Y644" s="24"/>
      <c r="Z644" s="15">
        <v>464</v>
      </c>
      <c r="AA6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4" s="16"/>
      <c r="AC644" s="71">
        <v>303</v>
      </c>
      <c r="AD644" s="71">
        <v>519</v>
      </c>
      <c r="AE644" s="71">
        <v>607</v>
      </c>
      <c r="AF644" s="71">
        <v>8</v>
      </c>
      <c r="AG644" s="71"/>
      <c r="AH644" s="71" t="s">
        <v>1618</v>
      </c>
      <c r="AI644" s="71">
        <v>-10800</v>
      </c>
      <c r="AJ644" s="74">
        <v>39475.713993055557</v>
      </c>
      <c r="AK644" s="71" t="s">
        <v>2452</v>
      </c>
      <c r="AL644" s="71" t="s">
        <v>2914</v>
      </c>
      <c r="AM644" s="71" t="s">
        <v>3482</v>
      </c>
      <c r="AN644" s="74">
        <v>40523.673668981479</v>
      </c>
      <c r="AO644" s="71"/>
      <c r="AP644" s="71"/>
    </row>
    <row r="645" spans="1:42" ht="34.049999999999997" customHeight="1">
      <c r="A645" s="17" t="s">
        <v>533</v>
      </c>
      <c r="B645" s="77"/>
      <c r="C645" s="78">
        <v>0</v>
      </c>
      <c r="D645" s="78">
        <v>2</v>
      </c>
      <c r="E645" s="79">
        <v>0</v>
      </c>
      <c r="F645" s="79">
        <v>5.8E-4</v>
      </c>
      <c r="G645" s="79">
        <v>9.6699999999999998E-4</v>
      </c>
      <c r="H645" s="79">
        <v>0.46573100000000001</v>
      </c>
      <c r="I645" s="79">
        <v>0.5</v>
      </c>
      <c r="J645" s="18"/>
      <c r="K645" s="18" t="s">
        <v>72</v>
      </c>
      <c r="L645" s="19">
        <v>5.910265931464509</v>
      </c>
      <c r="M645" s="20">
        <v>99.935220754929176</v>
      </c>
      <c r="N645" s="88" t="s">
        <v>2140</v>
      </c>
      <c r="O645" s="18"/>
      <c r="P645" s="25" t="s">
        <v>533</v>
      </c>
      <c r="Q645" s="26"/>
      <c r="R645" s="26"/>
      <c r="S645" s="25" t="s">
        <v>3457</v>
      </c>
      <c r="T645" s="21">
        <v>18.990635894946816</v>
      </c>
      <c r="U645" s="22">
        <v>5172.6298828125</v>
      </c>
      <c r="V645" s="22">
        <v>8932.39453125</v>
      </c>
      <c r="W645" s="23"/>
      <c r="X645" s="24"/>
      <c r="Y645" s="24"/>
      <c r="Z645" s="15">
        <v>465</v>
      </c>
      <c r="AA6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5" s="16"/>
      <c r="AC645" s="71">
        <v>1285</v>
      </c>
      <c r="AD645" s="71">
        <v>912</v>
      </c>
      <c r="AE645" s="71">
        <v>1977</v>
      </c>
      <c r="AF645" s="71">
        <v>496</v>
      </c>
      <c r="AG645" s="71" t="s">
        <v>1336</v>
      </c>
      <c r="AH645" s="71" t="s">
        <v>1636</v>
      </c>
      <c r="AI645" s="71">
        <v>3600</v>
      </c>
      <c r="AJ645" s="74">
        <v>39904.800555555557</v>
      </c>
      <c r="AK645" s="71" t="s">
        <v>2452</v>
      </c>
      <c r="AL645" s="71" t="s">
        <v>2915</v>
      </c>
      <c r="AM645" s="71" t="s">
        <v>3457</v>
      </c>
      <c r="AN645" s="74">
        <v>40523.673668981479</v>
      </c>
      <c r="AO645" s="71"/>
      <c r="AP645" s="71"/>
    </row>
    <row r="646" spans="1:42" ht="34.049999999999997" customHeight="1">
      <c r="A646" s="17" t="s">
        <v>534</v>
      </c>
      <c r="B646" s="77"/>
      <c r="C646" s="78">
        <v>0</v>
      </c>
      <c r="D646" s="78">
        <v>1</v>
      </c>
      <c r="E646" s="79">
        <v>0</v>
      </c>
      <c r="F646" s="79">
        <v>5.71E-4</v>
      </c>
      <c r="G646" s="79">
        <v>8.0999999999999996E-4</v>
      </c>
      <c r="H646" s="79">
        <v>0.317498</v>
      </c>
      <c r="I646" s="79">
        <v>0</v>
      </c>
      <c r="J646" s="18"/>
      <c r="K646" s="18" t="s">
        <v>72</v>
      </c>
      <c r="L646" s="19">
        <v>2.3970436819920313</v>
      </c>
      <c r="M646" s="20">
        <v>99.99971588050407</v>
      </c>
      <c r="N646" s="88" t="s">
        <v>2141</v>
      </c>
      <c r="O646" s="18"/>
      <c r="P646" s="25" t="s">
        <v>534</v>
      </c>
      <c r="Q646" s="26"/>
      <c r="R646" s="26"/>
      <c r="S646" s="25" t="s">
        <v>3483</v>
      </c>
      <c r="T646" s="21">
        <v>1.0789062977848545</v>
      </c>
      <c r="U646" s="22">
        <v>7030.82763671875</v>
      </c>
      <c r="V646" s="22">
        <v>5256.849609375</v>
      </c>
      <c r="W646" s="23"/>
      <c r="X646" s="24"/>
      <c r="Y646" s="24"/>
      <c r="Z646" s="15">
        <v>466</v>
      </c>
      <c r="AA6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6" s="16"/>
      <c r="AC646" s="71">
        <v>23</v>
      </c>
      <c r="AD646" s="71">
        <v>4</v>
      </c>
      <c r="AE646" s="71">
        <v>71</v>
      </c>
      <c r="AF646" s="71">
        <v>7</v>
      </c>
      <c r="AG646" s="71" t="s">
        <v>1337</v>
      </c>
      <c r="AH646" s="71" t="s">
        <v>1622</v>
      </c>
      <c r="AI646" s="71">
        <v>3600</v>
      </c>
      <c r="AJ646" s="74">
        <v>40515.96366898148</v>
      </c>
      <c r="AK646" s="71" t="s">
        <v>2452</v>
      </c>
      <c r="AL646" s="71" t="s">
        <v>2916</v>
      </c>
      <c r="AM646" s="71" t="s">
        <v>3483</v>
      </c>
      <c r="AN646" s="74">
        <v>40523.673680555556</v>
      </c>
      <c r="AO646" s="71"/>
      <c r="AP646" s="71"/>
    </row>
    <row r="647" spans="1:42" ht="34.049999999999997" customHeight="1">
      <c r="A647" s="17" t="s">
        <v>536</v>
      </c>
      <c r="B647" s="77"/>
      <c r="C647" s="78">
        <v>0</v>
      </c>
      <c r="D647" s="78">
        <v>2</v>
      </c>
      <c r="E647" s="79">
        <v>0</v>
      </c>
      <c r="F647" s="79">
        <v>5.7399999999999997E-4</v>
      </c>
      <c r="G647" s="79">
        <v>8.6600000000000002E-4</v>
      </c>
      <c r="H647" s="79">
        <v>0.43885999999999997</v>
      </c>
      <c r="I647" s="79">
        <v>0.5</v>
      </c>
      <c r="J647" s="18"/>
      <c r="K647" s="18" t="s">
        <v>72</v>
      </c>
      <c r="L647" s="19">
        <v>5.1484678685919354</v>
      </c>
      <c r="M647" s="20">
        <v>99.98004060541129</v>
      </c>
      <c r="N647" s="88" t="s">
        <v>2142</v>
      </c>
      <c r="O647" s="18"/>
      <c r="P647" s="25" t="s">
        <v>536</v>
      </c>
      <c r="Q647" s="26"/>
      <c r="R647" s="26"/>
      <c r="S647" s="25" t="s">
        <v>3235</v>
      </c>
      <c r="T647" s="21">
        <v>6.5431674193860259</v>
      </c>
      <c r="U647" s="22">
        <v>5859.6875</v>
      </c>
      <c r="V647" s="22">
        <v>7286.0966796875</v>
      </c>
      <c r="W647" s="23"/>
      <c r="X647" s="24"/>
      <c r="Y647" s="24"/>
      <c r="Z647" s="15">
        <v>467</v>
      </c>
      <c r="AA6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7" s="16"/>
      <c r="AC647" s="71">
        <v>193</v>
      </c>
      <c r="AD647" s="71">
        <v>281</v>
      </c>
      <c r="AE647" s="71">
        <v>1223</v>
      </c>
      <c r="AF647" s="71">
        <v>2</v>
      </c>
      <c r="AG647" s="71" t="s">
        <v>1338</v>
      </c>
      <c r="AH647" s="71" t="s">
        <v>1647</v>
      </c>
      <c r="AI647" s="71">
        <v>3600</v>
      </c>
      <c r="AJ647" s="74">
        <v>39088.963379629633</v>
      </c>
      <c r="AK647" s="71" t="s">
        <v>2452</v>
      </c>
      <c r="AL647" s="71" t="s">
        <v>2917</v>
      </c>
      <c r="AM647" s="71" t="s">
        <v>3235</v>
      </c>
      <c r="AN647" s="74">
        <v>40523.673726851855</v>
      </c>
      <c r="AO647" s="71"/>
      <c r="AP647" s="71"/>
    </row>
    <row r="648" spans="1:42" ht="34.049999999999997" customHeight="1">
      <c r="A648" s="17" t="s">
        <v>538</v>
      </c>
      <c r="B648" s="77"/>
      <c r="C648" s="78">
        <v>0</v>
      </c>
      <c r="D648" s="78">
        <v>1</v>
      </c>
      <c r="E648" s="79">
        <v>0</v>
      </c>
      <c r="F648" s="79">
        <v>5.71E-4</v>
      </c>
      <c r="G648" s="79">
        <v>8.0999999999999996E-4</v>
      </c>
      <c r="H648" s="79">
        <v>0.317498</v>
      </c>
      <c r="I648" s="79">
        <v>0</v>
      </c>
      <c r="J648" s="18"/>
      <c r="K648" s="18" t="s">
        <v>72</v>
      </c>
      <c r="L648" s="19">
        <v>4.6396528869721099</v>
      </c>
      <c r="M648" s="20">
        <v>99.990908176130418</v>
      </c>
      <c r="N648" s="88" t="s">
        <v>2144</v>
      </c>
      <c r="O648" s="18"/>
      <c r="P648" s="25" t="s">
        <v>538</v>
      </c>
      <c r="Q648" s="26"/>
      <c r="R648" s="26"/>
      <c r="S648" s="25" t="s">
        <v>3485</v>
      </c>
      <c r="T648" s="21">
        <v>3.5250015291153427</v>
      </c>
      <c r="U648" s="22">
        <v>6682.5009765625</v>
      </c>
      <c r="V648" s="22">
        <v>4902.27392578125</v>
      </c>
      <c r="W648" s="23"/>
      <c r="X648" s="24"/>
      <c r="Y648" s="24"/>
      <c r="Z648" s="15">
        <v>469</v>
      </c>
      <c r="AA6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8" s="16"/>
      <c r="AC648" s="71">
        <v>15</v>
      </c>
      <c r="AD648" s="71">
        <v>128</v>
      </c>
      <c r="AE648" s="71">
        <v>756</v>
      </c>
      <c r="AF648" s="71">
        <v>0</v>
      </c>
      <c r="AG648" s="71" t="s">
        <v>1340</v>
      </c>
      <c r="AH648" s="71" t="s">
        <v>1631</v>
      </c>
      <c r="AI648" s="71">
        <v>3600</v>
      </c>
      <c r="AJ648" s="74">
        <v>39897.539953703701</v>
      </c>
      <c r="AK648" s="71" t="s">
        <v>2452</v>
      </c>
      <c r="AL648" s="71" t="s">
        <v>2919</v>
      </c>
      <c r="AM648" s="71" t="s">
        <v>3485</v>
      </c>
      <c r="AN648" s="74">
        <v>40523.673842592594</v>
      </c>
      <c r="AO648" s="71"/>
      <c r="AP648" s="71"/>
    </row>
    <row r="649" spans="1:42" ht="34.049999999999997" customHeight="1">
      <c r="A649" s="17" t="s">
        <v>539</v>
      </c>
      <c r="B649" s="77"/>
      <c r="C649" s="78">
        <v>0</v>
      </c>
      <c r="D649" s="78">
        <v>1</v>
      </c>
      <c r="E649" s="79">
        <v>0</v>
      </c>
      <c r="F649" s="79">
        <v>5.71E-4</v>
      </c>
      <c r="G649" s="79">
        <v>8.0999999999999996E-4</v>
      </c>
      <c r="H649" s="79">
        <v>0.317498</v>
      </c>
      <c r="I649" s="79">
        <v>0</v>
      </c>
      <c r="J649" s="18"/>
      <c r="K649" s="18" t="s">
        <v>72</v>
      </c>
      <c r="L649" s="19">
        <v>2.9217805974662041</v>
      </c>
      <c r="M649" s="20">
        <v>99.999360731134175</v>
      </c>
      <c r="N649" s="88" t="s">
        <v>2145</v>
      </c>
      <c r="O649" s="18"/>
      <c r="P649" s="25" t="s">
        <v>539</v>
      </c>
      <c r="Q649" s="26"/>
      <c r="R649" s="26"/>
      <c r="S649" s="25" t="s">
        <v>3486</v>
      </c>
      <c r="T649" s="21">
        <v>1.1775391700159226</v>
      </c>
      <c r="U649" s="22">
        <v>6798.7177734375</v>
      </c>
      <c r="V649" s="22">
        <v>8515.666015625</v>
      </c>
      <c r="W649" s="23"/>
      <c r="X649" s="24"/>
      <c r="Y649" s="24"/>
      <c r="Z649" s="15">
        <v>470</v>
      </c>
      <c r="AA6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49" s="16"/>
      <c r="AC649" s="71">
        <v>76</v>
      </c>
      <c r="AD649" s="71">
        <v>9</v>
      </c>
      <c r="AE649" s="71">
        <v>7</v>
      </c>
      <c r="AF649" s="71">
        <v>0</v>
      </c>
      <c r="AG649" s="71"/>
      <c r="AH649" s="71" t="s">
        <v>1652</v>
      </c>
      <c r="AI649" s="71">
        <v>-10800</v>
      </c>
      <c r="AJ649" s="74">
        <v>39996.16034722222</v>
      </c>
      <c r="AK649" s="71" t="s">
        <v>2452</v>
      </c>
      <c r="AL649" s="71" t="s">
        <v>2920</v>
      </c>
      <c r="AM649" s="71" t="s">
        <v>3486</v>
      </c>
      <c r="AN649" s="74">
        <v>40523.673842592594</v>
      </c>
      <c r="AO649" s="71"/>
      <c r="AP649" s="71"/>
    </row>
    <row r="650" spans="1:42" ht="34.049999999999997" customHeight="1">
      <c r="A650" s="17" t="s">
        <v>542</v>
      </c>
      <c r="B650" s="77"/>
      <c r="C650" s="78">
        <v>1</v>
      </c>
      <c r="D650" s="78">
        <v>2</v>
      </c>
      <c r="E650" s="79">
        <v>0</v>
      </c>
      <c r="F650" s="79">
        <v>5.7200000000000003E-4</v>
      </c>
      <c r="G650" s="79">
        <v>8.4900000000000004E-4</v>
      </c>
      <c r="H650" s="79">
        <v>0.460677</v>
      </c>
      <c r="I650" s="79">
        <v>0.5</v>
      </c>
      <c r="J650" s="18"/>
      <c r="K650" s="18" t="s">
        <v>72</v>
      </c>
      <c r="L650" s="19">
        <v>4.8039564009033802</v>
      </c>
      <c r="M650" s="20">
        <v>99.98828007079311</v>
      </c>
      <c r="N650" s="88" t="s">
        <v>2147</v>
      </c>
      <c r="O650" s="18"/>
      <c r="P650" s="25" t="s">
        <v>542</v>
      </c>
      <c r="Q650" s="26"/>
      <c r="R650" s="26"/>
      <c r="S650" s="25" t="s">
        <v>3235</v>
      </c>
      <c r="T650" s="21">
        <v>4.2548847836252461</v>
      </c>
      <c r="U650" s="22">
        <v>6709.78271484375</v>
      </c>
      <c r="V650" s="22">
        <v>8129.56640625</v>
      </c>
      <c r="W650" s="23"/>
      <c r="X650" s="24"/>
      <c r="Y650" s="24"/>
      <c r="Z650" s="15">
        <v>472</v>
      </c>
      <c r="AA6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0" s="16"/>
      <c r="AC650" s="71">
        <v>533</v>
      </c>
      <c r="AD650" s="71">
        <v>165</v>
      </c>
      <c r="AE650" s="71">
        <v>2682</v>
      </c>
      <c r="AF650" s="71">
        <v>62</v>
      </c>
      <c r="AG650" s="71" t="s">
        <v>1342</v>
      </c>
      <c r="AH650" s="71" t="s">
        <v>1623</v>
      </c>
      <c r="AI650" s="71">
        <v>3600</v>
      </c>
      <c r="AJ650" s="74">
        <v>40203.568055555559</v>
      </c>
      <c r="AK650" s="71" t="s">
        <v>2452</v>
      </c>
      <c r="AL650" s="71" t="s">
        <v>2922</v>
      </c>
      <c r="AM650" s="71" t="s">
        <v>3235</v>
      </c>
      <c r="AN650" s="74">
        <v>40523.67392361111</v>
      </c>
      <c r="AO650" s="71"/>
      <c r="AP650" s="71"/>
    </row>
    <row r="651" spans="1:42" ht="34.049999999999997" customHeight="1">
      <c r="A651" s="17" t="s">
        <v>547</v>
      </c>
      <c r="B651" s="77"/>
      <c r="C651" s="78">
        <v>0</v>
      </c>
      <c r="D651" s="78">
        <v>1</v>
      </c>
      <c r="E651" s="79">
        <v>0</v>
      </c>
      <c r="F651" s="79">
        <v>4.35E-4</v>
      </c>
      <c r="G651" s="79">
        <v>1.5699999999999999E-4</v>
      </c>
      <c r="H651" s="79">
        <v>0.29823300000000003</v>
      </c>
      <c r="I651" s="79">
        <v>0</v>
      </c>
      <c r="J651" s="18"/>
      <c r="K651" s="18" t="s">
        <v>72</v>
      </c>
      <c r="L651" s="19">
        <v>3.1079339807251336</v>
      </c>
      <c r="M651" s="20">
        <v>99.999147641512224</v>
      </c>
      <c r="N651" s="88" t="s">
        <v>2151</v>
      </c>
      <c r="O651" s="18"/>
      <c r="P651" s="25" t="s">
        <v>547</v>
      </c>
      <c r="Q651" s="26"/>
      <c r="R651" s="26"/>
      <c r="S651" s="25" t="s">
        <v>3490</v>
      </c>
      <c r="T651" s="21">
        <v>1.2367188933545634</v>
      </c>
      <c r="U651" s="22">
        <v>3269.948486328125</v>
      </c>
      <c r="V651" s="22">
        <v>9797.51953125</v>
      </c>
      <c r="W651" s="23"/>
      <c r="X651" s="24"/>
      <c r="Y651" s="24"/>
      <c r="Z651" s="15">
        <v>476</v>
      </c>
      <c r="AA6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1" s="16"/>
      <c r="AC651" s="71">
        <v>19</v>
      </c>
      <c r="AD651" s="71">
        <v>12</v>
      </c>
      <c r="AE651" s="71">
        <v>102</v>
      </c>
      <c r="AF651" s="71">
        <v>0</v>
      </c>
      <c r="AG651" s="71" t="s">
        <v>1346</v>
      </c>
      <c r="AH651" s="71" t="s">
        <v>1623</v>
      </c>
      <c r="AI651" s="71">
        <v>3600</v>
      </c>
      <c r="AJ651" s="74">
        <v>40447.714502314811</v>
      </c>
      <c r="AK651" s="71" t="s">
        <v>2452</v>
      </c>
      <c r="AL651" s="71" t="s">
        <v>2926</v>
      </c>
      <c r="AM651" s="71" t="s">
        <v>3490</v>
      </c>
      <c r="AN651" s="74">
        <v>40523.673993055556</v>
      </c>
      <c r="AO651" s="71"/>
      <c r="AP651" s="71"/>
    </row>
    <row r="652" spans="1:42" ht="34.049999999999997" customHeight="1">
      <c r="A652" s="17" t="s">
        <v>548</v>
      </c>
      <c r="B652" s="77"/>
      <c r="C652" s="78">
        <v>0</v>
      </c>
      <c r="D652" s="78">
        <v>1</v>
      </c>
      <c r="E652" s="79">
        <v>0</v>
      </c>
      <c r="F652" s="79">
        <v>5.71E-4</v>
      </c>
      <c r="G652" s="79">
        <v>8.0999999999999996E-4</v>
      </c>
      <c r="H652" s="79">
        <v>0.317498</v>
      </c>
      <c r="I652" s="79">
        <v>0</v>
      </c>
      <c r="J652" s="18"/>
      <c r="K652" s="18" t="s">
        <v>72</v>
      </c>
      <c r="L652" s="19">
        <v>2.759159997970503</v>
      </c>
      <c r="M652" s="20">
        <v>99.999502790882133</v>
      </c>
      <c r="N652" s="88" t="s">
        <v>2152</v>
      </c>
      <c r="O652" s="18"/>
      <c r="P652" s="25" t="s">
        <v>548</v>
      </c>
      <c r="Q652" s="26"/>
      <c r="R652" s="26"/>
      <c r="S652" s="94" t="s">
        <v>3695</v>
      </c>
      <c r="T652" s="21">
        <v>1.1380860211234953</v>
      </c>
      <c r="U652" s="22">
        <v>6915.8896484375</v>
      </c>
      <c r="V652" s="22">
        <v>7465.8662109375</v>
      </c>
      <c r="W652" s="23"/>
      <c r="X652" s="24"/>
      <c r="Y652" s="24"/>
      <c r="Z652" s="15">
        <v>477</v>
      </c>
      <c r="AA6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2" s="16"/>
      <c r="AC652" s="71">
        <v>15</v>
      </c>
      <c r="AD652" s="71">
        <v>7</v>
      </c>
      <c r="AE652" s="71">
        <v>2</v>
      </c>
      <c r="AF652" s="71">
        <v>0</v>
      </c>
      <c r="AG652" s="71"/>
      <c r="AH652" s="71"/>
      <c r="AI652" s="71"/>
      <c r="AJ652" s="74">
        <v>40449.613425925927</v>
      </c>
      <c r="AK652" s="71" t="s">
        <v>2452</v>
      </c>
      <c r="AL652" s="71" t="s">
        <v>2927</v>
      </c>
      <c r="AM652" s="71" t="s">
        <v>3491</v>
      </c>
      <c r="AN652" s="74">
        <v>40523.674004629633</v>
      </c>
      <c r="AO652" s="71"/>
      <c r="AP652" s="71"/>
    </row>
    <row r="653" spans="1:42" ht="34.049999999999997" customHeight="1">
      <c r="A653" s="17" t="s">
        <v>549</v>
      </c>
      <c r="B653" s="77"/>
      <c r="C653" s="78">
        <v>1</v>
      </c>
      <c r="D653" s="78">
        <v>2</v>
      </c>
      <c r="E653" s="79">
        <v>0</v>
      </c>
      <c r="F653" s="79">
        <v>5.7399999999999997E-4</v>
      </c>
      <c r="G653" s="79">
        <v>8.4000000000000003E-4</v>
      </c>
      <c r="H653" s="79">
        <v>0.52677600000000002</v>
      </c>
      <c r="I653" s="79">
        <v>0.5</v>
      </c>
      <c r="J653" s="18"/>
      <c r="K653" s="18" t="s">
        <v>72</v>
      </c>
      <c r="L653" s="19">
        <v>5.3282574253299249</v>
      </c>
      <c r="M653" s="20">
        <v>99.973647916752981</v>
      </c>
      <c r="N653" s="88" t="s">
        <v>2153</v>
      </c>
      <c r="O653" s="18"/>
      <c r="P653" s="25" t="s">
        <v>549</v>
      </c>
      <c r="Q653" s="26"/>
      <c r="R653" s="26"/>
      <c r="S653" s="25" t="s">
        <v>3235</v>
      </c>
      <c r="T653" s="21">
        <v>8.3185591195452506</v>
      </c>
      <c r="U653" s="22">
        <v>7276.47119140625</v>
      </c>
      <c r="V653" s="22">
        <v>7662.8349609375</v>
      </c>
      <c r="W653" s="23"/>
      <c r="X653" s="24"/>
      <c r="Y653" s="24"/>
      <c r="Z653" s="15">
        <v>478</v>
      </c>
      <c r="AA6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3" s="16"/>
      <c r="AC653" s="71">
        <v>176</v>
      </c>
      <c r="AD653" s="71">
        <v>371</v>
      </c>
      <c r="AE653" s="71">
        <v>3312</v>
      </c>
      <c r="AF653" s="71">
        <v>6</v>
      </c>
      <c r="AG653" s="71"/>
      <c r="AH653" s="71" t="s">
        <v>1662</v>
      </c>
      <c r="AI653" s="71">
        <v>19800</v>
      </c>
      <c r="AJ653" s="74">
        <v>39902.870092592595</v>
      </c>
      <c r="AK653" s="71" t="s">
        <v>2452</v>
      </c>
      <c r="AL653" s="71" t="s">
        <v>2928</v>
      </c>
      <c r="AM653" s="71" t="s">
        <v>3235</v>
      </c>
      <c r="AN653" s="74">
        <v>40523.665532407409</v>
      </c>
      <c r="AO653" s="71"/>
      <c r="AP653" s="71"/>
    </row>
    <row r="654" spans="1:42" ht="34.049999999999997" customHeight="1">
      <c r="A654" s="17" t="s">
        <v>553</v>
      </c>
      <c r="B654" s="77"/>
      <c r="C654" s="78">
        <v>0</v>
      </c>
      <c r="D654" s="78">
        <v>1</v>
      </c>
      <c r="E654" s="79">
        <v>0</v>
      </c>
      <c r="F654" s="79">
        <v>4.35E-4</v>
      </c>
      <c r="G654" s="79">
        <v>1.5699999999999999E-4</v>
      </c>
      <c r="H654" s="79">
        <v>0.29823300000000003</v>
      </c>
      <c r="I654" s="79">
        <v>0</v>
      </c>
      <c r="J654" s="18"/>
      <c r="K654" s="18" t="s">
        <v>72</v>
      </c>
      <c r="L654" s="19">
        <v>3.8188242794582354</v>
      </c>
      <c r="M654" s="20">
        <v>99.997442924536685</v>
      </c>
      <c r="N654" s="88" t="s">
        <v>2156</v>
      </c>
      <c r="O654" s="18"/>
      <c r="P654" s="25" t="s">
        <v>553</v>
      </c>
      <c r="Q654" s="26"/>
      <c r="R654" s="26"/>
      <c r="S654" s="25" t="s">
        <v>3283</v>
      </c>
      <c r="T654" s="21">
        <v>1.71015668006369</v>
      </c>
      <c r="U654" s="22">
        <v>2907.182373046875</v>
      </c>
      <c r="V654" s="22">
        <v>9557.6474609375</v>
      </c>
      <c r="W654" s="23"/>
      <c r="X654" s="24"/>
      <c r="Y654" s="24"/>
      <c r="Z654" s="15">
        <v>481</v>
      </c>
      <c r="AA6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4" s="16"/>
      <c r="AC654" s="71">
        <v>14</v>
      </c>
      <c r="AD654" s="71">
        <v>36</v>
      </c>
      <c r="AE654" s="71">
        <v>35</v>
      </c>
      <c r="AF654" s="71">
        <v>0</v>
      </c>
      <c r="AG654" s="71" t="s">
        <v>1349</v>
      </c>
      <c r="AH654" s="71" t="s">
        <v>1615</v>
      </c>
      <c r="AI654" s="71">
        <v>3600</v>
      </c>
      <c r="AJ654" s="74">
        <v>40523.602314814816</v>
      </c>
      <c r="AK654" s="71" t="s">
        <v>2452</v>
      </c>
      <c r="AL654" s="71" t="s">
        <v>2931</v>
      </c>
      <c r="AM654" s="71" t="s">
        <v>3283</v>
      </c>
      <c r="AN654" s="74">
        <v>40523.674050925925</v>
      </c>
      <c r="AO654" s="71"/>
      <c r="AP654" s="71"/>
    </row>
    <row r="655" spans="1:42" ht="34.049999999999997" customHeight="1">
      <c r="A655" s="17" t="s">
        <v>554</v>
      </c>
      <c r="B655" s="77"/>
      <c r="C655" s="78">
        <v>0</v>
      </c>
      <c r="D655" s="78">
        <v>2</v>
      </c>
      <c r="E655" s="79">
        <v>0</v>
      </c>
      <c r="F655" s="79">
        <v>5.8E-4</v>
      </c>
      <c r="G655" s="79">
        <v>9.6699999999999998E-4</v>
      </c>
      <c r="H655" s="79">
        <v>0.46573100000000001</v>
      </c>
      <c r="I655" s="79">
        <v>0.5</v>
      </c>
      <c r="J655" s="18"/>
      <c r="K655" s="18" t="s">
        <v>72</v>
      </c>
      <c r="L655" s="19"/>
      <c r="M655" s="20">
        <v>100</v>
      </c>
      <c r="N655" s="88" t="s">
        <v>2157</v>
      </c>
      <c r="O655" s="18"/>
      <c r="P655" s="25" t="s">
        <v>554</v>
      </c>
      <c r="Q655" s="26"/>
      <c r="R655" s="26"/>
      <c r="S655" s="25" t="s">
        <v>3236</v>
      </c>
      <c r="T655" s="21">
        <v>1</v>
      </c>
      <c r="U655" s="22">
        <v>4985.58154296875</v>
      </c>
      <c r="V655" s="22">
        <v>8551.4599609375</v>
      </c>
      <c r="W655" s="23"/>
      <c r="X655" s="24"/>
      <c r="Y655" s="24"/>
      <c r="Z655" s="15">
        <v>482</v>
      </c>
      <c r="AA6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0</v>
      </c>
      <c r="AB655" s="16"/>
      <c r="AC655" s="71">
        <v>8</v>
      </c>
      <c r="AD655" s="71">
        <v>0</v>
      </c>
      <c r="AE655" s="71">
        <v>7</v>
      </c>
      <c r="AF655" s="71">
        <v>0</v>
      </c>
      <c r="AG655" s="71" t="s">
        <v>1350</v>
      </c>
      <c r="AH655" s="71"/>
      <c r="AI655" s="71"/>
      <c r="AJ655" s="74">
        <v>40373.749259259261</v>
      </c>
      <c r="AK655" s="71" t="s">
        <v>2452</v>
      </c>
      <c r="AL655" s="71" t="s">
        <v>2932</v>
      </c>
      <c r="AM655" s="71" t="s">
        <v>3236</v>
      </c>
      <c r="AN655" s="74">
        <v>40523.674062500002</v>
      </c>
      <c r="AO655" s="71"/>
      <c r="AP655" s="71"/>
    </row>
    <row r="656" spans="1:42" ht="34.049999999999997" customHeight="1">
      <c r="A656" s="17" t="s">
        <v>555</v>
      </c>
      <c r="B656" s="77"/>
      <c r="C656" s="78">
        <v>0</v>
      </c>
      <c r="D656" s="78">
        <v>2</v>
      </c>
      <c r="E656" s="79">
        <v>0</v>
      </c>
      <c r="F656" s="79">
        <v>4.7699999999999999E-4</v>
      </c>
      <c r="G656" s="79">
        <v>8.2600000000000002E-4</v>
      </c>
      <c r="H656" s="79">
        <v>0.33982699999999999</v>
      </c>
      <c r="I656" s="79">
        <v>1</v>
      </c>
      <c r="J656" s="18"/>
      <c r="K656" s="18" t="s">
        <v>72</v>
      </c>
      <c r="L656" s="19">
        <v>3.8365536141347869</v>
      </c>
      <c r="M656" s="20">
        <v>99.997371894662692</v>
      </c>
      <c r="N656" s="88" t="s">
        <v>2158</v>
      </c>
      <c r="O656" s="18"/>
      <c r="P656" s="25" t="s">
        <v>555</v>
      </c>
      <c r="Q656" s="26"/>
      <c r="R656" s="26"/>
      <c r="S656" s="25" t="s">
        <v>3493</v>
      </c>
      <c r="T656" s="21">
        <v>1.7298832545099037</v>
      </c>
      <c r="U656" s="22">
        <v>2739.71728515625</v>
      </c>
      <c r="V656" s="22">
        <v>2899.7861328125</v>
      </c>
      <c r="W656" s="23"/>
      <c r="X656" s="24"/>
      <c r="Y656" s="24"/>
      <c r="Z656" s="15">
        <v>483</v>
      </c>
      <c r="AA6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6" s="16"/>
      <c r="AC656" s="71">
        <v>238</v>
      </c>
      <c r="AD656" s="71">
        <v>37</v>
      </c>
      <c r="AE656" s="71">
        <v>203</v>
      </c>
      <c r="AF656" s="71">
        <v>5</v>
      </c>
      <c r="AG656" s="71" t="s">
        <v>1351</v>
      </c>
      <c r="AH656" s="71"/>
      <c r="AI656" s="71"/>
      <c r="AJ656" s="74">
        <v>40207.544722222221</v>
      </c>
      <c r="AK656" s="71" t="s">
        <v>2452</v>
      </c>
      <c r="AL656" s="71" t="s">
        <v>2933</v>
      </c>
      <c r="AM656" s="71" t="s">
        <v>3493</v>
      </c>
      <c r="AN656" s="74">
        <v>40523.674097222225</v>
      </c>
      <c r="AO656" s="71"/>
      <c r="AP656" s="71"/>
    </row>
    <row r="657" spans="1:42" ht="34.049999999999997" customHeight="1">
      <c r="A657" s="17" t="s">
        <v>556</v>
      </c>
      <c r="B657" s="77"/>
      <c r="C657" s="78">
        <v>0</v>
      </c>
      <c r="D657" s="78">
        <v>1</v>
      </c>
      <c r="E657" s="79">
        <v>0</v>
      </c>
      <c r="F657" s="79">
        <v>5.71E-4</v>
      </c>
      <c r="G657" s="79">
        <v>8.0999999999999996E-4</v>
      </c>
      <c r="H657" s="79">
        <v>0.317498</v>
      </c>
      <c r="I657" s="79">
        <v>0</v>
      </c>
      <c r="J657" s="18"/>
      <c r="K657" s="18" t="s">
        <v>72</v>
      </c>
      <c r="L657" s="19">
        <v>4.1161785674804463</v>
      </c>
      <c r="M657" s="20">
        <v>99.995951297183069</v>
      </c>
      <c r="N657" s="88" t="s">
        <v>2159</v>
      </c>
      <c r="O657" s="18"/>
      <c r="P657" s="25" t="s">
        <v>556</v>
      </c>
      <c r="Q657" s="26"/>
      <c r="R657" s="26"/>
      <c r="S657" s="25" t="s">
        <v>3494</v>
      </c>
      <c r="T657" s="21">
        <v>2.1244147434341762</v>
      </c>
      <c r="U657" s="22">
        <v>5472.810546875</v>
      </c>
      <c r="V657" s="22">
        <v>9068.18359375</v>
      </c>
      <c r="W657" s="23"/>
      <c r="X657" s="24"/>
      <c r="Y657" s="24"/>
      <c r="Z657" s="15">
        <v>484</v>
      </c>
      <c r="AA6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7" s="16"/>
      <c r="AC657" s="71">
        <v>123</v>
      </c>
      <c r="AD657" s="71">
        <v>57</v>
      </c>
      <c r="AE657" s="71">
        <v>91</v>
      </c>
      <c r="AF657" s="71">
        <v>0</v>
      </c>
      <c r="AG657" s="71" t="s">
        <v>1352</v>
      </c>
      <c r="AH657" s="71"/>
      <c r="AI657" s="71"/>
      <c r="AJ657" s="74">
        <v>40232.925625000003</v>
      </c>
      <c r="AK657" s="71" t="s">
        <v>2452</v>
      </c>
      <c r="AL657" s="71" t="s">
        <v>2934</v>
      </c>
      <c r="AM657" s="71" t="s">
        <v>3494</v>
      </c>
      <c r="AN657" s="74">
        <v>40523.674155092594</v>
      </c>
      <c r="AO657" s="71"/>
      <c r="AP657" s="71"/>
    </row>
    <row r="658" spans="1:42" ht="34.049999999999997" customHeight="1">
      <c r="A658" s="17" t="s">
        <v>558</v>
      </c>
      <c r="B658" s="77"/>
      <c r="C658" s="78">
        <v>0</v>
      </c>
      <c r="D658" s="78">
        <v>1</v>
      </c>
      <c r="E658" s="79">
        <v>0</v>
      </c>
      <c r="F658" s="79">
        <v>5.71E-4</v>
      </c>
      <c r="G658" s="79">
        <v>8.0999999999999996E-4</v>
      </c>
      <c r="H658" s="79">
        <v>0.317498</v>
      </c>
      <c r="I658" s="79">
        <v>0</v>
      </c>
      <c r="J658" s="18"/>
      <c r="K658" s="18" t="s">
        <v>72</v>
      </c>
      <c r="L658" s="19">
        <v>4.1493694445043845</v>
      </c>
      <c r="M658" s="20">
        <v>99.995738207561132</v>
      </c>
      <c r="N658" s="88" t="s">
        <v>2161</v>
      </c>
      <c r="O658" s="18"/>
      <c r="P658" s="25" t="s">
        <v>558</v>
      </c>
      <c r="Q658" s="26"/>
      <c r="R658" s="26"/>
      <c r="S658" s="25" t="s">
        <v>3496</v>
      </c>
      <c r="T658" s="21">
        <v>2.1835944667728167</v>
      </c>
      <c r="U658" s="22">
        <v>6926.5087890625</v>
      </c>
      <c r="V658" s="22">
        <v>6447.60791015625</v>
      </c>
      <c r="W658" s="23"/>
      <c r="X658" s="24"/>
      <c r="Y658" s="24"/>
      <c r="Z658" s="15">
        <v>486</v>
      </c>
      <c r="AA6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8" s="16"/>
      <c r="AC658" s="71">
        <v>52</v>
      </c>
      <c r="AD658" s="71">
        <v>60</v>
      </c>
      <c r="AE658" s="71">
        <v>823</v>
      </c>
      <c r="AF658" s="71">
        <v>1</v>
      </c>
      <c r="AG658" s="71" t="s">
        <v>1354</v>
      </c>
      <c r="AH658" s="71" t="s">
        <v>1603</v>
      </c>
      <c r="AI658" s="71">
        <v>-18000</v>
      </c>
      <c r="AJ658" s="74">
        <v>40063.607835648145</v>
      </c>
      <c r="AK658" s="71" t="s">
        <v>2452</v>
      </c>
      <c r="AL658" s="71" t="s">
        <v>2936</v>
      </c>
      <c r="AM658" s="71" t="s">
        <v>3496</v>
      </c>
      <c r="AN658" s="74">
        <v>40523.674270833333</v>
      </c>
      <c r="AO658" s="71"/>
      <c r="AP658" s="71"/>
    </row>
    <row r="659" spans="1:42" ht="34.049999999999997" customHeight="1">
      <c r="A659" s="17" t="s">
        <v>560</v>
      </c>
      <c r="B659" s="77"/>
      <c r="C659" s="78">
        <v>0</v>
      </c>
      <c r="D659" s="78">
        <v>1</v>
      </c>
      <c r="E659" s="79">
        <v>0</v>
      </c>
      <c r="F659" s="79">
        <v>5.71E-4</v>
      </c>
      <c r="G659" s="79">
        <v>8.0999999999999996E-4</v>
      </c>
      <c r="H659" s="79">
        <v>0.317498</v>
      </c>
      <c r="I659" s="79">
        <v>0</v>
      </c>
      <c r="J659" s="18"/>
      <c r="K659" s="18" t="s">
        <v>72</v>
      </c>
      <c r="L659" s="19">
        <v>5.001769202950582</v>
      </c>
      <c r="M659" s="20">
        <v>99.984089308228221</v>
      </c>
      <c r="N659" s="88" t="s">
        <v>2163</v>
      </c>
      <c r="O659" s="18"/>
      <c r="P659" s="25" t="s">
        <v>560</v>
      </c>
      <c r="Q659" s="26"/>
      <c r="R659" s="26"/>
      <c r="S659" s="25" t="s">
        <v>3235</v>
      </c>
      <c r="T659" s="21">
        <v>5.4187526759518496</v>
      </c>
      <c r="U659" s="22">
        <v>7094.376953125</v>
      </c>
      <c r="V659" s="22">
        <v>6771.9521484375</v>
      </c>
      <c r="W659" s="23"/>
      <c r="X659" s="24"/>
      <c r="Y659" s="24"/>
      <c r="Z659" s="15">
        <v>488</v>
      </c>
      <c r="AA6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59" s="16"/>
      <c r="AC659" s="71">
        <v>192</v>
      </c>
      <c r="AD659" s="71">
        <v>224</v>
      </c>
      <c r="AE659" s="71">
        <v>5244</v>
      </c>
      <c r="AF659" s="71">
        <v>0</v>
      </c>
      <c r="AG659" s="71" t="s">
        <v>1355</v>
      </c>
      <c r="AH659" s="71" t="s">
        <v>1603</v>
      </c>
      <c r="AI659" s="71">
        <v>-18000</v>
      </c>
      <c r="AJ659" s="74">
        <v>40219.950162037036</v>
      </c>
      <c r="AK659" s="71" t="s">
        <v>2452</v>
      </c>
      <c r="AL659" s="71" t="s">
        <v>2938</v>
      </c>
      <c r="AM659" s="71" t="s">
        <v>3235</v>
      </c>
      <c r="AN659" s="74">
        <v>40523.674351851849</v>
      </c>
      <c r="AO659" s="71"/>
      <c r="AP659" s="71"/>
    </row>
    <row r="660" spans="1:42" ht="34.049999999999997" customHeight="1">
      <c r="A660" s="17" t="s">
        <v>561</v>
      </c>
      <c r="B660" s="77"/>
      <c r="C660" s="78">
        <v>0</v>
      </c>
      <c r="D660" s="78">
        <v>1</v>
      </c>
      <c r="E660" s="79">
        <v>0</v>
      </c>
      <c r="F660" s="79">
        <v>5.71E-4</v>
      </c>
      <c r="G660" s="79">
        <v>8.0999999999999996E-4</v>
      </c>
      <c r="H660" s="79">
        <v>0.317498</v>
      </c>
      <c r="I660" s="79">
        <v>0</v>
      </c>
      <c r="J660" s="18"/>
      <c r="K660" s="18" t="s">
        <v>72</v>
      </c>
      <c r="L660" s="19">
        <v>4.3435611949324082</v>
      </c>
      <c r="M660" s="20">
        <v>99.99424658020753</v>
      </c>
      <c r="N660" s="88" t="s">
        <v>2164</v>
      </c>
      <c r="O660" s="18"/>
      <c r="P660" s="25" t="s">
        <v>561</v>
      </c>
      <c r="Q660" s="26"/>
      <c r="R660" s="26"/>
      <c r="S660" s="25" t="s">
        <v>3235</v>
      </c>
      <c r="T660" s="21">
        <v>2.5978525301433026</v>
      </c>
      <c r="U660" s="22">
        <v>5607.234375</v>
      </c>
      <c r="V660" s="22">
        <v>9123.609375</v>
      </c>
      <c r="W660" s="23"/>
      <c r="X660" s="24"/>
      <c r="Y660" s="24"/>
      <c r="Z660" s="15">
        <v>489</v>
      </c>
      <c r="AA66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0" s="16"/>
      <c r="AC660" s="71">
        <v>83</v>
      </c>
      <c r="AD660" s="71">
        <v>81</v>
      </c>
      <c r="AE660" s="71">
        <v>15243</v>
      </c>
      <c r="AF660" s="71">
        <v>31</v>
      </c>
      <c r="AG660" s="71"/>
      <c r="AH660" s="71" t="s">
        <v>1628</v>
      </c>
      <c r="AI660" s="71">
        <v>-10800</v>
      </c>
      <c r="AJ660" s="74">
        <v>40130.468773148146</v>
      </c>
      <c r="AK660" s="71" t="s">
        <v>2452</v>
      </c>
      <c r="AL660" s="71" t="s">
        <v>2939</v>
      </c>
      <c r="AM660" s="71" t="s">
        <v>3235</v>
      </c>
      <c r="AN660" s="74">
        <v>40523.674375000002</v>
      </c>
      <c r="AO660" s="71"/>
      <c r="AP660" s="71"/>
    </row>
    <row r="661" spans="1:42" ht="34.049999999999997" customHeight="1">
      <c r="A661" s="17" t="s">
        <v>562</v>
      </c>
      <c r="B661" s="77"/>
      <c r="C661" s="78">
        <v>0</v>
      </c>
      <c r="D661" s="78">
        <v>1</v>
      </c>
      <c r="E661" s="79">
        <v>0</v>
      </c>
      <c r="F661" s="79">
        <v>5.71E-4</v>
      </c>
      <c r="G661" s="79">
        <v>8.0999999999999996E-4</v>
      </c>
      <c r="H661" s="79">
        <v>0.317498</v>
      </c>
      <c r="I661" s="79">
        <v>0</v>
      </c>
      <c r="J661" s="18"/>
      <c r="K661" s="18" t="s">
        <v>72</v>
      </c>
      <c r="L661" s="19">
        <v>4.5114857604828558</v>
      </c>
      <c r="M661" s="20">
        <v>99.992541863231978</v>
      </c>
      <c r="N661" s="88" t="s">
        <v>2165</v>
      </c>
      <c r="O661" s="18"/>
      <c r="P661" s="25" t="s">
        <v>562</v>
      </c>
      <c r="Q661" s="26"/>
      <c r="R661" s="26"/>
      <c r="S661" s="25" t="s">
        <v>3235</v>
      </c>
      <c r="T661" s="21">
        <v>3.0712903168524295</v>
      </c>
      <c r="U661" s="22">
        <v>6116.20556640625</v>
      </c>
      <c r="V661" s="22">
        <v>8572.3955078125</v>
      </c>
      <c r="W661" s="23"/>
      <c r="X661" s="24"/>
      <c r="Y661" s="24"/>
      <c r="Z661" s="15">
        <v>490</v>
      </c>
      <c r="AA6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1" s="16"/>
      <c r="AC661" s="71">
        <v>633</v>
      </c>
      <c r="AD661" s="71">
        <v>105</v>
      </c>
      <c r="AE661" s="71">
        <v>5</v>
      </c>
      <c r="AF661" s="71">
        <v>0</v>
      </c>
      <c r="AG661" s="71" t="s">
        <v>1356</v>
      </c>
      <c r="AH661" s="71" t="s">
        <v>1665</v>
      </c>
      <c r="AI661" s="71">
        <v>10800</v>
      </c>
      <c r="AJ661" s="74">
        <v>39657.703900462962</v>
      </c>
      <c r="AK661" s="71" t="s">
        <v>2452</v>
      </c>
      <c r="AL661" s="71" t="s">
        <v>2940</v>
      </c>
      <c r="AM661" s="71" t="s">
        <v>3235</v>
      </c>
      <c r="AN661" s="74">
        <v>40523.674409722225</v>
      </c>
      <c r="AO661" s="71"/>
      <c r="AP661" s="71"/>
    </row>
    <row r="662" spans="1:42" ht="34.049999999999997" customHeight="1">
      <c r="A662" s="17" t="s">
        <v>563</v>
      </c>
      <c r="B662" s="77"/>
      <c r="C662" s="78">
        <v>0</v>
      </c>
      <c r="D662" s="78">
        <v>1</v>
      </c>
      <c r="E662" s="79">
        <v>0</v>
      </c>
      <c r="F662" s="79">
        <v>3.6099999999999999E-4</v>
      </c>
      <c r="G662" s="79">
        <v>8.1000000000000004E-5</v>
      </c>
      <c r="H662" s="79">
        <v>0.25564999999999999</v>
      </c>
      <c r="I662" s="79">
        <v>0</v>
      </c>
      <c r="J662" s="18"/>
      <c r="K662" s="18" t="s">
        <v>72</v>
      </c>
      <c r="L662" s="19">
        <v>4.5978912855004008</v>
      </c>
      <c r="M662" s="20">
        <v>99.991476415122264</v>
      </c>
      <c r="N662" s="88" t="s">
        <v>2166</v>
      </c>
      <c r="O662" s="18"/>
      <c r="P662" s="25" t="s">
        <v>563</v>
      </c>
      <c r="Q662" s="26"/>
      <c r="R662" s="26"/>
      <c r="S662" s="25" t="s">
        <v>3498</v>
      </c>
      <c r="T662" s="21">
        <v>3.3671889335456338</v>
      </c>
      <c r="U662" s="22">
        <v>936.21868896484375</v>
      </c>
      <c r="V662" s="22">
        <v>2786.792236328125</v>
      </c>
      <c r="W662" s="23"/>
      <c r="X662" s="24"/>
      <c r="Y662" s="24"/>
      <c r="Z662" s="15">
        <v>491</v>
      </c>
      <c r="AA6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2" s="16"/>
      <c r="AC662" s="71">
        <v>189</v>
      </c>
      <c r="AD662" s="71">
        <v>120</v>
      </c>
      <c r="AE662" s="71">
        <v>93</v>
      </c>
      <c r="AF662" s="71">
        <v>3</v>
      </c>
      <c r="AG662" s="71" t="s">
        <v>1357</v>
      </c>
      <c r="AH662" s="71" t="s">
        <v>1627</v>
      </c>
      <c r="AI662" s="71">
        <v>-36000</v>
      </c>
      <c r="AJ662" s="74">
        <v>40071.229386574072</v>
      </c>
      <c r="AK662" s="71" t="s">
        <v>2452</v>
      </c>
      <c r="AL662" s="71" t="s">
        <v>2941</v>
      </c>
      <c r="AM662" s="71" t="s">
        <v>3498</v>
      </c>
      <c r="AN662" s="74">
        <v>40523.674456018518</v>
      </c>
      <c r="AO662" s="71"/>
      <c r="AP662" s="71"/>
    </row>
    <row r="663" spans="1:42" ht="34.049999999999997" customHeight="1">
      <c r="A663" s="17" t="s">
        <v>567</v>
      </c>
      <c r="B663" s="77"/>
      <c r="C663" s="78">
        <v>1</v>
      </c>
      <c r="D663" s="78">
        <v>2</v>
      </c>
      <c r="E663" s="79">
        <v>0</v>
      </c>
      <c r="F663" s="79">
        <v>5.7200000000000003E-4</v>
      </c>
      <c r="G663" s="79">
        <v>8.3799999999999999E-4</v>
      </c>
      <c r="H663" s="79">
        <v>0.55217000000000005</v>
      </c>
      <c r="I663" s="79">
        <v>0.5</v>
      </c>
      <c r="J663" s="18"/>
      <c r="K663" s="18" t="s">
        <v>72</v>
      </c>
      <c r="L663" s="19">
        <v>4.2011634986546715</v>
      </c>
      <c r="M663" s="20">
        <v>99.995383058191223</v>
      </c>
      <c r="N663" s="88" t="s">
        <v>2168</v>
      </c>
      <c r="O663" s="18"/>
      <c r="P663" s="25" t="s">
        <v>567</v>
      </c>
      <c r="Q663" s="26"/>
      <c r="R663" s="26"/>
      <c r="S663" s="25" t="s">
        <v>3500</v>
      </c>
      <c r="T663" s="21">
        <v>2.2822273390038847</v>
      </c>
      <c r="U663" s="22">
        <v>7006.21044921875</v>
      </c>
      <c r="V663" s="22">
        <v>7982.20654296875</v>
      </c>
      <c r="W663" s="23"/>
      <c r="X663" s="24"/>
      <c r="Y663" s="24"/>
      <c r="Z663" s="15">
        <v>493</v>
      </c>
      <c r="AA6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3" s="16"/>
      <c r="AC663" s="71">
        <v>214</v>
      </c>
      <c r="AD663" s="71">
        <v>65</v>
      </c>
      <c r="AE663" s="71">
        <v>174</v>
      </c>
      <c r="AF663" s="71">
        <v>73</v>
      </c>
      <c r="AG663" s="71" t="s">
        <v>1359</v>
      </c>
      <c r="AH663" s="71"/>
      <c r="AI663" s="71"/>
      <c r="AJ663" s="74">
        <v>40466.459085648145</v>
      </c>
      <c r="AK663" s="71" t="s">
        <v>2452</v>
      </c>
      <c r="AL663" s="71" t="s">
        <v>2943</v>
      </c>
      <c r="AM663" s="71" t="s">
        <v>3500</v>
      </c>
      <c r="AN663" s="74">
        <v>40523.674525462964</v>
      </c>
      <c r="AO663" s="71"/>
      <c r="AP663" s="71"/>
    </row>
    <row r="664" spans="1:42" ht="34.049999999999997" customHeight="1">
      <c r="A664" s="17" t="s">
        <v>568</v>
      </c>
      <c r="B664" s="77"/>
      <c r="C664" s="78">
        <v>1</v>
      </c>
      <c r="D664" s="78">
        <v>2</v>
      </c>
      <c r="E664" s="79">
        <v>0</v>
      </c>
      <c r="F664" s="79">
        <v>5.7200000000000003E-4</v>
      </c>
      <c r="G664" s="79">
        <v>8.3799999999999999E-4</v>
      </c>
      <c r="H664" s="79">
        <v>0.55217000000000005</v>
      </c>
      <c r="I664" s="79">
        <v>0.5</v>
      </c>
      <c r="J664" s="18"/>
      <c r="K664" s="18" t="s">
        <v>72</v>
      </c>
      <c r="L664" s="19">
        <v>5.2602744836266622</v>
      </c>
      <c r="M664" s="20">
        <v>99.976276022090289</v>
      </c>
      <c r="N664" s="88" t="s">
        <v>2169</v>
      </c>
      <c r="O664" s="18"/>
      <c r="P664" s="25" t="s">
        <v>568</v>
      </c>
      <c r="Q664" s="26"/>
      <c r="R664" s="26"/>
      <c r="S664" s="25" t="s">
        <v>3501</v>
      </c>
      <c r="T664" s="21">
        <v>7.5886758650353476</v>
      </c>
      <c r="U664" s="22">
        <v>6392.39990234375</v>
      </c>
      <c r="V664" s="22">
        <v>7957.18359375</v>
      </c>
      <c r="W664" s="23"/>
      <c r="X664" s="24"/>
      <c r="Y664" s="24"/>
      <c r="Z664" s="15">
        <v>494</v>
      </c>
      <c r="AA6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4" s="16"/>
      <c r="AC664" s="71">
        <v>340</v>
      </c>
      <c r="AD664" s="71">
        <v>334</v>
      </c>
      <c r="AE664" s="71">
        <v>2309</v>
      </c>
      <c r="AF664" s="71">
        <v>15</v>
      </c>
      <c r="AG664" s="71" t="s">
        <v>1360</v>
      </c>
      <c r="AH664" s="71" t="s">
        <v>1631</v>
      </c>
      <c r="AI664" s="71">
        <v>3600</v>
      </c>
      <c r="AJ664" s="74">
        <v>40115.427523148152</v>
      </c>
      <c r="AK664" s="71" t="s">
        <v>2452</v>
      </c>
      <c r="AL664" s="71" t="s">
        <v>2944</v>
      </c>
      <c r="AM664" s="71" t="s">
        <v>3501</v>
      </c>
      <c r="AN664" s="74">
        <v>40523.671620370369</v>
      </c>
      <c r="AO664" s="71"/>
      <c r="AP664" s="71"/>
    </row>
    <row r="665" spans="1:42" ht="34.049999999999997" customHeight="1">
      <c r="A665" s="17" t="s">
        <v>569</v>
      </c>
      <c r="B665" s="77"/>
      <c r="C665" s="78">
        <v>0</v>
      </c>
      <c r="D665" s="78">
        <v>1</v>
      </c>
      <c r="E665" s="79">
        <v>0</v>
      </c>
      <c r="F665" s="79">
        <v>4.35E-4</v>
      </c>
      <c r="G665" s="79">
        <v>1.5699999999999999E-4</v>
      </c>
      <c r="H665" s="79">
        <v>0.29823300000000003</v>
      </c>
      <c r="I665" s="79">
        <v>0</v>
      </c>
      <c r="J665" s="18"/>
      <c r="K665" s="18" t="s">
        <v>72</v>
      </c>
      <c r="L665" s="19">
        <v>4.6345777218517155</v>
      </c>
      <c r="M665" s="20">
        <v>99.990979206004397</v>
      </c>
      <c r="N665" s="88" t="s">
        <v>2170</v>
      </c>
      <c r="O665" s="18"/>
      <c r="P665" s="25" t="s">
        <v>569</v>
      </c>
      <c r="Q665" s="26"/>
      <c r="R665" s="26"/>
      <c r="S665" s="25" t="s">
        <v>3502</v>
      </c>
      <c r="T665" s="21">
        <v>3.5052749546691291</v>
      </c>
      <c r="U665" s="22">
        <v>3022.7216796875</v>
      </c>
      <c r="V665" s="22">
        <v>9635.42578125</v>
      </c>
      <c r="W665" s="23"/>
      <c r="X665" s="24"/>
      <c r="Y665" s="24"/>
      <c r="Z665" s="15">
        <v>495</v>
      </c>
      <c r="AA6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5" s="16"/>
      <c r="AC665" s="71">
        <v>77</v>
      </c>
      <c r="AD665" s="71">
        <v>127</v>
      </c>
      <c r="AE665" s="71">
        <v>3268</v>
      </c>
      <c r="AF665" s="71">
        <v>0</v>
      </c>
      <c r="AG665" s="71" t="s">
        <v>1361</v>
      </c>
      <c r="AH665" s="71" t="s">
        <v>1628</v>
      </c>
      <c r="AI665" s="71">
        <v>-10800</v>
      </c>
      <c r="AJ665" s="74">
        <v>39937.69940972222</v>
      </c>
      <c r="AK665" s="71" t="s">
        <v>2452</v>
      </c>
      <c r="AL665" s="71" t="s">
        <v>2945</v>
      </c>
      <c r="AM665" s="71" t="s">
        <v>3502</v>
      </c>
      <c r="AN665" s="74">
        <v>40523.674537037034</v>
      </c>
      <c r="AO665" s="71"/>
      <c r="AP665" s="71"/>
    </row>
    <row r="666" spans="1:42" ht="34.049999999999997" customHeight="1">
      <c r="A666" s="17" t="s">
        <v>570</v>
      </c>
      <c r="B666" s="77"/>
      <c r="C666" s="78">
        <v>0</v>
      </c>
      <c r="D666" s="78">
        <v>1</v>
      </c>
      <c r="E666" s="79">
        <v>0</v>
      </c>
      <c r="F666" s="79">
        <v>5.71E-4</v>
      </c>
      <c r="G666" s="79">
        <v>8.0999999999999996E-4</v>
      </c>
      <c r="H666" s="79">
        <v>0.317498</v>
      </c>
      <c r="I666" s="79">
        <v>0</v>
      </c>
      <c r="J666" s="18"/>
      <c r="K666" s="18" t="s">
        <v>72</v>
      </c>
      <c r="L666" s="19">
        <v>3.3333163585604075</v>
      </c>
      <c r="M666" s="20">
        <v>99.998792492142314</v>
      </c>
      <c r="N666" s="88" t="s">
        <v>2171</v>
      </c>
      <c r="O666" s="18"/>
      <c r="P666" s="25" t="s">
        <v>570</v>
      </c>
      <c r="Q666" s="26"/>
      <c r="R666" s="26"/>
      <c r="S666" s="25" t="s">
        <v>3235</v>
      </c>
      <c r="T666" s="21">
        <v>1.3353517655856315</v>
      </c>
      <c r="U666" s="22">
        <v>6658.39208984375</v>
      </c>
      <c r="V666" s="22">
        <v>8715.0537109375</v>
      </c>
      <c r="W666" s="23"/>
      <c r="X666" s="24"/>
      <c r="Y666" s="24"/>
      <c r="Z666" s="15">
        <v>496</v>
      </c>
      <c r="AA6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6" s="16"/>
      <c r="AC666" s="71">
        <v>26</v>
      </c>
      <c r="AD666" s="71">
        <v>17</v>
      </c>
      <c r="AE666" s="71">
        <v>445</v>
      </c>
      <c r="AF666" s="71">
        <v>0</v>
      </c>
      <c r="AG666" s="71"/>
      <c r="AH666" s="71" t="s">
        <v>1606</v>
      </c>
      <c r="AI666" s="71">
        <v>-18000</v>
      </c>
      <c r="AJ666" s="74">
        <v>40020.122847222221</v>
      </c>
      <c r="AK666" s="71" t="s">
        <v>2452</v>
      </c>
      <c r="AL666" s="71" t="s">
        <v>2946</v>
      </c>
      <c r="AM666" s="71" t="s">
        <v>3235</v>
      </c>
      <c r="AN666" s="74">
        <v>40523.674560185187</v>
      </c>
      <c r="AO666" s="71"/>
      <c r="AP666" s="71"/>
    </row>
    <row r="667" spans="1:42" ht="34.049999999999997" customHeight="1">
      <c r="A667" s="17" t="s">
        <v>571</v>
      </c>
      <c r="B667" s="77"/>
      <c r="C667" s="78">
        <v>0</v>
      </c>
      <c r="D667" s="78">
        <v>2</v>
      </c>
      <c r="E667" s="79">
        <v>0</v>
      </c>
      <c r="F667" s="79">
        <v>5.8E-4</v>
      </c>
      <c r="G667" s="79">
        <v>9.6699999999999998E-4</v>
      </c>
      <c r="H667" s="79">
        <v>0.46573100000000001</v>
      </c>
      <c r="I667" s="79">
        <v>0.5</v>
      </c>
      <c r="J667" s="18"/>
      <c r="K667" s="18" t="s">
        <v>72</v>
      </c>
      <c r="L667" s="19">
        <v>4.5297145781913377</v>
      </c>
      <c r="M667" s="20">
        <v>99.992328773610041</v>
      </c>
      <c r="N667" s="88" t="s">
        <v>2172</v>
      </c>
      <c r="O667" s="18"/>
      <c r="P667" s="25" t="s">
        <v>571</v>
      </c>
      <c r="Q667" s="26"/>
      <c r="R667" s="26"/>
      <c r="S667" s="25" t="s">
        <v>3235</v>
      </c>
      <c r="T667" s="21">
        <v>3.1304700401910703</v>
      </c>
      <c r="U667" s="22">
        <v>5029.6484375</v>
      </c>
      <c r="V667" s="22">
        <v>8744.5791015625</v>
      </c>
      <c r="W667" s="23"/>
      <c r="X667" s="24"/>
      <c r="Y667" s="24"/>
      <c r="Z667" s="15">
        <v>497</v>
      </c>
      <c r="AA6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7" s="16"/>
      <c r="AC667" s="71">
        <v>158</v>
      </c>
      <c r="AD667" s="71">
        <v>108</v>
      </c>
      <c r="AE667" s="71">
        <v>3493</v>
      </c>
      <c r="AF667" s="71">
        <v>0</v>
      </c>
      <c r="AG667" s="71" t="s">
        <v>1362</v>
      </c>
      <c r="AH667" s="71" t="s">
        <v>1610</v>
      </c>
      <c r="AI667" s="71">
        <v>0</v>
      </c>
      <c r="AJ667" s="74">
        <v>40481.719421296293</v>
      </c>
      <c r="AK667" s="71" t="s">
        <v>2452</v>
      </c>
      <c r="AL667" s="71" t="s">
        <v>2947</v>
      </c>
      <c r="AM667" s="71" t="s">
        <v>3235</v>
      </c>
      <c r="AN667" s="74">
        <v>40523.674618055556</v>
      </c>
      <c r="AO667" s="71"/>
      <c r="AP667" s="71"/>
    </row>
    <row r="668" spans="1:42" ht="34.049999999999997" customHeight="1">
      <c r="A668" s="17" t="s">
        <v>572</v>
      </c>
      <c r="B668" s="77"/>
      <c r="C668" s="78">
        <v>0</v>
      </c>
      <c r="D668" s="78">
        <v>2</v>
      </c>
      <c r="E668" s="79">
        <v>0</v>
      </c>
      <c r="F668" s="79">
        <v>6.0400000000000004E-4</v>
      </c>
      <c r="G668" s="79">
        <v>1.333E-3</v>
      </c>
      <c r="H668" s="79">
        <v>0.41917900000000002</v>
      </c>
      <c r="I668" s="79">
        <v>0.5</v>
      </c>
      <c r="J668" s="18"/>
      <c r="K668" s="18" t="s">
        <v>72</v>
      </c>
      <c r="L668" s="19">
        <v>5.201500692886766</v>
      </c>
      <c r="M668" s="20">
        <v>99.978335888435751</v>
      </c>
      <c r="N668" s="88" t="s">
        <v>2173</v>
      </c>
      <c r="O668" s="18"/>
      <c r="P668" s="25" t="s">
        <v>572</v>
      </c>
      <c r="Q668" s="26"/>
      <c r="R668" s="26"/>
      <c r="S668" s="25" t="s">
        <v>3235</v>
      </c>
      <c r="T668" s="21">
        <v>7.0166052060951527</v>
      </c>
      <c r="U668" s="22">
        <v>5796.54248046875</v>
      </c>
      <c r="V668" s="22">
        <v>4544.18603515625</v>
      </c>
      <c r="W668" s="23"/>
      <c r="X668" s="24"/>
      <c r="Y668" s="24"/>
      <c r="Z668" s="15">
        <v>498</v>
      </c>
      <c r="AA6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8" s="16"/>
      <c r="AC668" s="71">
        <v>356</v>
      </c>
      <c r="AD668" s="71">
        <v>305</v>
      </c>
      <c r="AE668" s="71">
        <v>1954</v>
      </c>
      <c r="AF668" s="71">
        <v>22</v>
      </c>
      <c r="AG668" s="71" t="s">
        <v>1363</v>
      </c>
      <c r="AH668" s="71" t="s">
        <v>1666</v>
      </c>
      <c r="AI668" s="71">
        <v>-14400</v>
      </c>
      <c r="AJ668" s="74">
        <v>39710.581817129627</v>
      </c>
      <c r="AK668" s="71" t="s">
        <v>2452</v>
      </c>
      <c r="AL668" s="71" t="s">
        <v>2948</v>
      </c>
      <c r="AM668" s="71" t="s">
        <v>3235</v>
      </c>
      <c r="AN668" s="74">
        <v>40523.674687500003</v>
      </c>
      <c r="AO668" s="71"/>
      <c r="AP668" s="71"/>
    </row>
    <row r="669" spans="1:42" ht="34.049999999999997" customHeight="1">
      <c r="A669" s="17" t="s">
        <v>573</v>
      </c>
      <c r="B669" s="77"/>
      <c r="C669" s="78">
        <v>0</v>
      </c>
      <c r="D669" s="78">
        <v>1</v>
      </c>
      <c r="E669" s="79">
        <v>0</v>
      </c>
      <c r="F669" s="79">
        <v>5.71E-4</v>
      </c>
      <c r="G669" s="79">
        <v>8.0999999999999996E-4</v>
      </c>
      <c r="H669" s="79">
        <v>0.317498</v>
      </c>
      <c r="I669" s="79">
        <v>0</v>
      </c>
      <c r="J669" s="18"/>
      <c r="K669" s="18" t="s">
        <v>72</v>
      </c>
      <c r="L669" s="19">
        <v>4.8709555278406169</v>
      </c>
      <c r="M669" s="20">
        <v>99.987001533061445</v>
      </c>
      <c r="N669" s="88" t="s">
        <v>2174</v>
      </c>
      <c r="O669" s="18"/>
      <c r="P669" s="25" t="s">
        <v>573</v>
      </c>
      <c r="Q669" s="26"/>
      <c r="R669" s="26"/>
      <c r="S669" s="25" t="s">
        <v>3235</v>
      </c>
      <c r="T669" s="21">
        <v>4.6099631236570913</v>
      </c>
      <c r="U669" s="22">
        <v>6601.96923828125</v>
      </c>
      <c r="V669" s="22">
        <v>5017.00830078125</v>
      </c>
      <c r="W669" s="23"/>
      <c r="X669" s="24"/>
      <c r="Y669" s="24"/>
      <c r="Z669" s="15">
        <v>499</v>
      </c>
      <c r="AA6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69" s="16"/>
      <c r="AC669" s="71">
        <v>173</v>
      </c>
      <c r="AD669" s="71">
        <v>183</v>
      </c>
      <c r="AE669" s="71">
        <v>2965</v>
      </c>
      <c r="AF669" s="71">
        <v>4</v>
      </c>
      <c r="AG669" s="71" t="s">
        <v>1364</v>
      </c>
      <c r="AH669" s="71" t="s">
        <v>1610</v>
      </c>
      <c r="AI669" s="71">
        <v>0</v>
      </c>
      <c r="AJ669" s="74">
        <v>39574.684849537036</v>
      </c>
      <c r="AK669" s="71" t="s">
        <v>2452</v>
      </c>
      <c r="AL669" s="71" t="s">
        <v>2949</v>
      </c>
      <c r="AM669" s="71" t="s">
        <v>3235</v>
      </c>
      <c r="AN669" s="74">
        <v>40523.674699074072</v>
      </c>
      <c r="AO669" s="71"/>
      <c r="AP669" s="71"/>
    </row>
    <row r="670" spans="1:42" ht="34.049999999999997" customHeight="1">
      <c r="A670" s="17" t="s">
        <v>575</v>
      </c>
      <c r="B670" s="77"/>
      <c r="C670" s="78">
        <v>1</v>
      </c>
      <c r="D670" s="78">
        <v>1</v>
      </c>
      <c r="E670" s="79">
        <v>0</v>
      </c>
      <c r="F670" s="79">
        <v>2.5099999999999998E-4</v>
      </c>
      <c r="G670" s="79">
        <v>0</v>
      </c>
      <c r="H670" s="79">
        <v>0.56175299999999995</v>
      </c>
      <c r="I670" s="79">
        <v>0</v>
      </c>
      <c r="J670" s="18"/>
      <c r="K670" s="18" t="s">
        <v>72</v>
      </c>
      <c r="L670" s="19">
        <v>6.2429361566660182</v>
      </c>
      <c r="M670" s="20">
        <v>99.891679442178727</v>
      </c>
      <c r="N670" s="88" t="s">
        <v>2176</v>
      </c>
      <c r="O670" s="18"/>
      <c r="P670" s="25" t="s">
        <v>575</v>
      </c>
      <c r="Q670" s="26"/>
      <c r="R670" s="26"/>
      <c r="S670" s="25" t="s">
        <v>3503</v>
      </c>
      <c r="T670" s="21">
        <v>31.083026030475761</v>
      </c>
      <c r="U670" s="22">
        <v>9905.7998046875</v>
      </c>
      <c r="V670" s="22">
        <v>8838.8515625</v>
      </c>
      <c r="W670" s="23"/>
      <c r="X670" s="24"/>
      <c r="Y670" s="24"/>
      <c r="Z670" s="15">
        <v>501</v>
      </c>
      <c r="AA6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0" s="16"/>
      <c r="AC670" s="71">
        <v>2001</v>
      </c>
      <c r="AD670" s="71">
        <v>1525</v>
      </c>
      <c r="AE670" s="71">
        <v>22233</v>
      </c>
      <c r="AF670" s="71">
        <v>2925</v>
      </c>
      <c r="AG670" s="71" t="s">
        <v>1366</v>
      </c>
      <c r="AH670" s="71" t="s">
        <v>1636</v>
      </c>
      <c r="AI670" s="71">
        <v>3600</v>
      </c>
      <c r="AJ670" s="74">
        <v>40244.472395833334</v>
      </c>
      <c r="AK670" s="71" t="s">
        <v>2452</v>
      </c>
      <c r="AL670" s="71" t="s">
        <v>2951</v>
      </c>
      <c r="AM670" s="71" t="s">
        <v>3503</v>
      </c>
      <c r="AN670" s="74">
        <v>40523.659143518518</v>
      </c>
      <c r="AO670" s="71"/>
      <c r="AP670" s="71"/>
    </row>
    <row r="671" spans="1:42" ht="34.049999999999997" customHeight="1">
      <c r="A671" s="17" t="s">
        <v>576</v>
      </c>
      <c r="B671" s="77"/>
      <c r="C671" s="78">
        <v>0</v>
      </c>
      <c r="D671" s="78">
        <v>1</v>
      </c>
      <c r="E671" s="79">
        <v>0</v>
      </c>
      <c r="F671" s="79">
        <v>5.71E-4</v>
      </c>
      <c r="G671" s="79">
        <v>8.0999999999999996E-4</v>
      </c>
      <c r="H671" s="79">
        <v>0.317498</v>
      </c>
      <c r="I671" s="79">
        <v>0</v>
      </c>
      <c r="J671" s="18"/>
      <c r="K671" s="18" t="s">
        <v>72</v>
      </c>
      <c r="L671" s="19">
        <v>4.7920830359284237</v>
      </c>
      <c r="M671" s="20">
        <v>99.988493160415047</v>
      </c>
      <c r="N671" s="88" t="s">
        <v>2177</v>
      </c>
      <c r="O671" s="18"/>
      <c r="P671" s="25" t="s">
        <v>576</v>
      </c>
      <c r="Q671" s="26"/>
      <c r="R671" s="26"/>
      <c r="S671" s="25" t="s">
        <v>3235</v>
      </c>
      <c r="T671" s="21">
        <v>4.1957050602866053</v>
      </c>
      <c r="U671" s="22">
        <v>7295.88525390625</v>
      </c>
      <c r="V671" s="22">
        <v>7553.794921875</v>
      </c>
      <c r="W671" s="23"/>
      <c r="X671" s="24"/>
      <c r="Y671" s="24"/>
      <c r="Z671" s="15">
        <v>502</v>
      </c>
      <c r="AA6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1" s="16"/>
      <c r="AC671" s="71">
        <v>118</v>
      </c>
      <c r="AD671" s="71">
        <v>162</v>
      </c>
      <c r="AE671" s="71">
        <v>452</v>
      </c>
      <c r="AF671" s="71">
        <v>0</v>
      </c>
      <c r="AG671" s="71" t="s">
        <v>1367</v>
      </c>
      <c r="AH671" s="71" t="s">
        <v>1658</v>
      </c>
      <c r="AI671" s="71">
        <v>28800</v>
      </c>
      <c r="AJ671" s="74">
        <v>39157.232245370367</v>
      </c>
      <c r="AK671" s="71" t="s">
        <v>2452</v>
      </c>
      <c r="AL671" s="71" t="s">
        <v>2952</v>
      </c>
      <c r="AM671" s="71" t="s">
        <v>3235</v>
      </c>
      <c r="AN671" s="74">
        <v>40523.674756944441</v>
      </c>
      <c r="AO671" s="71"/>
      <c r="AP671" s="71"/>
    </row>
    <row r="672" spans="1:42" ht="34.049999999999997" customHeight="1">
      <c r="A672" s="17" t="s">
        <v>579</v>
      </c>
      <c r="B672" s="77"/>
      <c r="C672" s="78">
        <v>1</v>
      </c>
      <c r="D672" s="78">
        <v>1</v>
      </c>
      <c r="E672" s="79">
        <v>0</v>
      </c>
      <c r="F672" s="79">
        <v>4.0499999999999998E-4</v>
      </c>
      <c r="G672" s="79">
        <v>3.6999999999999998E-5</v>
      </c>
      <c r="H672" s="79">
        <v>0.44392399999999999</v>
      </c>
      <c r="I672" s="79">
        <v>0.5</v>
      </c>
      <c r="J672" s="18"/>
      <c r="K672" s="18" t="s">
        <v>72</v>
      </c>
      <c r="L672" s="19">
        <v>3.7818381995564234</v>
      </c>
      <c r="M672" s="20">
        <v>99.997584984284643</v>
      </c>
      <c r="N672" s="88" t="s">
        <v>2179</v>
      </c>
      <c r="O672" s="18"/>
      <c r="P672" s="25" t="s">
        <v>579</v>
      </c>
      <c r="Q672" s="26"/>
      <c r="R672" s="26"/>
      <c r="S672" s="25" t="s">
        <v>3394</v>
      </c>
      <c r="T672" s="21">
        <v>1.6707035311712628</v>
      </c>
      <c r="U672" s="22">
        <v>4413.68896484375</v>
      </c>
      <c r="V672" s="22">
        <v>5949.599609375</v>
      </c>
      <c r="W672" s="23"/>
      <c r="X672" s="24"/>
      <c r="Y672" s="24"/>
      <c r="Z672" s="15">
        <v>504</v>
      </c>
      <c r="AA6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2" s="16"/>
      <c r="AC672" s="71">
        <v>2</v>
      </c>
      <c r="AD672" s="71">
        <v>34</v>
      </c>
      <c r="AE672" s="71">
        <v>526</v>
      </c>
      <c r="AF672" s="71">
        <v>0</v>
      </c>
      <c r="AG672" s="71" t="s">
        <v>1369</v>
      </c>
      <c r="AH672" s="71"/>
      <c r="AI672" s="71"/>
      <c r="AJ672" s="74">
        <v>40512.391087962962</v>
      </c>
      <c r="AK672" s="71" t="s">
        <v>2452</v>
      </c>
      <c r="AL672" s="71" t="s">
        <v>2954</v>
      </c>
      <c r="AM672" s="71" t="s">
        <v>3394</v>
      </c>
      <c r="AN672" s="74">
        <v>40523.674768518518</v>
      </c>
      <c r="AO672" s="71"/>
      <c r="AP672" s="71"/>
    </row>
    <row r="673" spans="1:42" ht="34.049999999999997" customHeight="1">
      <c r="A673" s="17" t="s">
        <v>580</v>
      </c>
      <c r="B673" s="77"/>
      <c r="C673" s="78">
        <v>0</v>
      </c>
      <c r="D673" s="78">
        <v>2</v>
      </c>
      <c r="E673" s="79">
        <v>0</v>
      </c>
      <c r="F673" s="79">
        <v>4.7600000000000002E-4</v>
      </c>
      <c r="G673" s="79">
        <v>8.1999999999999998E-4</v>
      </c>
      <c r="H673" s="79">
        <v>0.343362</v>
      </c>
      <c r="I673" s="79">
        <v>0.5</v>
      </c>
      <c r="J673" s="18"/>
      <c r="K673" s="18" t="s">
        <v>72</v>
      </c>
      <c r="L673" s="19">
        <v>4.649685339650687</v>
      </c>
      <c r="M673" s="20">
        <v>99.990766116382446</v>
      </c>
      <c r="N673" s="88" t="s">
        <v>2180</v>
      </c>
      <c r="O673" s="18"/>
      <c r="P673" s="25" t="s">
        <v>580</v>
      </c>
      <c r="Q673" s="26"/>
      <c r="R673" s="26"/>
      <c r="S673" s="25" t="s">
        <v>3504</v>
      </c>
      <c r="T673" s="21">
        <v>3.5644546780077699</v>
      </c>
      <c r="U673" s="22">
        <v>3111.251953125</v>
      </c>
      <c r="V673" s="22">
        <v>2735.902099609375</v>
      </c>
      <c r="W673" s="23"/>
      <c r="X673" s="24"/>
      <c r="Y673" s="24"/>
      <c r="Z673" s="15">
        <v>505</v>
      </c>
      <c r="AA6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3" s="16"/>
      <c r="AC673" s="71">
        <v>177</v>
      </c>
      <c r="AD673" s="71">
        <v>130</v>
      </c>
      <c r="AE673" s="71">
        <v>1009</v>
      </c>
      <c r="AF673" s="71">
        <v>0</v>
      </c>
      <c r="AG673" s="71"/>
      <c r="AH673" s="71" t="s">
        <v>1636</v>
      </c>
      <c r="AI673" s="71">
        <v>3600</v>
      </c>
      <c r="AJ673" s="74">
        <v>39636.874895833331</v>
      </c>
      <c r="AK673" s="71" t="s">
        <v>2452</v>
      </c>
      <c r="AL673" s="71" t="s">
        <v>2955</v>
      </c>
      <c r="AM673" s="71" t="s">
        <v>3504</v>
      </c>
      <c r="AN673" s="74">
        <v>40523.674791666665</v>
      </c>
      <c r="AO673" s="71"/>
      <c r="AP673" s="71"/>
    </row>
    <row r="674" spans="1:42" ht="34.049999999999997" customHeight="1">
      <c r="A674" s="17" t="s">
        <v>597</v>
      </c>
      <c r="B674" s="77"/>
      <c r="C674" s="78">
        <v>0</v>
      </c>
      <c r="D674" s="78">
        <v>1</v>
      </c>
      <c r="E674" s="79">
        <v>0</v>
      </c>
      <c r="F674" s="79">
        <v>5.71E-4</v>
      </c>
      <c r="G674" s="79">
        <v>8.0999999999999996E-4</v>
      </c>
      <c r="H674" s="79">
        <v>0.317498</v>
      </c>
      <c r="I674" s="79">
        <v>0</v>
      </c>
      <c r="J674" s="18"/>
      <c r="K674" s="18" t="s">
        <v>72</v>
      </c>
      <c r="L674" s="19">
        <v>4.8420309255290057</v>
      </c>
      <c r="M674" s="20">
        <v>99.987569772053291</v>
      </c>
      <c r="N674" s="88" t="s">
        <v>2193</v>
      </c>
      <c r="O674" s="18"/>
      <c r="P674" s="25" t="s">
        <v>597</v>
      </c>
      <c r="Q674" s="26"/>
      <c r="R674" s="26"/>
      <c r="S674" s="25" t="s">
        <v>3514</v>
      </c>
      <c r="T674" s="21">
        <v>4.4521505280873823</v>
      </c>
      <c r="U674" s="22">
        <v>5646.828125</v>
      </c>
      <c r="V674" s="22">
        <v>8822.982421875</v>
      </c>
      <c r="W674" s="23"/>
      <c r="X674" s="24"/>
      <c r="Y674" s="24"/>
      <c r="Z674" s="15">
        <v>518</v>
      </c>
      <c r="AA6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4" s="16"/>
      <c r="AC674" s="71">
        <v>664</v>
      </c>
      <c r="AD674" s="71">
        <v>175</v>
      </c>
      <c r="AE674" s="71">
        <v>1870</v>
      </c>
      <c r="AF674" s="71">
        <v>1</v>
      </c>
      <c r="AG674" s="71"/>
      <c r="AH674" s="71"/>
      <c r="AI674" s="71"/>
      <c r="AJ674" s="74">
        <v>39962.973460648151</v>
      </c>
      <c r="AK674" s="71" t="s">
        <v>2452</v>
      </c>
      <c r="AL674" s="71" t="s">
        <v>2968</v>
      </c>
      <c r="AM674" s="71" t="s">
        <v>3514</v>
      </c>
      <c r="AN674" s="74">
        <v>40523.675266203703</v>
      </c>
      <c r="AO674" s="71"/>
      <c r="AP674" s="71"/>
    </row>
    <row r="675" spans="1:42" ht="34.049999999999997" customHeight="1">
      <c r="A675" s="17" t="s">
        <v>598</v>
      </c>
      <c r="B675" s="77"/>
      <c r="C675" s="78">
        <v>0</v>
      </c>
      <c r="D675" s="78">
        <v>1</v>
      </c>
      <c r="E675" s="79">
        <v>0</v>
      </c>
      <c r="F675" s="79">
        <v>5.71E-4</v>
      </c>
      <c r="G675" s="79">
        <v>8.0999999999999996E-4</v>
      </c>
      <c r="H675" s="79">
        <v>0.317498</v>
      </c>
      <c r="I675" s="79">
        <v>0</v>
      </c>
      <c r="J675" s="18"/>
      <c r="K675" s="18" t="s">
        <v>72</v>
      </c>
      <c r="L675" s="19">
        <v>2.759159997970503</v>
      </c>
      <c r="M675" s="20">
        <v>99.999502790882133</v>
      </c>
      <c r="N675" s="88" t="s">
        <v>2194</v>
      </c>
      <c r="O675" s="18"/>
      <c r="P675" s="25" t="s">
        <v>598</v>
      </c>
      <c r="Q675" s="26"/>
      <c r="R675" s="26"/>
      <c r="S675" s="25" t="s">
        <v>3235</v>
      </c>
      <c r="T675" s="21">
        <v>1.1380860211234953</v>
      </c>
      <c r="U675" s="22">
        <v>6041.92529296875</v>
      </c>
      <c r="V675" s="22">
        <v>9115.3173828125</v>
      </c>
      <c r="W675" s="23"/>
      <c r="X675" s="24"/>
      <c r="Y675" s="24"/>
      <c r="Z675" s="15">
        <v>519</v>
      </c>
      <c r="AA6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5" s="16"/>
      <c r="AC675" s="71">
        <v>30</v>
      </c>
      <c r="AD675" s="71">
        <v>7</v>
      </c>
      <c r="AE675" s="71">
        <v>144</v>
      </c>
      <c r="AF675" s="71">
        <v>3</v>
      </c>
      <c r="AG675" s="71"/>
      <c r="AH675" s="71"/>
      <c r="AI675" s="71"/>
      <c r="AJ675" s="74">
        <v>40478.847928240742</v>
      </c>
      <c r="AK675" s="71" t="s">
        <v>2452</v>
      </c>
      <c r="AL675" s="71" t="s">
        <v>2969</v>
      </c>
      <c r="AM675" s="71" t="s">
        <v>3235</v>
      </c>
      <c r="AN675" s="74">
        <v>40523.675266203703</v>
      </c>
      <c r="AO675" s="71"/>
      <c r="AP675" s="71"/>
    </row>
    <row r="676" spans="1:42" ht="34.049999999999997" customHeight="1">
      <c r="A676" s="17" t="s">
        <v>600</v>
      </c>
      <c r="B676" s="77"/>
      <c r="C676" s="78">
        <v>1</v>
      </c>
      <c r="D676" s="78">
        <v>1</v>
      </c>
      <c r="E676" s="79">
        <v>0</v>
      </c>
      <c r="F676" s="79">
        <v>3.5799999999999997E-4</v>
      </c>
      <c r="G676" s="79">
        <v>6.2000000000000003E-5</v>
      </c>
      <c r="H676" s="79">
        <v>0.248998</v>
      </c>
      <c r="I676" s="79">
        <v>0</v>
      </c>
      <c r="J676" s="18"/>
      <c r="K676" s="18" t="s">
        <v>72</v>
      </c>
      <c r="L676" s="19">
        <v>4.8849469969514354</v>
      </c>
      <c r="M676" s="20">
        <v>99.986717413565529</v>
      </c>
      <c r="N676" s="88" t="s">
        <v>2196</v>
      </c>
      <c r="O676" s="18"/>
      <c r="P676" s="25" t="s">
        <v>600</v>
      </c>
      <c r="Q676" s="26"/>
      <c r="R676" s="26"/>
      <c r="S676" s="25" t="s">
        <v>3516</v>
      </c>
      <c r="T676" s="21">
        <v>4.6888694214419457</v>
      </c>
      <c r="U676" s="22">
        <v>2081.23193359375</v>
      </c>
      <c r="V676" s="22">
        <v>1309.933837890625</v>
      </c>
      <c r="W676" s="23"/>
      <c r="X676" s="24"/>
      <c r="Y676" s="24"/>
      <c r="Z676" s="15">
        <v>521</v>
      </c>
      <c r="AA6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6" s="16"/>
      <c r="AC676" s="71">
        <v>116</v>
      </c>
      <c r="AD676" s="71">
        <v>187</v>
      </c>
      <c r="AE676" s="71">
        <v>1336</v>
      </c>
      <c r="AF676" s="71">
        <v>11</v>
      </c>
      <c r="AG676" s="71" t="s">
        <v>1381</v>
      </c>
      <c r="AH676" s="71" t="s">
        <v>1623</v>
      </c>
      <c r="AI676" s="71">
        <v>3600</v>
      </c>
      <c r="AJ676" s="74">
        <v>39234.352650462963</v>
      </c>
      <c r="AK676" s="71" t="s">
        <v>2452</v>
      </c>
      <c r="AL676" s="71" t="s">
        <v>2971</v>
      </c>
      <c r="AM676" s="71" t="s">
        <v>3516</v>
      </c>
      <c r="AN676" s="74">
        <v>40523.675300925926</v>
      </c>
      <c r="AO676" s="71"/>
      <c r="AP676" s="71"/>
    </row>
    <row r="677" spans="1:42" ht="34.049999999999997" customHeight="1">
      <c r="A677" s="17" t="s">
        <v>601</v>
      </c>
      <c r="B677" s="77"/>
      <c r="C677" s="78">
        <v>0</v>
      </c>
      <c r="D677" s="78">
        <v>2</v>
      </c>
      <c r="E677" s="79">
        <v>0</v>
      </c>
      <c r="F677" s="79">
        <v>5.8E-4</v>
      </c>
      <c r="G677" s="79">
        <v>9.6699999999999998E-4</v>
      </c>
      <c r="H677" s="79">
        <v>0.46573100000000001</v>
      </c>
      <c r="I677" s="79">
        <v>0.5</v>
      </c>
      <c r="J677" s="18"/>
      <c r="K677" s="18" t="s">
        <v>72</v>
      </c>
      <c r="L677" s="19">
        <v>3.5564558217211495</v>
      </c>
      <c r="M677" s="20">
        <v>99.998295283024447</v>
      </c>
      <c r="N677" s="88" t="s">
        <v>2197</v>
      </c>
      <c r="O677" s="18"/>
      <c r="P677" s="25" t="s">
        <v>601</v>
      </c>
      <c r="Q677" s="26"/>
      <c r="R677" s="26"/>
      <c r="S677" s="25" t="s">
        <v>3283</v>
      </c>
      <c r="T677" s="21">
        <v>1.4734377867091268</v>
      </c>
      <c r="U677" s="22">
        <v>5112.7509765625</v>
      </c>
      <c r="V677" s="22">
        <v>8991.9189453125</v>
      </c>
      <c r="W677" s="23"/>
      <c r="X677" s="24"/>
      <c r="Y677" s="24"/>
      <c r="Z677" s="15">
        <v>522</v>
      </c>
      <c r="AA6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7" s="16"/>
      <c r="AC677" s="71">
        <v>49</v>
      </c>
      <c r="AD677" s="71">
        <v>24</v>
      </c>
      <c r="AE677" s="71">
        <v>222</v>
      </c>
      <c r="AF677" s="71">
        <v>0</v>
      </c>
      <c r="AG677" s="71" t="s">
        <v>1382</v>
      </c>
      <c r="AH677" s="71" t="s">
        <v>1628</v>
      </c>
      <c r="AI677" s="71">
        <v>-10800</v>
      </c>
      <c r="AJ677" s="74">
        <v>40512.969722222224</v>
      </c>
      <c r="AK677" s="71" t="s">
        <v>2452</v>
      </c>
      <c r="AL677" s="71" t="s">
        <v>2972</v>
      </c>
      <c r="AM677" s="71" t="s">
        <v>3283</v>
      </c>
      <c r="AN677" s="74">
        <v>40523.675428240742</v>
      </c>
      <c r="AO677" s="71"/>
      <c r="AP677" s="71"/>
    </row>
    <row r="678" spans="1:42" ht="34.049999999999997" customHeight="1">
      <c r="A678" s="17" t="s">
        <v>603</v>
      </c>
      <c r="B678" s="77"/>
      <c r="C678" s="78">
        <v>0</v>
      </c>
      <c r="D678" s="78">
        <v>1</v>
      </c>
      <c r="E678" s="79">
        <v>0</v>
      </c>
      <c r="F678" s="79">
        <v>5.71E-4</v>
      </c>
      <c r="G678" s="79">
        <v>8.0999999999999996E-4</v>
      </c>
      <c r="H678" s="79">
        <v>0.317498</v>
      </c>
      <c r="I678" s="79">
        <v>0</v>
      </c>
      <c r="J678" s="18"/>
      <c r="K678" s="18" t="s">
        <v>72</v>
      </c>
      <c r="L678" s="19">
        <v>6.0020590388750668</v>
      </c>
      <c r="M678" s="20">
        <v>99.925347602445797</v>
      </c>
      <c r="N678" s="88" t="s">
        <v>2199</v>
      </c>
      <c r="O678" s="18"/>
      <c r="P678" s="25" t="s">
        <v>603</v>
      </c>
      <c r="Q678" s="26"/>
      <c r="R678" s="26"/>
      <c r="S678" s="25" t="s">
        <v>3235</v>
      </c>
      <c r="T678" s="21">
        <v>21.732629742970509</v>
      </c>
      <c r="U678" s="22">
        <v>6437.46044921875</v>
      </c>
      <c r="V678" s="22">
        <v>5052.58154296875</v>
      </c>
      <c r="W678" s="23"/>
      <c r="X678" s="24"/>
      <c r="Y678" s="24"/>
      <c r="Z678" s="15">
        <v>524</v>
      </c>
      <c r="AA6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8" s="16"/>
      <c r="AC678" s="71">
        <v>1338</v>
      </c>
      <c r="AD678" s="71">
        <v>1051</v>
      </c>
      <c r="AE678" s="71">
        <v>7607</v>
      </c>
      <c r="AF678" s="71">
        <v>203</v>
      </c>
      <c r="AG678" s="71" t="s">
        <v>1384</v>
      </c>
      <c r="AH678" s="71" t="s">
        <v>1610</v>
      </c>
      <c r="AI678" s="71">
        <v>0</v>
      </c>
      <c r="AJ678" s="74">
        <v>39863.711701388886</v>
      </c>
      <c r="AK678" s="71" t="s">
        <v>2452</v>
      </c>
      <c r="AL678" s="71" t="s">
        <v>2974</v>
      </c>
      <c r="AM678" s="71" t="s">
        <v>3235</v>
      </c>
      <c r="AN678" s="74">
        <v>40523.675509259258</v>
      </c>
      <c r="AO678" s="71"/>
      <c r="AP678" s="71"/>
    </row>
    <row r="679" spans="1:42" ht="34.049999999999997" customHeight="1">
      <c r="A679" s="17" t="s">
        <v>611</v>
      </c>
      <c r="B679" s="77"/>
      <c r="C679" s="78">
        <v>1</v>
      </c>
      <c r="D679" s="78">
        <v>2</v>
      </c>
      <c r="E679" s="79">
        <v>0</v>
      </c>
      <c r="F679" s="79">
        <v>5.7200000000000003E-4</v>
      </c>
      <c r="G679" s="79">
        <v>8.3799999999999999E-4</v>
      </c>
      <c r="H679" s="79">
        <v>0.55217000000000005</v>
      </c>
      <c r="I679" s="79">
        <v>0.5</v>
      </c>
      <c r="J679" s="18"/>
      <c r="K679" s="18" t="s">
        <v>72</v>
      </c>
      <c r="L679" s="19">
        <v>7.8978154080367133</v>
      </c>
      <c r="M679" s="20">
        <v>98.602345169672617</v>
      </c>
      <c r="N679" s="88" t="s">
        <v>2207</v>
      </c>
      <c r="O679" s="18"/>
      <c r="P679" s="25" t="s">
        <v>611</v>
      </c>
      <c r="Q679" s="26"/>
      <c r="R679" s="26"/>
      <c r="S679" s="25" t="s">
        <v>3235</v>
      </c>
      <c r="T679" s="21">
        <v>389.15980537814528</v>
      </c>
      <c r="U679" s="22">
        <v>6764.89599609375</v>
      </c>
      <c r="V679" s="22">
        <v>5163.794921875</v>
      </c>
      <c r="W679" s="23"/>
      <c r="X679" s="24"/>
      <c r="Y679" s="24"/>
      <c r="Z679" s="15">
        <v>532</v>
      </c>
      <c r="AA6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79" s="16"/>
      <c r="AC679" s="71">
        <v>232</v>
      </c>
      <c r="AD679" s="71">
        <v>19677</v>
      </c>
      <c r="AE679" s="71">
        <v>4423</v>
      </c>
      <c r="AF679" s="71">
        <v>0</v>
      </c>
      <c r="AG679" s="71" t="s">
        <v>1391</v>
      </c>
      <c r="AH679" s="71" t="s">
        <v>1616</v>
      </c>
      <c r="AI679" s="71">
        <v>-21600</v>
      </c>
      <c r="AJ679" s="74">
        <v>39931.851215277777</v>
      </c>
      <c r="AK679" s="71" t="s">
        <v>2452</v>
      </c>
      <c r="AL679" s="71" t="s">
        <v>2982</v>
      </c>
      <c r="AM679" s="71" t="s">
        <v>3235</v>
      </c>
      <c r="AN679" s="74">
        <v>40523.673148148147</v>
      </c>
      <c r="AO679" s="71"/>
      <c r="AP679" s="71"/>
    </row>
    <row r="680" spans="1:42" ht="34.049999999999997" customHeight="1">
      <c r="A680" s="17" t="s">
        <v>612</v>
      </c>
      <c r="B680" s="77"/>
      <c r="C680" s="78">
        <v>1</v>
      </c>
      <c r="D680" s="78">
        <v>2</v>
      </c>
      <c r="E680" s="79">
        <v>0</v>
      </c>
      <c r="F680" s="79">
        <v>5.7200000000000003E-4</v>
      </c>
      <c r="G680" s="79">
        <v>8.3799999999999999E-4</v>
      </c>
      <c r="H680" s="79">
        <v>0.55217000000000005</v>
      </c>
      <c r="I680" s="79">
        <v>0.5</v>
      </c>
      <c r="J680" s="18"/>
      <c r="K680" s="18" t="s">
        <v>72</v>
      </c>
      <c r="L680" s="19">
        <v>7.0391703226957629</v>
      </c>
      <c r="M680" s="20">
        <v>99.62922405781832</v>
      </c>
      <c r="N680" s="88" t="s">
        <v>2208</v>
      </c>
      <c r="O680" s="18"/>
      <c r="P680" s="25" t="s">
        <v>612</v>
      </c>
      <c r="Q680" s="26"/>
      <c r="R680" s="26"/>
      <c r="S680" s="25" t="s">
        <v>3235</v>
      </c>
      <c r="T680" s="21">
        <v>103.97271860923507</v>
      </c>
      <c r="U680" s="22">
        <v>7136.85791015625</v>
      </c>
      <c r="V680" s="22">
        <v>7575.67138671875</v>
      </c>
      <c r="W680" s="23"/>
      <c r="X680" s="24"/>
      <c r="Y680" s="24"/>
      <c r="Z680" s="15">
        <v>533</v>
      </c>
      <c r="AA6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0" s="16"/>
      <c r="AC680" s="71">
        <v>235</v>
      </c>
      <c r="AD680" s="71">
        <v>5220</v>
      </c>
      <c r="AE680" s="71">
        <v>1993</v>
      </c>
      <c r="AF680" s="71">
        <v>274</v>
      </c>
      <c r="AG680" s="71"/>
      <c r="AH680" s="71" t="s">
        <v>1633</v>
      </c>
      <c r="AI680" s="71">
        <v>-21600</v>
      </c>
      <c r="AJ680" s="74">
        <v>40033.991840277777</v>
      </c>
      <c r="AK680" s="71" t="s">
        <v>2452</v>
      </c>
      <c r="AL680" s="71" t="s">
        <v>2983</v>
      </c>
      <c r="AM680" s="71" t="s">
        <v>3235</v>
      </c>
      <c r="AN680" s="74">
        <v>40523.675740740742</v>
      </c>
      <c r="AO680" s="71"/>
      <c r="AP680" s="71"/>
    </row>
    <row r="681" spans="1:42" ht="34.049999999999997" customHeight="1">
      <c r="A681" s="17" t="s">
        <v>613</v>
      </c>
      <c r="B681" s="77"/>
      <c r="C681" s="78">
        <v>0</v>
      </c>
      <c r="D681" s="78">
        <v>1</v>
      </c>
      <c r="E681" s="79">
        <v>0</v>
      </c>
      <c r="F681" s="79">
        <v>5.71E-4</v>
      </c>
      <c r="G681" s="79">
        <v>8.0999999999999996E-4</v>
      </c>
      <c r="H681" s="79">
        <v>0.317498</v>
      </c>
      <c r="I681" s="79">
        <v>0</v>
      </c>
      <c r="J681" s="18"/>
      <c r="K681" s="18" t="s">
        <v>72</v>
      </c>
      <c r="L681" s="19">
        <v>3.1597280348754202</v>
      </c>
      <c r="M681" s="20">
        <v>99.999076611638245</v>
      </c>
      <c r="N681" s="88" t="s">
        <v>2209</v>
      </c>
      <c r="O681" s="18"/>
      <c r="P681" s="25" t="s">
        <v>613</v>
      </c>
      <c r="Q681" s="26"/>
      <c r="R681" s="26"/>
      <c r="S681" s="25" t="s">
        <v>3235</v>
      </c>
      <c r="T681" s="21">
        <v>1.256445467800777</v>
      </c>
      <c r="U681" s="22">
        <v>6700.9140625</v>
      </c>
      <c r="V681" s="22">
        <v>8246.6416015625</v>
      </c>
      <c r="W681" s="23"/>
      <c r="X681" s="24"/>
      <c r="Y681" s="24"/>
      <c r="Z681" s="15">
        <v>534</v>
      </c>
      <c r="AA6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1" s="16"/>
      <c r="AC681" s="71">
        <v>16</v>
      </c>
      <c r="AD681" s="71">
        <v>13</v>
      </c>
      <c r="AE681" s="71">
        <v>54</v>
      </c>
      <c r="AF681" s="71">
        <v>0</v>
      </c>
      <c r="AG681" s="71" t="s">
        <v>1392</v>
      </c>
      <c r="AH681" s="71" t="s">
        <v>1668</v>
      </c>
      <c r="AI681" s="71">
        <v>7200</v>
      </c>
      <c r="AJ681" s="74">
        <v>39469.806400462963</v>
      </c>
      <c r="AK681" s="71" t="s">
        <v>2452</v>
      </c>
      <c r="AL681" s="71" t="s">
        <v>2984</v>
      </c>
      <c r="AM681" s="71" t="s">
        <v>3235</v>
      </c>
      <c r="AN681" s="74">
        <v>40523.675775462965</v>
      </c>
      <c r="AO681" s="71"/>
      <c r="AP681" s="71"/>
    </row>
    <row r="682" spans="1:42" ht="34.049999999999997" customHeight="1">
      <c r="A682" s="17" t="s">
        <v>615</v>
      </c>
      <c r="B682" s="77"/>
      <c r="C682" s="78">
        <v>1</v>
      </c>
      <c r="D682" s="78">
        <v>1</v>
      </c>
      <c r="E682" s="79">
        <v>0</v>
      </c>
      <c r="F682" s="79">
        <v>5.7200000000000003E-4</v>
      </c>
      <c r="G682" s="79">
        <v>8.4000000000000003E-4</v>
      </c>
      <c r="H682" s="79">
        <v>0.50287599999999999</v>
      </c>
      <c r="I682" s="79">
        <v>0.5</v>
      </c>
      <c r="J682" s="18"/>
      <c r="K682" s="18" t="s">
        <v>72</v>
      </c>
      <c r="L682" s="19">
        <v>4.6138693870762992</v>
      </c>
      <c r="M682" s="20">
        <v>99.991263325500313</v>
      </c>
      <c r="N682" s="88" t="s">
        <v>2211</v>
      </c>
      <c r="O682" s="18"/>
      <c r="P682" s="25" t="s">
        <v>615</v>
      </c>
      <c r="Q682" s="26"/>
      <c r="R682" s="26"/>
      <c r="S682" s="25" t="s">
        <v>3524</v>
      </c>
      <c r="T682" s="21">
        <v>3.4263686568842746</v>
      </c>
      <c r="U682" s="22">
        <v>6477.06298828125</v>
      </c>
      <c r="V682" s="22">
        <v>8648.0810546875</v>
      </c>
      <c r="W682" s="23"/>
      <c r="X682" s="24"/>
      <c r="Y682" s="24"/>
      <c r="Z682" s="15">
        <v>536</v>
      </c>
      <c r="AA68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2" s="16"/>
      <c r="AC682" s="71">
        <v>140</v>
      </c>
      <c r="AD682" s="71">
        <v>123</v>
      </c>
      <c r="AE682" s="71">
        <v>6455</v>
      </c>
      <c r="AF682" s="71">
        <v>1</v>
      </c>
      <c r="AG682" s="71" t="s">
        <v>1394</v>
      </c>
      <c r="AH682" s="71" t="s">
        <v>1604</v>
      </c>
      <c r="AI682" s="71">
        <v>-28800</v>
      </c>
      <c r="AJ682" s="74">
        <v>39982.32476851852</v>
      </c>
      <c r="AK682" s="71" t="s">
        <v>2452</v>
      </c>
      <c r="AL682" s="71" t="s">
        <v>2986</v>
      </c>
      <c r="AM682" s="71" t="s">
        <v>3524</v>
      </c>
      <c r="AN682" s="74">
        <v>40523.675821759258</v>
      </c>
      <c r="AO682" s="71"/>
      <c r="AP682" s="71"/>
    </row>
    <row r="683" spans="1:42" ht="34.049999999999997" customHeight="1">
      <c r="A683" s="17" t="s">
        <v>617</v>
      </c>
      <c r="B683" s="77"/>
      <c r="C683" s="78">
        <v>0</v>
      </c>
      <c r="D683" s="78">
        <v>2</v>
      </c>
      <c r="E683" s="79">
        <v>0</v>
      </c>
      <c r="F683" s="79">
        <v>5.8E-4</v>
      </c>
      <c r="G683" s="79">
        <v>9.6699999999999998E-4</v>
      </c>
      <c r="H683" s="79">
        <v>0.46573100000000001</v>
      </c>
      <c r="I683" s="79">
        <v>0.5</v>
      </c>
      <c r="J683" s="18"/>
      <c r="K683" s="18" t="s">
        <v>72</v>
      </c>
      <c r="L683" s="19">
        <v>3.4052882687473445</v>
      </c>
      <c r="M683" s="20">
        <v>99.998650432394356</v>
      </c>
      <c r="N683" s="88" t="s">
        <v>2215</v>
      </c>
      <c r="O683" s="18"/>
      <c r="P683" s="25" t="s">
        <v>617</v>
      </c>
      <c r="Q683" s="26"/>
      <c r="R683" s="26"/>
      <c r="S683" s="25" t="s">
        <v>3235</v>
      </c>
      <c r="T683" s="21">
        <v>1.3748049144780587</v>
      </c>
      <c r="U683" s="22">
        <v>5494.9169921875</v>
      </c>
      <c r="V683" s="22">
        <v>8612.984375</v>
      </c>
      <c r="W683" s="23"/>
      <c r="X683" s="24"/>
      <c r="Y683" s="24"/>
      <c r="Z683" s="15">
        <v>540</v>
      </c>
      <c r="AA68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3" s="16"/>
      <c r="AC683" s="71">
        <v>39</v>
      </c>
      <c r="AD683" s="71">
        <v>19</v>
      </c>
      <c r="AE683" s="71">
        <v>70</v>
      </c>
      <c r="AF683" s="71">
        <v>18</v>
      </c>
      <c r="AG683" s="90" t="s">
        <v>1396</v>
      </c>
      <c r="AH683" s="71" t="s">
        <v>1636</v>
      </c>
      <c r="AI683" s="71">
        <v>3600</v>
      </c>
      <c r="AJ683" s="74">
        <v>39643.459953703707</v>
      </c>
      <c r="AK683" s="71" t="s">
        <v>2452</v>
      </c>
      <c r="AL683" s="71" t="s">
        <v>2990</v>
      </c>
      <c r="AM683" s="71" t="s">
        <v>3235</v>
      </c>
      <c r="AN683" s="74">
        <v>40523.675891203704</v>
      </c>
      <c r="AO683" s="71"/>
      <c r="AP683" s="71"/>
    </row>
    <row r="684" spans="1:42" ht="34.049999999999997" customHeight="1">
      <c r="A684" s="17" t="s">
        <v>619</v>
      </c>
      <c r="B684" s="77"/>
      <c r="C684" s="78">
        <v>1</v>
      </c>
      <c r="D684" s="78">
        <v>2</v>
      </c>
      <c r="E684" s="79">
        <v>0</v>
      </c>
      <c r="F684" s="79">
        <v>5.7200000000000003E-4</v>
      </c>
      <c r="G684" s="79">
        <v>8.61E-4</v>
      </c>
      <c r="H684" s="79">
        <v>0.45885999999999999</v>
      </c>
      <c r="I684" s="79">
        <v>0.5</v>
      </c>
      <c r="J684" s="18"/>
      <c r="K684" s="18" t="s">
        <v>72</v>
      </c>
      <c r="L684" s="19">
        <v>6.1095878651516244</v>
      </c>
      <c r="M684" s="20">
        <v>99.911851926389375</v>
      </c>
      <c r="N684" s="88" t="s">
        <v>2219</v>
      </c>
      <c r="O684" s="18"/>
      <c r="P684" s="25" t="s">
        <v>619</v>
      </c>
      <c r="Q684" s="26"/>
      <c r="R684" s="26"/>
      <c r="S684" s="25" t="s">
        <v>3235</v>
      </c>
      <c r="T684" s="21">
        <v>25.480678887751097</v>
      </c>
      <c r="U684" s="22">
        <v>6744.88623046875</v>
      </c>
      <c r="V684" s="22">
        <v>5355.27783203125</v>
      </c>
      <c r="W684" s="23"/>
      <c r="X684" s="24"/>
      <c r="Y684" s="24"/>
      <c r="Z684" s="15">
        <v>544</v>
      </c>
      <c r="AA68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4" s="16"/>
      <c r="AC684" s="71">
        <v>1927</v>
      </c>
      <c r="AD684" s="71">
        <v>1241</v>
      </c>
      <c r="AE684" s="71">
        <v>3591</v>
      </c>
      <c r="AF684" s="71">
        <v>1084</v>
      </c>
      <c r="AG684" s="71" t="s">
        <v>1400</v>
      </c>
      <c r="AH684" s="71" t="s">
        <v>1669</v>
      </c>
      <c r="AI684" s="71">
        <v>19800</v>
      </c>
      <c r="AJ684" s="74">
        <v>39899.505983796298</v>
      </c>
      <c r="AK684" s="71" t="s">
        <v>2452</v>
      </c>
      <c r="AL684" s="71" t="s">
        <v>2994</v>
      </c>
      <c r="AM684" s="71" t="s">
        <v>3235</v>
      </c>
      <c r="AN684" s="74">
        <v>40523.675925925927</v>
      </c>
      <c r="AO684" s="71"/>
      <c r="AP684" s="71"/>
    </row>
    <row r="685" spans="1:42" ht="34.049999999999997" customHeight="1">
      <c r="A685" s="17" t="s">
        <v>620</v>
      </c>
      <c r="B685" s="77"/>
      <c r="C685" s="78">
        <v>1</v>
      </c>
      <c r="D685" s="78">
        <v>2</v>
      </c>
      <c r="E685" s="79">
        <v>0</v>
      </c>
      <c r="F685" s="79">
        <v>5.7200000000000003E-4</v>
      </c>
      <c r="G685" s="79">
        <v>8.3900000000000001E-4</v>
      </c>
      <c r="H685" s="79">
        <v>0.52118299999999995</v>
      </c>
      <c r="I685" s="79">
        <v>0.5</v>
      </c>
      <c r="J685" s="18"/>
      <c r="K685" s="18" t="s">
        <v>72</v>
      </c>
      <c r="L685" s="19">
        <v>4.6138693870762992</v>
      </c>
      <c r="M685" s="20">
        <v>99.991263325500313</v>
      </c>
      <c r="N685" s="88" t="s">
        <v>2220</v>
      </c>
      <c r="O685" s="18"/>
      <c r="P685" s="25" t="s">
        <v>620</v>
      </c>
      <c r="Q685" s="26"/>
      <c r="R685" s="26"/>
      <c r="S685" s="25" t="s">
        <v>3235</v>
      </c>
      <c r="T685" s="21">
        <v>3.4263686568842746</v>
      </c>
      <c r="U685" s="22">
        <v>7059.47607421875</v>
      </c>
      <c r="V685" s="22">
        <v>8174.0595703125</v>
      </c>
      <c r="W685" s="23"/>
      <c r="X685" s="24"/>
      <c r="Y685" s="24"/>
      <c r="Z685" s="15">
        <v>545</v>
      </c>
      <c r="AA68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5" s="16"/>
      <c r="AC685" s="71">
        <v>208</v>
      </c>
      <c r="AD685" s="71">
        <v>123</v>
      </c>
      <c r="AE685" s="71">
        <v>1143</v>
      </c>
      <c r="AF685" s="71">
        <v>0</v>
      </c>
      <c r="AG685" s="71" t="s">
        <v>1401</v>
      </c>
      <c r="AH685" s="71" t="s">
        <v>1627</v>
      </c>
      <c r="AI685" s="71">
        <v>-36000</v>
      </c>
      <c r="AJ685" s="74">
        <v>40124.910474537035</v>
      </c>
      <c r="AK685" s="71" t="s">
        <v>2452</v>
      </c>
      <c r="AL685" s="71" t="s">
        <v>2995</v>
      </c>
      <c r="AM685" s="71" t="s">
        <v>3235</v>
      </c>
      <c r="AN685" s="74">
        <v>40523.672812500001</v>
      </c>
      <c r="AO685" s="71"/>
      <c r="AP685" s="71"/>
    </row>
    <row r="686" spans="1:42" ht="34.049999999999997" customHeight="1">
      <c r="A686" s="17" t="s">
        <v>627</v>
      </c>
      <c r="B686" s="77"/>
      <c r="C686" s="78">
        <v>0</v>
      </c>
      <c r="D686" s="78">
        <v>1</v>
      </c>
      <c r="E686" s="79">
        <v>0</v>
      </c>
      <c r="F686" s="79">
        <v>5.71E-4</v>
      </c>
      <c r="G686" s="79">
        <v>8.0999999999999996E-4</v>
      </c>
      <c r="H686" s="79">
        <v>0.317498</v>
      </c>
      <c r="I686" s="79">
        <v>0</v>
      </c>
      <c r="J686" s="18"/>
      <c r="K686" s="18" t="s">
        <v>72</v>
      </c>
      <c r="L686" s="19">
        <v>5.3913562208173644</v>
      </c>
      <c r="M686" s="20">
        <v>99.970948781541708</v>
      </c>
      <c r="N686" s="88" t="s">
        <v>2224</v>
      </c>
      <c r="O686" s="18"/>
      <c r="P686" s="25" t="s">
        <v>627</v>
      </c>
      <c r="Q686" s="26"/>
      <c r="R686" s="26"/>
      <c r="S686" s="25" t="s">
        <v>3532</v>
      </c>
      <c r="T686" s="21">
        <v>9.0681689485013681</v>
      </c>
      <c r="U686" s="22">
        <v>7022.2275390625</v>
      </c>
      <c r="V686" s="22">
        <v>5366.2890625</v>
      </c>
      <c r="W686" s="23"/>
      <c r="X686" s="24"/>
      <c r="Y686" s="24"/>
      <c r="Z686" s="15">
        <v>549</v>
      </c>
      <c r="AA68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6" s="16"/>
      <c r="AC686" s="71">
        <v>275</v>
      </c>
      <c r="AD686" s="71">
        <v>409</v>
      </c>
      <c r="AE686" s="71">
        <v>1975</v>
      </c>
      <c r="AF686" s="71">
        <v>3752</v>
      </c>
      <c r="AG686" s="71" t="s">
        <v>1404</v>
      </c>
      <c r="AH686" s="71" t="s">
        <v>1616</v>
      </c>
      <c r="AI686" s="71">
        <v>-21600</v>
      </c>
      <c r="AJ686" s="74">
        <v>40357.110277777778</v>
      </c>
      <c r="AK686" s="71" t="s">
        <v>2452</v>
      </c>
      <c r="AL686" s="71" t="s">
        <v>2999</v>
      </c>
      <c r="AM686" s="71" t="s">
        <v>3532</v>
      </c>
      <c r="AN686" s="74">
        <v>40523.676041666666</v>
      </c>
      <c r="AO686" s="71"/>
      <c r="AP686" s="71"/>
    </row>
    <row r="687" spans="1:42" ht="34.049999999999997" customHeight="1">
      <c r="A687" s="17" t="s">
        <v>628</v>
      </c>
      <c r="B687" s="77"/>
      <c r="C687" s="78">
        <v>0</v>
      </c>
      <c r="D687" s="78">
        <v>1</v>
      </c>
      <c r="E687" s="79">
        <v>0</v>
      </c>
      <c r="F687" s="79">
        <v>5.71E-4</v>
      </c>
      <c r="G687" s="79">
        <v>8.0999999999999996E-4</v>
      </c>
      <c r="H687" s="79">
        <v>0.317498</v>
      </c>
      <c r="I687" s="79">
        <v>0</v>
      </c>
      <c r="J687" s="18"/>
      <c r="K687" s="18" t="s">
        <v>72</v>
      </c>
      <c r="L687" s="19"/>
      <c r="M687" s="20">
        <v>100</v>
      </c>
      <c r="N687" s="88" t="s">
        <v>2225</v>
      </c>
      <c r="O687" s="18"/>
      <c r="P687" s="25" t="s">
        <v>628</v>
      </c>
      <c r="Q687" s="26"/>
      <c r="R687" s="26"/>
      <c r="S687" s="25" t="s">
        <v>3235</v>
      </c>
      <c r="T687" s="21">
        <v>1</v>
      </c>
      <c r="U687" s="22">
        <v>7072.6943359375</v>
      </c>
      <c r="V687" s="22">
        <v>7599.78955078125</v>
      </c>
      <c r="W687" s="23"/>
      <c r="X687" s="24"/>
      <c r="Y687" s="24"/>
      <c r="Z687" s="15">
        <v>550</v>
      </c>
      <c r="AA68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0</v>
      </c>
      <c r="AB687" s="16"/>
      <c r="AC687" s="71">
        <v>9</v>
      </c>
      <c r="AD687" s="71">
        <v>0</v>
      </c>
      <c r="AE687" s="71">
        <v>19</v>
      </c>
      <c r="AF687" s="71">
        <v>0</v>
      </c>
      <c r="AG687" s="71"/>
      <c r="AH687" s="71"/>
      <c r="AI687" s="71"/>
      <c r="AJ687" s="74">
        <v>40495.658599537041</v>
      </c>
      <c r="AK687" s="71" t="s">
        <v>2452</v>
      </c>
      <c r="AL687" s="71" t="s">
        <v>3000</v>
      </c>
      <c r="AM687" s="71" t="s">
        <v>3235</v>
      </c>
      <c r="AN687" s="74">
        <v>40523.676064814812</v>
      </c>
      <c r="AO687" s="71"/>
      <c r="AP687" s="71"/>
    </row>
    <row r="688" spans="1:42" ht="34.049999999999997" customHeight="1">
      <c r="A688" s="17" t="s">
        <v>629</v>
      </c>
      <c r="B688" s="77"/>
      <c r="C688" s="78">
        <v>0</v>
      </c>
      <c r="D688" s="78">
        <v>1</v>
      </c>
      <c r="E688" s="79">
        <v>0</v>
      </c>
      <c r="F688" s="79">
        <v>5.71E-4</v>
      </c>
      <c r="G688" s="79">
        <v>8.0999999999999996E-4</v>
      </c>
      <c r="H688" s="79">
        <v>0.317498</v>
      </c>
      <c r="I688" s="79">
        <v>0</v>
      </c>
      <c r="J688" s="18"/>
      <c r="K688" s="18" t="s">
        <v>72</v>
      </c>
      <c r="L688" s="19">
        <v>3.7220652497903903</v>
      </c>
      <c r="M688" s="20">
        <v>99.99779807390658</v>
      </c>
      <c r="N688" s="88" t="s">
        <v>2226</v>
      </c>
      <c r="O688" s="18"/>
      <c r="P688" s="25" t="s">
        <v>629</v>
      </c>
      <c r="Q688" s="26"/>
      <c r="R688" s="26"/>
      <c r="S688" s="25" t="s">
        <v>3235</v>
      </c>
      <c r="T688" s="21">
        <v>1.6115238078326219</v>
      </c>
      <c r="U688" s="22">
        <v>7124.24560546875</v>
      </c>
      <c r="V688" s="22">
        <v>6492.63232421875</v>
      </c>
      <c r="W688" s="23"/>
      <c r="X688" s="24"/>
      <c r="Y688" s="24"/>
      <c r="Z688" s="15">
        <v>551</v>
      </c>
      <c r="AA68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8" s="16"/>
      <c r="AC688" s="71">
        <v>116</v>
      </c>
      <c r="AD688" s="71">
        <v>31</v>
      </c>
      <c r="AE688" s="71">
        <v>265</v>
      </c>
      <c r="AF688" s="71">
        <v>54</v>
      </c>
      <c r="AG688" s="71"/>
      <c r="AH688" s="71" t="s">
        <v>1603</v>
      </c>
      <c r="AI688" s="71">
        <v>-18000</v>
      </c>
      <c r="AJ688" s="74">
        <v>40213.876238425924</v>
      </c>
      <c r="AK688" s="71" t="s">
        <v>2452</v>
      </c>
      <c r="AL688" s="71" t="s">
        <v>3001</v>
      </c>
      <c r="AM688" s="71" t="s">
        <v>3235</v>
      </c>
      <c r="AN688" s="74">
        <v>40523.676076388889</v>
      </c>
      <c r="AO688" s="71"/>
      <c r="AP688" s="71"/>
    </row>
    <row r="689" spans="1:42" ht="34.049999999999997" customHeight="1">
      <c r="A689" s="17" t="s">
        <v>631</v>
      </c>
      <c r="B689" s="77"/>
      <c r="C689" s="78">
        <v>0</v>
      </c>
      <c r="D689" s="78">
        <v>1</v>
      </c>
      <c r="E689" s="79">
        <v>0</v>
      </c>
      <c r="F689" s="79">
        <v>5.71E-4</v>
      </c>
      <c r="G689" s="79">
        <v>8.0999999999999996E-4</v>
      </c>
      <c r="H689" s="79">
        <v>0.317498</v>
      </c>
      <c r="I689" s="79">
        <v>0</v>
      </c>
      <c r="J689" s="18"/>
      <c r="K689" s="18" t="s">
        <v>72</v>
      </c>
      <c r="L689" s="19">
        <v>5.1056307446952145</v>
      </c>
      <c r="M689" s="20">
        <v>99.981319143142954</v>
      </c>
      <c r="N689" s="88" t="s">
        <v>2228</v>
      </c>
      <c r="O689" s="18"/>
      <c r="P689" s="25" t="s">
        <v>631</v>
      </c>
      <c r="Q689" s="26"/>
      <c r="R689" s="26"/>
      <c r="S689" s="25" t="s">
        <v>3235</v>
      </c>
      <c r="T689" s="21">
        <v>6.1880890793541807</v>
      </c>
      <c r="U689" s="22">
        <v>7254.4072265625</v>
      </c>
      <c r="V689" s="22">
        <v>5700.84375</v>
      </c>
      <c r="W689" s="23"/>
      <c r="X689" s="24"/>
      <c r="Y689" s="24"/>
      <c r="Z689" s="15">
        <v>553</v>
      </c>
      <c r="AA68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89" s="16"/>
      <c r="AC689" s="71">
        <v>378</v>
      </c>
      <c r="AD689" s="71">
        <v>263</v>
      </c>
      <c r="AE689" s="71">
        <v>888</v>
      </c>
      <c r="AF689" s="71">
        <v>16</v>
      </c>
      <c r="AG689" s="71"/>
      <c r="AH689" s="71" t="s">
        <v>1606</v>
      </c>
      <c r="AI689" s="71">
        <v>-18000</v>
      </c>
      <c r="AJ689" s="74">
        <v>39917.966006944444</v>
      </c>
      <c r="AK689" s="71" t="s">
        <v>2452</v>
      </c>
      <c r="AL689" s="71" t="s">
        <v>3003</v>
      </c>
      <c r="AM689" s="71" t="s">
        <v>3235</v>
      </c>
      <c r="AN689" s="74">
        <v>40523.676099537035</v>
      </c>
      <c r="AO689" s="71"/>
      <c r="AP689" s="71"/>
    </row>
    <row r="690" spans="1:42" ht="34.049999999999997" customHeight="1">
      <c r="A690" s="17" t="s">
        <v>633</v>
      </c>
      <c r="B690" s="77"/>
      <c r="C690" s="78">
        <v>1</v>
      </c>
      <c r="D690" s="78">
        <v>2</v>
      </c>
      <c r="E690" s="79">
        <v>0</v>
      </c>
      <c r="F690" s="79">
        <v>4.26E-4</v>
      </c>
      <c r="G690" s="79">
        <v>1.6000000000000001E-4</v>
      </c>
      <c r="H690" s="79">
        <v>0.42622300000000002</v>
      </c>
      <c r="I690" s="79">
        <v>0.5</v>
      </c>
      <c r="J690" s="18"/>
      <c r="K690" s="18" t="s">
        <v>72</v>
      </c>
      <c r="L690" s="19">
        <v>5.3769582915425653</v>
      </c>
      <c r="M690" s="20">
        <v>99.971588050407533</v>
      </c>
      <c r="N690" s="88" t="s">
        <v>2230</v>
      </c>
      <c r="O690" s="18"/>
      <c r="P690" s="25" t="s">
        <v>633</v>
      </c>
      <c r="Q690" s="26"/>
      <c r="R690" s="26"/>
      <c r="S690" s="25" t="s">
        <v>3482</v>
      </c>
      <c r="T690" s="21">
        <v>8.8906297784854456</v>
      </c>
      <c r="U690" s="22">
        <v>5807.177734375</v>
      </c>
      <c r="V690" s="22">
        <v>2399.293212890625</v>
      </c>
      <c r="W690" s="23"/>
      <c r="X690" s="24"/>
      <c r="Y690" s="24"/>
      <c r="Z690" s="15">
        <v>555</v>
      </c>
      <c r="AA69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0" s="16"/>
      <c r="AC690" s="71">
        <v>587</v>
      </c>
      <c r="AD690" s="71">
        <v>400</v>
      </c>
      <c r="AE690" s="71">
        <v>645</v>
      </c>
      <c r="AF690" s="71">
        <v>0</v>
      </c>
      <c r="AG690" s="71" t="s">
        <v>1407</v>
      </c>
      <c r="AH690" s="71" t="s">
        <v>1618</v>
      </c>
      <c r="AI690" s="71">
        <v>-10800</v>
      </c>
      <c r="AJ690" s="74">
        <v>40504.019201388888</v>
      </c>
      <c r="AK690" s="71" t="s">
        <v>2452</v>
      </c>
      <c r="AL690" s="71" t="s">
        <v>3005</v>
      </c>
      <c r="AM690" s="71" t="s">
        <v>3482</v>
      </c>
      <c r="AN690" s="74">
        <v>40523.676319444443</v>
      </c>
      <c r="AO690" s="71"/>
      <c r="AP690" s="71"/>
    </row>
    <row r="691" spans="1:42" ht="34.049999999999997" customHeight="1">
      <c r="A691" s="17" t="s">
        <v>634</v>
      </c>
      <c r="B691" s="77"/>
      <c r="C691" s="78">
        <v>0</v>
      </c>
      <c r="D691" s="78">
        <v>1</v>
      </c>
      <c r="E691" s="79">
        <v>0</v>
      </c>
      <c r="F691" s="79">
        <v>4.35E-4</v>
      </c>
      <c r="G691" s="79">
        <v>1.5699999999999999E-4</v>
      </c>
      <c r="H691" s="79">
        <v>0.29823300000000003</v>
      </c>
      <c r="I691" s="79">
        <v>0</v>
      </c>
      <c r="J691" s="18"/>
      <c r="K691" s="18" t="s">
        <v>72</v>
      </c>
      <c r="L691" s="19"/>
      <c r="M691" s="20">
        <v>100</v>
      </c>
      <c r="N691" s="88" t="s">
        <v>2231</v>
      </c>
      <c r="O691" s="18"/>
      <c r="P691" s="25" t="s">
        <v>634</v>
      </c>
      <c r="Q691" s="26"/>
      <c r="R691" s="26"/>
      <c r="S691" s="25" t="s">
        <v>3534</v>
      </c>
      <c r="T691" s="21">
        <v>1</v>
      </c>
      <c r="U691" s="22">
        <v>3079.111083984375</v>
      </c>
      <c r="V691" s="22">
        <v>9678.8837890625</v>
      </c>
      <c r="W691" s="23"/>
      <c r="X691" s="24"/>
      <c r="Y691" s="24"/>
      <c r="Z691" s="15">
        <v>556</v>
      </c>
      <c r="AA69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0</v>
      </c>
      <c r="AB691" s="16"/>
      <c r="AC691" s="71">
        <v>3</v>
      </c>
      <c r="AD691" s="71">
        <v>0</v>
      </c>
      <c r="AE691" s="71">
        <v>9</v>
      </c>
      <c r="AF691" s="71">
        <v>0</v>
      </c>
      <c r="AG691" s="71"/>
      <c r="AH691" s="71"/>
      <c r="AI691" s="71"/>
      <c r="AJ691" s="74">
        <v>40523.488564814812</v>
      </c>
      <c r="AK691" s="71" t="s">
        <v>2452</v>
      </c>
      <c r="AL691" s="71" t="s">
        <v>3006</v>
      </c>
      <c r="AM691" s="71" t="s">
        <v>3534</v>
      </c>
      <c r="AN691" s="74">
        <v>40523.676319444443</v>
      </c>
      <c r="AO691" s="71"/>
      <c r="AP691" s="71"/>
    </row>
    <row r="692" spans="1:42" ht="34.049999999999997" customHeight="1">
      <c r="A692" s="17" t="s">
        <v>635</v>
      </c>
      <c r="B692" s="77"/>
      <c r="C692" s="78">
        <v>0</v>
      </c>
      <c r="D692" s="78">
        <v>1</v>
      </c>
      <c r="E692" s="79">
        <v>0</v>
      </c>
      <c r="F692" s="79">
        <v>5.71E-4</v>
      </c>
      <c r="G692" s="79">
        <v>8.0999999999999996E-4</v>
      </c>
      <c r="H692" s="79">
        <v>0.317498</v>
      </c>
      <c r="I692" s="79">
        <v>0</v>
      </c>
      <c r="J692" s="18"/>
      <c r="K692" s="18" t="s">
        <v>72</v>
      </c>
      <c r="L692" s="19">
        <v>4.629462436432723</v>
      </c>
      <c r="M692" s="20">
        <v>99.991050235878376</v>
      </c>
      <c r="N692" s="88" t="s">
        <v>2232</v>
      </c>
      <c r="O692" s="18"/>
      <c r="P692" s="25" t="s">
        <v>635</v>
      </c>
      <c r="Q692" s="26"/>
      <c r="R692" s="26"/>
      <c r="S692" s="25" t="s">
        <v>3235</v>
      </c>
      <c r="T692" s="21">
        <v>3.4855483802229155</v>
      </c>
      <c r="U692" s="22">
        <v>7206.1494140625</v>
      </c>
      <c r="V692" s="22">
        <v>5656.65966796875</v>
      </c>
      <c r="W692" s="23"/>
      <c r="X692" s="24"/>
      <c r="Y692" s="24"/>
      <c r="Z692" s="15">
        <v>557</v>
      </c>
      <c r="AA69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2" s="16"/>
      <c r="AC692" s="71">
        <v>178</v>
      </c>
      <c r="AD692" s="71">
        <v>126</v>
      </c>
      <c r="AE692" s="71">
        <v>763</v>
      </c>
      <c r="AF692" s="71">
        <v>8</v>
      </c>
      <c r="AG692" s="71" t="s">
        <v>1408</v>
      </c>
      <c r="AH692" s="71" t="s">
        <v>1621</v>
      </c>
      <c r="AI692" s="71">
        <v>-25200</v>
      </c>
      <c r="AJ692" s="74">
        <v>39996.937662037039</v>
      </c>
      <c r="AK692" s="71" t="s">
        <v>2452</v>
      </c>
      <c r="AL692" s="71" t="s">
        <v>3007</v>
      </c>
      <c r="AM692" s="71" t="s">
        <v>3235</v>
      </c>
      <c r="AN692" s="74">
        <v>40523.676354166666</v>
      </c>
      <c r="AO692" s="71"/>
      <c r="AP692" s="71"/>
    </row>
    <row r="693" spans="1:42" ht="34.049999999999997" customHeight="1">
      <c r="A693" s="17" t="s">
        <v>639</v>
      </c>
      <c r="B693" s="77"/>
      <c r="C693" s="78">
        <v>1</v>
      </c>
      <c r="D693" s="78">
        <v>1</v>
      </c>
      <c r="E693" s="79">
        <v>0</v>
      </c>
      <c r="F693" s="79">
        <v>4.73E-4</v>
      </c>
      <c r="G693" s="79">
        <v>6.4800000000000003E-4</v>
      </c>
      <c r="H693" s="79">
        <v>0.34610000000000002</v>
      </c>
      <c r="I693" s="79">
        <v>1</v>
      </c>
      <c r="J693" s="18"/>
      <c r="K693" s="18" t="s">
        <v>72</v>
      </c>
      <c r="L693" s="19">
        <v>5.7888745761618408</v>
      </c>
      <c r="M693" s="20">
        <v>99.946301415270241</v>
      </c>
      <c r="N693" s="88" t="s">
        <v>2234</v>
      </c>
      <c r="O693" s="18"/>
      <c r="P693" s="25" t="s">
        <v>639</v>
      </c>
      <c r="Q693" s="26"/>
      <c r="R693" s="26"/>
      <c r="S693" s="25" t="s">
        <v>3535</v>
      </c>
      <c r="T693" s="21">
        <v>15.913290281337492</v>
      </c>
      <c r="U693" s="22">
        <v>3334.8896484375</v>
      </c>
      <c r="V693" s="22">
        <v>2510.322265625</v>
      </c>
      <c r="W693" s="23"/>
      <c r="X693" s="24"/>
      <c r="Y693" s="24"/>
      <c r="Z693" s="15">
        <v>559</v>
      </c>
      <c r="AA69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3" s="16"/>
      <c r="AC693" s="71">
        <v>659</v>
      </c>
      <c r="AD693" s="71">
        <v>756</v>
      </c>
      <c r="AE693" s="71">
        <v>2818</v>
      </c>
      <c r="AF693" s="71">
        <v>30</v>
      </c>
      <c r="AG693" s="71" t="s">
        <v>1410</v>
      </c>
      <c r="AH693" s="71" t="s">
        <v>1603</v>
      </c>
      <c r="AI693" s="71">
        <v>-18000</v>
      </c>
      <c r="AJ693" s="74">
        <v>39598.736087962963</v>
      </c>
      <c r="AK693" s="71" t="s">
        <v>2452</v>
      </c>
      <c r="AL693" s="71" t="s">
        <v>3009</v>
      </c>
      <c r="AM693" s="71" t="s">
        <v>3535</v>
      </c>
      <c r="AN693" s="74">
        <v>40523.672314814816</v>
      </c>
      <c r="AO693" s="71"/>
      <c r="AP693" s="71"/>
    </row>
    <row r="694" spans="1:42" ht="34.049999999999997" customHeight="1">
      <c r="A694" s="17" t="s">
        <v>640</v>
      </c>
      <c r="B694" s="77"/>
      <c r="C694" s="78">
        <v>0</v>
      </c>
      <c r="D694" s="78">
        <v>1</v>
      </c>
      <c r="E694" s="79">
        <v>0</v>
      </c>
      <c r="F694" s="79">
        <v>5.71E-4</v>
      </c>
      <c r="G694" s="79">
        <v>8.0999999999999996E-4</v>
      </c>
      <c r="H694" s="79">
        <v>0.317498</v>
      </c>
      <c r="I694" s="79">
        <v>0</v>
      </c>
      <c r="J694" s="18"/>
      <c r="K694" s="18" t="s">
        <v>72</v>
      </c>
      <c r="L694" s="19">
        <v>4.4259600183822609</v>
      </c>
      <c r="M694" s="20">
        <v>99.993465251593733</v>
      </c>
      <c r="N694" s="88" t="s">
        <v>2235</v>
      </c>
      <c r="O694" s="18"/>
      <c r="P694" s="25" t="s">
        <v>640</v>
      </c>
      <c r="Q694" s="26"/>
      <c r="R694" s="26"/>
      <c r="S694" s="25" t="s">
        <v>3235</v>
      </c>
      <c r="T694" s="21">
        <v>2.8148448490516524</v>
      </c>
      <c r="U694" s="22">
        <v>6605.62646484375</v>
      </c>
      <c r="V694" s="22">
        <v>8494.0859375</v>
      </c>
      <c r="W694" s="23"/>
      <c r="X694" s="24"/>
      <c r="Y694" s="24"/>
      <c r="Z694" s="15">
        <v>560</v>
      </c>
      <c r="AA69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4" s="16"/>
      <c r="AC694" s="71">
        <v>135</v>
      </c>
      <c r="AD694" s="71">
        <v>92</v>
      </c>
      <c r="AE694" s="71">
        <v>111</v>
      </c>
      <c r="AF694" s="71">
        <v>9</v>
      </c>
      <c r="AG694" s="71" t="s">
        <v>1411</v>
      </c>
      <c r="AH694" s="71" t="s">
        <v>1665</v>
      </c>
      <c r="AI694" s="71">
        <v>10800</v>
      </c>
      <c r="AJ694" s="74">
        <v>40443.769178240742</v>
      </c>
      <c r="AK694" s="71" t="s">
        <v>2452</v>
      </c>
      <c r="AL694" s="71" t="s">
        <v>3010</v>
      </c>
      <c r="AM694" s="71" t="s">
        <v>3235</v>
      </c>
      <c r="AN694" s="74">
        <v>40523.676435185182</v>
      </c>
      <c r="AO694" s="71"/>
      <c r="AP694" s="71"/>
    </row>
    <row r="695" spans="1:42" ht="34.049999999999997" customHeight="1">
      <c r="A695" s="17" t="s">
        <v>643</v>
      </c>
      <c r="B695" s="77"/>
      <c r="C695" s="78">
        <v>0</v>
      </c>
      <c r="D695" s="78">
        <v>1</v>
      </c>
      <c r="E695" s="79">
        <v>0</v>
      </c>
      <c r="F695" s="79">
        <v>5.71E-4</v>
      </c>
      <c r="G695" s="79">
        <v>8.0999999999999996E-4</v>
      </c>
      <c r="H695" s="79">
        <v>0.317498</v>
      </c>
      <c r="I695" s="79">
        <v>0</v>
      </c>
      <c r="J695" s="18"/>
      <c r="K695" s="18" t="s">
        <v>72</v>
      </c>
      <c r="L695" s="19">
        <v>4.1600652291075146</v>
      </c>
      <c r="M695" s="20">
        <v>99.995667177687153</v>
      </c>
      <c r="N695" s="88" t="s">
        <v>2237</v>
      </c>
      <c r="O695" s="18"/>
      <c r="P695" s="25" t="s">
        <v>643</v>
      </c>
      <c r="Q695" s="26"/>
      <c r="R695" s="26"/>
      <c r="S695" s="25" t="s">
        <v>3537</v>
      </c>
      <c r="T695" s="21">
        <v>2.2033210412190303</v>
      </c>
      <c r="U695" s="22">
        <v>6019.9921875</v>
      </c>
      <c r="V695" s="22">
        <v>9076.2998046875</v>
      </c>
      <c r="W695" s="23"/>
      <c r="X695" s="24"/>
      <c r="Y695" s="24"/>
      <c r="Z695" s="15">
        <v>562</v>
      </c>
      <c r="AA69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5" s="16"/>
      <c r="AC695" s="71">
        <v>106</v>
      </c>
      <c r="AD695" s="71">
        <v>61</v>
      </c>
      <c r="AE695" s="71">
        <v>332</v>
      </c>
      <c r="AF695" s="71">
        <v>11</v>
      </c>
      <c r="AG695" s="71" t="s">
        <v>1413</v>
      </c>
      <c r="AH695" s="71" t="s">
        <v>1616</v>
      </c>
      <c r="AI695" s="71">
        <v>-21600</v>
      </c>
      <c r="AJ695" s="74">
        <v>40165.826655092591</v>
      </c>
      <c r="AK695" s="71" t="s">
        <v>2452</v>
      </c>
      <c r="AL695" s="71" t="s">
        <v>3012</v>
      </c>
      <c r="AM695" s="71" t="s">
        <v>3537</v>
      </c>
      <c r="AN695" s="74">
        <v>40523.676585648151</v>
      </c>
      <c r="AO695" s="71"/>
      <c r="AP695" s="71"/>
    </row>
    <row r="696" spans="1:42" ht="34.049999999999997" customHeight="1">
      <c r="A696" s="17" t="s">
        <v>644</v>
      </c>
      <c r="B696" s="77"/>
      <c r="C696" s="78">
        <v>0</v>
      </c>
      <c r="D696" s="78">
        <v>1</v>
      </c>
      <c r="E696" s="79">
        <v>0</v>
      </c>
      <c r="F696" s="79">
        <v>5.71E-4</v>
      </c>
      <c r="G696" s="79">
        <v>8.0999999999999996E-4</v>
      </c>
      <c r="H696" s="79">
        <v>0.317498</v>
      </c>
      <c r="I696" s="79">
        <v>0</v>
      </c>
      <c r="J696" s="18"/>
      <c r="K696" s="18" t="s">
        <v>72</v>
      </c>
      <c r="L696" s="19">
        <v>4.2850754551308032</v>
      </c>
      <c r="M696" s="20">
        <v>99.994743789325398</v>
      </c>
      <c r="N696" s="88" t="s">
        <v>2238</v>
      </c>
      <c r="O696" s="18"/>
      <c r="P696" s="25" t="s">
        <v>644</v>
      </c>
      <c r="Q696" s="26"/>
      <c r="R696" s="26"/>
      <c r="S696" s="25" t="s">
        <v>3235</v>
      </c>
      <c r="T696" s="21">
        <v>2.4597665090198073</v>
      </c>
      <c r="U696" s="22">
        <v>6935.90673828125</v>
      </c>
      <c r="V696" s="22">
        <v>7580.40185546875</v>
      </c>
      <c r="W696" s="23"/>
      <c r="X696" s="24"/>
      <c r="Y696" s="24"/>
      <c r="Z696" s="15">
        <v>563</v>
      </c>
      <c r="AA69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6" s="16"/>
      <c r="AC696" s="71">
        <v>85</v>
      </c>
      <c r="AD696" s="71">
        <v>74</v>
      </c>
      <c r="AE696" s="71">
        <v>2132</v>
      </c>
      <c r="AF696" s="71">
        <v>26</v>
      </c>
      <c r="AG696" s="71" t="s">
        <v>1414</v>
      </c>
      <c r="AH696" s="71" t="s">
        <v>1603</v>
      </c>
      <c r="AI696" s="71">
        <v>-18000</v>
      </c>
      <c r="AJ696" s="74">
        <v>39901.884571759256</v>
      </c>
      <c r="AK696" s="71" t="s">
        <v>2452</v>
      </c>
      <c r="AL696" s="71" t="s">
        <v>3013</v>
      </c>
      <c r="AM696" s="71" t="s">
        <v>3235</v>
      </c>
      <c r="AN696" s="74">
        <v>40523.676747685182</v>
      </c>
      <c r="AO696" s="71"/>
      <c r="AP696" s="71"/>
    </row>
    <row r="697" spans="1:42" ht="34.049999999999997" customHeight="1">
      <c r="A697" s="17" t="s">
        <v>645</v>
      </c>
      <c r="B697" s="77"/>
      <c r="C697" s="78">
        <v>0</v>
      </c>
      <c r="D697" s="78">
        <v>1</v>
      </c>
      <c r="E697" s="79">
        <v>0</v>
      </c>
      <c r="F697" s="79">
        <v>5.71E-4</v>
      </c>
      <c r="G697" s="79">
        <v>8.0999999999999996E-4</v>
      </c>
      <c r="H697" s="79">
        <v>0.317498</v>
      </c>
      <c r="I697" s="79">
        <v>0</v>
      </c>
      <c r="J697" s="18"/>
      <c r="K697" s="18" t="s">
        <v>72</v>
      </c>
      <c r="L697" s="19">
        <v>3.8188242794582354</v>
      </c>
      <c r="M697" s="20">
        <v>99.997442924536685</v>
      </c>
      <c r="N697" s="88" t="s">
        <v>2239</v>
      </c>
      <c r="O697" s="18"/>
      <c r="P697" s="25" t="s">
        <v>645</v>
      </c>
      <c r="Q697" s="26"/>
      <c r="R697" s="26"/>
      <c r="S697" s="25" t="s">
        <v>3538</v>
      </c>
      <c r="T697" s="21">
        <v>1.71015668006369</v>
      </c>
      <c r="U697" s="22">
        <v>6852.71044921875</v>
      </c>
      <c r="V697" s="22">
        <v>5128.22119140625</v>
      </c>
      <c r="W697" s="23"/>
      <c r="X697" s="24"/>
      <c r="Y697" s="24"/>
      <c r="Z697" s="15">
        <v>564</v>
      </c>
      <c r="AA69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7" s="16"/>
      <c r="AC697" s="71">
        <v>66</v>
      </c>
      <c r="AD697" s="71">
        <v>36</v>
      </c>
      <c r="AE697" s="71">
        <v>414</v>
      </c>
      <c r="AF697" s="71">
        <v>0</v>
      </c>
      <c r="AG697" s="71" t="s">
        <v>1415</v>
      </c>
      <c r="AH697" s="71" t="s">
        <v>1614</v>
      </c>
      <c r="AI697" s="71">
        <v>-32400</v>
      </c>
      <c r="AJ697" s="74">
        <v>40107.372407407405</v>
      </c>
      <c r="AK697" s="71" t="s">
        <v>2452</v>
      </c>
      <c r="AL697" s="71" t="s">
        <v>3014</v>
      </c>
      <c r="AM697" s="71" t="s">
        <v>3538</v>
      </c>
      <c r="AN697" s="74">
        <v>40523.676747685182</v>
      </c>
      <c r="AO697" s="71"/>
      <c r="AP697" s="71"/>
    </row>
    <row r="698" spans="1:42" ht="34.049999999999997" customHeight="1">
      <c r="A698" s="17" t="s">
        <v>648</v>
      </c>
      <c r="B698" s="77"/>
      <c r="C698" s="78">
        <v>0</v>
      </c>
      <c r="D698" s="78">
        <v>2</v>
      </c>
      <c r="E698" s="79">
        <v>0</v>
      </c>
      <c r="F698" s="79">
        <v>5.8E-4</v>
      </c>
      <c r="G698" s="79">
        <v>9.6699999999999998E-4</v>
      </c>
      <c r="H698" s="79">
        <v>0.46573100000000001</v>
      </c>
      <c r="I698" s="79">
        <v>0.5</v>
      </c>
      <c r="J698" s="18"/>
      <c r="K698" s="18" t="s">
        <v>72</v>
      </c>
      <c r="L698" s="19">
        <v>4.1047255209585503</v>
      </c>
      <c r="M698" s="20">
        <v>99.996022327057048</v>
      </c>
      <c r="N698" s="88" t="s">
        <v>2242</v>
      </c>
      <c r="O698" s="18"/>
      <c r="P698" s="25" t="s">
        <v>648</v>
      </c>
      <c r="Q698" s="26"/>
      <c r="R698" s="26"/>
      <c r="S698" s="25" t="s">
        <v>3376</v>
      </c>
      <c r="T698" s="21">
        <v>2.1046881689879626</v>
      </c>
      <c r="U698" s="22">
        <v>5602.87255859375</v>
      </c>
      <c r="V698" s="22">
        <v>8123.22314453125</v>
      </c>
      <c r="W698" s="23"/>
      <c r="X698" s="24"/>
      <c r="Y698" s="24"/>
      <c r="Z698" s="15">
        <v>567</v>
      </c>
      <c r="AA69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8" s="16"/>
      <c r="AC698" s="71">
        <v>229</v>
      </c>
      <c r="AD698" s="71">
        <v>56</v>
      </c>
      <c r="AE698" s="71">
        <v>254</v>
      </c>
      <c r="AF698" s="71">
        <v>0</v>
      </c>
      <c r="AG698" s="71"/>
      <c r="AH698" s="71" t="s">
        <v>1621</v>
      </c>
      <c r="AI698" s="71">
        <v>-25200</v>
      </c>
      <c r="AJ698" s="74">
        <v>40453.15111111111</v>
      </c>
      <c r="AK698" s="71" t="s">
        <v>2452</v>
      </c>
      <c r="AL698" s="71" t="s">
        <v>3017</v>
      </c>
      <c r="AM698" s="71" t="s">
        <v>3376</v>
      </c>
      <c r="AN698" s="74">
        <v>40523.676759259259</v>
      </c>
      <c r="AO698" s="71"/>
      <c r="AP698" s="71"/>
    </row>
    <row r="699" spans="1:42" ht="34.049999999999997" customHeight="1">
      <c r="A699" s="17" t="s">
        <v>652</v>
      </c>
      <c r="B699" s="77"/>
      <c r="C699" s="78">
        <v>0</v>
      </c>
      <c r="D699" s="78">
        <v>2</v>
      </c>
      <c r="E699" s="79">
        <v>0</v>
      </c>
      <c r="F699" s="79">
        <v>5.7200000000000003E-4</v>
      </c>
      <c r="G699" s="79">
        <v>8.4400000000000002E-4</v>
      </c>
      <c r="H699" s="79">
        <v>0.48328199999999999</v>
      </c>
      <c r="I699" s="79">
        <v>0.5</v>
      </c>
      <c r="J699" s="18"/>
      <c r="K699" s="18" t="s">
        <v>72</v>
      </c>
      <c r="L699" s="19">
        <v>4.8883980997224308</v>
      </c>
      <c r="M699" s="20">
        <v>99.986646383691536</v>
      </c>
      <c r="N699" s="88" t="s">
        <v>2246</v>
      </c>
      <c r="O699" s="18"/>
      <c r="P699" s="25" t="s">
        <v>652</v>
      </c>
      <c r="Q699" s="26"/>
      <c r="R699" s="26"/>
      <c r="S699" s="25" t="s">
        <v>3235</v>
      </c>
      <c r="T699" s="21">
        <v>4.7085959958881594</v>
      </c>
      <c r="U699" s="22">
        <v>6649.72412109375</v>
      </c>
      <c r="V699" s="22">
        <v>5001.22021484375</v>
      </c>
      <c r="W699" s="23"/>
      <c r="X699" s="24"/>
      <c r="Y699" s="24"/>
      <c r="Z699" s="15">
        <v>571</v>
      </c>
      <c r="AA69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699" s="16"/>
      <c r="AC699" s="71">
        <v>523</v>
      </c>
      <c r="AD699" s="71">
        <v>188</v>
      </c>
      <c r="AE699" s="71">
        <v>4136</v>
      </c>
      <c r="AF699" s="71">
        <v>0</v>
      </c>
      <c r="AG699" s="71" t="s">
        <v>1421</v>
      </c>
      <c r="AH699" s="71" t="s">
        <v>1633</v>
      </c>
      <c r="AI699" s="71">
        <v>-21600</v>
      </c>
      <c r="AJ699" s="74">
        <v>39648.549722222226</v>
      </c>
      <c r="AK699" s="71" t="s">
        <v>2452</v>
      </c>
      <c r="AL699" s="71" t="s">
        <v>3021</v>
      </c>
      <c r="AM699" s="71" t="s">
        <v>3235</v>
      </c>
      <c r="AN699" s="74">
        <v>40523.67696759259</v>
      </c>
      <c r="AO699" s="71"/>
      <c r="AP699" s="71"/>
    </row>
    <row r="700" spans="1:42" ht="34.049999999999997" customHeight="1">
      <c r="A700" s="17" t="s">
        <v>654</v>
      </c>
      <c r="B700" s="77"/>
      <c r="C700" s="78">
        <v>0</v>
      </c>
      <c r="D700" s="78">
        <v>1</v>
      </c>
      <c r="E700" s="79">
        <v>0</v>
      </c>
      <c r="F700" s="79">
        <v>5.71E-4</v>
      </c>
      <c r="G700" s="79">
        <v>8.0999999999999996E-4</v>
      </c>
      <c r="H700" s="79">
        <v>0.317498</v>
      </c>
      <c r="I700" s="79">
        <v>0</v>
      </c>
      <c r="J700" s="18"/>
      <c r="K700" s="18" t="s">
        <v>72</v>
      </c>
      <c r="L700" s="19">
        <v>3.1079339807251336</v>
      </c>
      <c r="M700" s="20">
        <v>99.999147641512224</v>
      </c>
      <c r="N700" s="88" t="s">
        <v>1905</v>
      </c>
      <c r="O700" s="18"/>
      <c r="P700" s="25" t="s">
        <v>654</v>
      </c>
      <c r="Q700" s="26"/>
      <c r="R700" s="26"/>
      <c r="S700" s="25" t="s">
        <v>3235</v>
      </c>
      <c r="T700" s="21">
        <v>1.2367188933545634</v>
      </c>
      <c r="U700" s="22">
        <v>6007.3173828125</v>
      </c>
      <c r="V700" s="22">
        <v>8003.119140625</v>
      </c>
      <c r="W700" s="23"/>
      <c r="X700" s="24"/>
      <c r="Y700" s="24"/>
      <c r="Z700" s="15">
        <v>574</v>
      </c>
      <c r="AA70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0" s="16"/>
      <c r="AC700" s="71">
        <v>68</v>
      </c>
      <c r="AD700" s="71">
        <v>12</v>
      </c>
      <c r="AE700" s="71">
        <v>289</v>
      </c>
      <c r="AF700" s="71">
        <v>4</v>
      </c>
      <c r="AG700" s="71"/>
      <c r="AH700" s="71"/>
      <c r="AI700" s="71"/>
      <c r="AJ700" s="74">
        <v>40503.472766203704</v>
      </c>
      <c r="AK700" s="71" t="s">
        <v>2452</v>
      </c>
      <c r="AL700" s="71" t="s">
        <v>3024</v>
      </c>
      <c r="AM700" s="71" t="s">
        <v>3235</v>
      </c>
      <c r="AN700" s="74">
        <v>40523.677002314813</v>
      </c>
      <c r="AO700" s="71"/>
      <c r="AP700" s="71"/>
    </row>
    <row r="701" spans="1:42" ht="34.049999999999997" customHeight="1">
      <c r="A701" s="17" t="s">
        <v>661</v>
      </c>
      <c r="B701" s="77"/>
      <c r="C701" s="78">
        <v>0</v>
      </c>
      <c r="D701" s="78">
        <v>1</v>
      </c>
      <c r="E701" s="79">
        <v>0</v>
      </c>
      <c r="F701" s="79">
        <v>5.71E-4</v>
      </c>
      <c r="G701" s="79">
        <v>8.0999999999999996E-4</v>
      </c>
      <c r="H701" s="79">
        <v>0.317498</v>
      </c>
      <c r="I701" s="79">
        <v>0</v>
      </c>
      <c r="J701" s="18"/>
      <c r="K701" s="18" t="s">
        <v>72</v>
      </c>
      <c r="L701" s="19">
        <v>2.5414354637792513</v>
      </c>
      <c r="M701" s="20">
        <v>99.999644850630091</v>
      </c>
      <c r="N701" s="88" t="s">
        <v>2254</v>
      </c>
      <c r="O701" s="18"/>
      <c r="P701" s="25" t="s">
        <v>661</v>
      </c>
      <c r="Q701" s="26"/>
      <c r="R701" s="26"/>
      <c r="S701" s="25" t="s">
        <v>3547</v>
      </c>
      <c r="T701" s="21">
        <v>1.0986328722310681</v>
      </c>
      <c r="U701" s="22">
        <v>6638.494140625</v>
      </c>
      <c r="V701" s="22">
        <v>6355.14404296875</v>
      </c>
      <c r="W701" s="23"/>
      <c r="X701" s="24"/>
      <c r="Y701" s="24"/>
      <c r="Z701" s="15">
        <v>580</v>
      </c>
      <c r="AA70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1" s="16"/>
      <c r="AC701" s="71">
        <v>11</v>
      </c>
      <c r="AD701" s="71">
        <v>5</v>
      </c>
      <c r="AE701" s="71">
        <v>43</v>
      </c>
      <c r="AF701" s="71">
        <v>0</v>
      </c>
      <c r="AG701" s="71"/>
      <c r="AH701" s="71" t="s">
        <v>1623</v>
      </c>
      <c r="AI701" s="71">
        <v>3600</v>
      </c>
      <c r="AJ701" s="74">
        <v>39944.353483796294</v>
      </c>
      <c r="AK701" s="71" t="s">
        <v>2452</v>
      </c>
      <c r="AL701" s="71" t="s">
        <v>3030</v>
      </c>
      <c r="AM701" s="71" t="s">
        <v>3547</v>
      </c>
      <c r="AN701" s="74">
        <v>40523.677337962959</v>
      </c>
      <c r="AO701" s="71"/>
      <c r="AP701" s="71"/>
    </row>
    <row r="702" spans="1:42" ht="34.049999999999997" customHeight="1">
      <c r="A702" s="17" t="s">
        <v>662</v>
      </c>
      <c r="B702" s="77"/>
      <c r="C702" s="78">
        <v>0</v>
      </c>
      <c r="D702" s="78">
        <v>1</v>
      </c>
      <c r="E702" s="79">
        <v>0</v>
      </c>
      <c r="F702" s="79">
        <v>5.71E-4</v>
      </c>
      <c r="G702" s="79">
        <v>8.0999999999999996E-4</v>
      </c>
      <c r="H702" s="79">
        <v>0.317498</v>
      </c>
      <c r="I702" s="79">
        <v>0</v>
      </c>
      <c r="J702" s="18"/>
      <c r="K702" s="18" t="s">
        <v>72</v>
      </c>
      <c r="L702" s="19">
        <v>2.9217805974662041</v>
      </c>
      <c r="M702" s="20">
        <v>99.999360731134175</v>
      </c>
      <c r="N702" s="88" t="s">
        <v>2255</v>
      </c>
      <c r="O702" s="18"/>
      <c r="P702" s="25" t="s">
        <v>662</v>
      </c>
      <c r="Q702" s="26"/>
      <c r="R702" s="26"/>
      <c r="S702" s="25" t="s">
        <v>3367</v>
      </c>
      <c r="T702" s="21">
        <v>1.1775391700159226</v>
      </c>
      <c r="U702" s="22">
        <v>6966.1904296875</v>
      </c>
      <c r="V702" s="22">
        <v>8370.0302734375</v>
      </c>
      <c r="W702" s="23"/>
      <c r="X702" s="24"/>
      <c r="Y702" s="24"/>
      <c r="Z702" s="15">
        <v>581</v>
      </c>
      <c r="AA70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2" s="16"/>
      <c r="AC702" s="71">
        <v>18</v>
      </c>
      <c r="AD702" s="71">
        <v>9</v>
      </c>
      <c r="AE702" s="71">
        <v>489</v>
      </c>
      <c r="AF702" s="71">
        <v>282</v>
      </c>
      <c r="AG702" s="71" t="s">
        <v>1429</v>
      </c>
      <c r="AH702" s="71" t="s">
        <v>1632</v>
      </c>
      <c r="AI702" s="71">
        <v>19800</v>
      </c>
      <c r="AJ702" s="74">
        <v>40269.744363425925</v>
      </c>
      <c r="AK702" s="71" t="s">
        <v>2452</v>
      </c>
      <c r="AL702" s="71" t="s">
        <v>3031</v>
      </c>
      <c r="AM702" s="71" t="s">
        <v>3367</v>
      </c>
      <c r="AN702" s="74">
        <v>40523.677384259259</v>
      </c>
      <c r="AO702" s="71"/>
      <c r="AP702" s="71"/>
    </row>
    <row r="703" spans="1:42" ht="34.049999999999997" customHeight="1">
      <c r="A703" s="17" t="s">
        <v>680</v>
      </c>
      <c r="B703" s="77"/>
      <c r="C703" s="78">
        <v>0</v>
      </c>
      <c r="D703" s="78">
        <v>1</v>
      </c>
      <c r="E703" s="79">
        <v>0</v>
      </c>
      <c r="F703" s="79">
        <v>5.71E-4</v>
      </c>
      <c r="G703" s="79">
        <v>8.0999999999999996E-4</v>
      </c>
      <c r="H703" s="79">
        <v>0.317498</v>
      </c>
      <c r="I703" s="79">
        <v>0</v>
      </c>
      <c r="J703" s="18"/>
      <c r="K703" s="18" t="s">
        <v>72</v>
      </c>
      <c r="L703" s="19">
        <v>3.6082498758714361</v>
      </c>
      <c r="M703" s="20">
        <v>99.998153223276489</v>
      </c>
      <c r="N703" s="88" t="s">
        <v>2265</v>
      </c>
      <c r="O703" s="18"/>
      <c r="P703" s="25" t="s">
        <v>680</v>
      </c>
      <c r="Q703" s="26"/>
      <c r="R703" s="26"/>
      <c r="S703" s="25" t="s">
        <v>3235</v>
      </c>
      <c r="T703" s="21">
        <v>1.5128909356015541</v>
      </c>
      <c r="U703" s="22">
        <v>7383.8466796875</v>
      </c>
      <c r="V703" s="22">
        <v>6795.05712890625</v>
      </c>
      <c r="W703" s="23"/>
      <c r="X703" s="24"/>
      <c r="Y703" s="24"/>
      <c r="Z703" s="15">
        <v>591</v>
      </c>
      <c r="AA70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3" s="16"/>
      <c r="AC703" s="71">
        <v>76</v>
      </c>
      <c r="AD703" s="71">
        <v>26</v>
      </c>
      <c r="AE703" s="71">
        <v>313</v>
      </c>
      <c r="AF703" s="71">
        <v>2</v>
      </c>
      <c r="AG703" s="71" t="s">
        <v>1439</v>
      </c>
      <c r="AH703" s="71" t="s">
        <v>1632</v>
      </c>
      <c r="AI703" s="71">
        <v>19800</v>
      </c>
      <c r="AJ703" s="74">
        <v>40254.507384259261</v>
      </c>
      <c r="AK703" s="71" t="s">
        <v>2452</v>
      </c>
      <c r="AL703" s="71" t="s">
        <v>3041</v>
      </c>
      <c r="AM703" s="71" t="s">
        <v>3235</v>
      </c>
      <c r="AN703" s="74">
        <v>40523.677442129629</v>
      </c>
      <c r="AO703" s="71"/>
      <c r="AP703" s="71"/>
    </row>
    <row r="704" spans="1:42" ht="34.049999999999997" customHeight="1">
      <c r="A704" s="17" t="s">
        <v>682</v>
      </c>
      <c r="B704" s="77"/>
      <c r="C704" s="78">
        <v>0</v>
      </c>
      <c r="D704" s="78">
        <v>1</v>
      </c>
      <c r="E704" s="79">
        <v>0</v>
      </c>
      <c r="F704" s="79">
        <v>5.71E-4</v>
      </c>
      <c r="G704" s="79">
        <v>8.0999999999999996E-4</v>
      </c>
      <c r="H704" s="79">
        <v>0.317498</v>
      </c>
      <c r="I704" s="79">
        <v>0</v>
      </c>
      <c r="J704" s="18"/>
      <c r="K704" s="18" t="s">
        <v>72</v>
      </c>
      <c r="L704" s="19">
        <v>3.9029790883431978</v>
      </c>
      <c r="M704" s="20">
        <v>99.997087775166776</v>
      </c>
      <c r="N704" s="88" t="s">
        <v>2267</v>
      </c>
      <c r="O704" s="18"/>
      <c r="P704" s="25" t="s">
        <v>682</v>
      </c>
      <c r="Q704" s="26"/>
      <c r="R704" s="26"/>
      <c r="S704" s="25" t="s">
        <v>3235</v>
      </c>
      <c r="T704" s="21">
        <v>1.8087895522947581</v>
      </c>
      <c r="U704" s="22">
        <v>7087.033203125</v>
      </c>
      <c r="V704" s="22">
        <v>6686.87744140625</v>
      </c>
      <c r="W704" s="23"/>
      <c r="X704" s="24"/>
      <c r="Y704" s="24"/>
      <c r="Z704" s="15">
        <v>593</v>
      </c>
      <c r="AA70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4" s="16"/>
      <c r="AC704" s="71">
        <v>88</v>
      </c>
      <c r="AD704" s="71">
        <v>41</v>
      </c>
      <c r="AE704" s="71">
        <v>163</v>
      </c>
      <c r="AF704" s="71">
        <v>11</v>
      </c>
      <c r="AG704" s="71" t="s">
        <v>1441</v>
      </c>
      <c r="AH704" s="71" t="s">
        <v>1629</v>
      </c>
      <c r="AI704" s="71">
        <v>7200</v>
      </c>
      <c r="AJ704" s="74">
        <v>40441.555590277778</v>
      </c>
      <c r="AK704" s="71" t="s">
        <v>2452</v>
      </c>
      <c r="AL704" s="71" t="s">
        <v>3043</v>
      </c>
      <c r="AM704" s="71" t="s">
        <v>3235</v>
      </c>
      <c r="AN704" s="74">
        <v>40523.677488425928</v>
      </c>
      <c r="AO704" s="71"/>
      <c r="AP704" s="71"/>
    </row>
    <row r="705" spans="1:42" ht="34.049999999999997" customHeight="1">
      <c r="A705" s="17" t="s">
        <v>683</v>
      </c>
      <c r="B705" s="77"/>
      <c r="C705" s="78">
        <v>1</v>
      </c>
      <c r="D705" s="78">
        <v>1</v>
      </c>
      <c r="E705" s="79">
        <v>0</v>
      </c>
      <c r="F705" s="79">
        <v>4.1899999999999999E-4</v>
      </c>
      <c r="G705" s="79">
        <v>6.3E-5</v>
      </c>
      <c r="H705" s="79">
        <v>0.27135999999999999</v>
      </c>
      <c r="I705" s="79">
        <v>0</v>
      </c>
      <c r="J705" s="18"/>
      <c r="K705" s="18" t="s">
        <v>72</v>
      </c>
      <c r="L705" s="19">
        <v>5.0544514936655096</v>
      </c>
      <c r="M705" s="20">
        <v>99.982739740622577</v>
      </c>
      <c r="N705" s="88" t="s">
        <v>2268</v>
      </c>
      <c r="O705" s="18"/>
      <c r="P705" s="25" t="s">
        <v>683</v>
      </c>
      <c r="Q705" s="26"/>
      <c r="R705" s="26"/>
      <c r="S705" s="25" t="s">
        <v>3554</v>
      </c>
      <c r="T705" s="21">
        <v>5.7935575904299084</v>
      </c>
      <c r="U705" s="22">
        <v>5918.25830078125</v>
      </c>
      <c r="V705" s="22">
        <v>2237.657958984375</v>
      </c>
      <c r="W705" s="23"/>
      <c r="X705" s="24"/>
      <c r="Y705" s="24"/>
      <c r="Z705" s="15">
        <v>594</v>
      </c>
      <c r="AA70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5" s="16"/>
      <c r="AC705" s="71">
        <v>327</v>
      </c>
      <c r="AD705" s="71">
        <v>243</v>
      </c>
      <c r="AE705" s="71">
        <v>6550</v>
      </c>
      <c r="AF705" s="71">
        <v>61</v>
      </c>
      <c r="AG705" s="71" t="s">
        <v>1442</v>
      </c>
      <c r="AH705" s="71" t="s">
        <v>1603</v>
      </c>
      <c r="AI705" s="71">
        <v>-18000</v>
      </c>
      <c r="AJ705" s="74">
        <v>39733.800891203704</v>
      </c>
      <c r="AK705" s="71" t="s">
        <v>2452</v>
      </c>
      <c r="AL705" s="71" t="s">
        <v>3044</v>
      </c>
      <c r="AM705" s="71" t="s">
        <v>3554</v>
      </c>
      <c r="AN705" s="74">
        <v>40523.669976851852</v>
      </c>
      <c r="AO705" s="71"/>
      <c r="AP705" s="71"/>
    </row>
    <row r="706" spans="1:42" ht="34.049999999999997" customHeight="1">
      <c r="A706" s="17" t="s">
        <v>693</v>
      </c>
      <c r="B706" s="77"/>
      <c r="C706" s="78">
        <v>0</v>
      </c>
      <c r="D706" s="78">
        <v>2</v>
      </c>
      <c r="E706" s="79">
        <v>0</v>
      </c>
      <c r="F706" s="79">
        <v>4.4099999999999999E-4</v>
      </c>
      <c r="G706" s="79">
        <v>3.48E-4</v>
      </c>
      <c r="H706" s="79">
        <v>0.34806799999999999</v>
      </c>
      <c r="I706" s="79">
        <v>0.5</v>
      </c>
      <c r="J706" s="18"/>
      <c r="K706" s="18" t="s">
        <v>72</v>
      </c>
      <c r="L706" s="19">
        <v>4.8952455735226117</v>
      </c>
      <c r="M706" s="20">
        <v>99.986504323943578</v>
      </c>
      <c r="N706" s="88" t="s">
        <v>2275</v>
      </c>
      <c r="O706" s="18"/>
      <c r="P706" s="25" t="s">
        <v>693</v>
      </c>
      <c r="Q706" s="26"/>
      <c r="R706" s="26"/>
      <c r="S706" s="25" t="s">
        <v>3559</v>
      </c>
      <c r="T706" s="21">
        <v>4.7480491447805866</v>
      </c>
      <c r="U706" s="22">
        <v>4605.39208984375</v>
      </c>
      <c r="V706" s="22">
        <v>2013.844970703125</v>
      </c>
      <c r="W706" s="23"/>
      <c r="X706" s="24"/>
      <c r="Y706" s="24"/>
      <c r="Z706" s="15">
        <v>601</v>
      </c>
      <c r="AA70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6" s="16"/>
      <c r="AC706" s="71">
        <v>165</v>
      </c>
      <c r="AD706" s="71">
        <v>190</v>
      </c>
      <c r="AE706" s="71">
        <v>2729</v>
      </c>
      <c r="AF706" s="71">
        <v>29</v>
      </c>
      <c r="AG706" s="71" t="s">
        <v>1449</v>
      </c>
      <c r="AH706" s="71" t="s">
        <v>1627</v>
      </c>
      <c r="AI706" s="71">
        <v>-36000</v>
      </c>
      <c r="AJ706" s="74">
        <v>40260.259398148148</v>
      </c>
      <c r="AK706" s="71" t="s">
        <v>2452</v>
      </c>
      <c r="AL706" s="71" t="s">
        <v>3051</v>
      </c>
      <c r="AM706" s="71" t="s">
        <v>3559</v>
      </c>
      <c r="AN706" s="74">
        <v>40523.677719907406</v>
      </c>
      <c r="AO706" s="71"/>
      <c r="AP706" s="71"/>
    </row>
    <row r="707" spans="1:42" ht="34.049999999999997" customHeight="1">
      <c r="A707" s="17" t="s">
        <v>697</v>
      </c>
      <c r="B707" s="77"/>
      <c r="C707" s="78">
        <v>0</v>
      </c>
      <c r="D707" s="78">
        <v>1</v>
      </c>
      <c r="E707" s="79">
        <v>0</v>
      </c>
      <c r="F707" s="79">
        <v>5.71E-4</v>
      </c>
      <c r="G707" s="79">
        <v>8.0999999999999996E-4</v>
      </c>
      <c r="H707" s="79">
        <v>0.317498</v>
      </c>
      <c r="I707" s="79">
        <v>0</v>
      </c>
      <c r="J707" s="18"/>
      <c r="K707" s="18" t="s">
        <v>72</v>
      </c>
      <c r="L707" s="19">
        <v>4.8000227703352296</v>
      </c>
      <c r="M707" s="20">
        <v>99.988351100667089</v>
      </c>
      <c r="N707" s="88" t="s">
        <v>2278</v>
      </c>
      <c r="O707" s="18"/>
      <c r="P707" s="25" t="s">
        <v>697</v>
      </c>
      <c r="Q707" s="26"/>
      <c r="R707" s="26"/>
      <c r="S707" s="25" t="s">
        <v>3561</v>
      </c>
      <c r="T707" s="21">
        <v>4.2351582091790325</v>
      </c>
      <c r="U707" s="22">
        <v>7337.30615234375</v>
      </c>
      <c r="V707" s="22">
        <v>7601.85888671875</v>
      </c>
      <c r="W707" s="23"/>
      <c r="X707" s="24"/>
      <c r="Y707" s="24"/>
      <c r="Z707" s="15">
        <v>604</v>
      </c>
      <c r="AA70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7" s="16"/>
      <c r="AC707" s="71">
        <v>203</v>
      </c>
      <c r="AD707" s="71">
        <v>164</v>
      </c>
      <c r="AE707" s="71">
        <v>7346</v>
      </c>
      <c r="AF707" s="71">
        <v>2</v>
      </c>
      <c r="AG707" s="71" t="s">
        <v>1451</v>
      </c>
      <c r="AH707" s="71" t="s">
        <v>1610</v>
      </c>
      <c r="AI707" s="71">
        <v>0</v>
      </c>
      <c r="AJ707" s="74">
        <v>39998.541828703703</v>
      </c>
      <c r="AK707" s="71" t="s">
        <v>2452</v>
      </c>
      <c r="AL707" s="71" t="s">
        <v>3054</v>
      </c>
      <c r="AM707" s="71" t="s">
        <v>3561</v>
      </c>
      <c r="AN707" s="74">
        <v>40523.677789351852</v>
      </c>
      <c r="AO707" s="71"/>
      <c r="AP707" s="71"/>
    </row>
    <row r="708" spans="1:42" ht="34.049999999999997" customHeight="1">
      <c r="A708" s="17" t="s">
        <v>706</v>
      </c>
      <c r="B708" s="77"/>
      <c r="C708" s="78">
        <v>4</v>
      </c>
      <c r="D708" s="78">
        <v>4</v>
      </c>
      <c r="E708" s="79">
        <v>0</v>
      </c>
      <c r="F708" s="79">
        <v>4.3800000000000002E-4</v>
      </c>
      <c r="G708" s="79">
        <v>5.3399999999999997E-4</v>
      </c>
      <c r="H708" s="79">
        <v>0.49758400000000003</v>
      </c>
      <c r="I708" s="79">
        <v>1</v>
      </c>
      <c r="J708" s="18"/>
      <c r="K708" s="18" t="s">
        <v>72</v>
      </c>
      <c r="L708" s="19">
        <v>2.6594121397291177</v>
      </c>
      <c r="M708" s="20">
        <v>99.999573820756112</v>
      </c>
      <c r="N708" s="88" t="s">
        <v>2284</v>
      </c>
      <c r="O708" s="18"/>
      <c r="P708" s="25" t="s">
        <v>706</v>
      </c>
      <c r="Q708" s="26"/>
      <c r="R708" s="26"/>
      <c r="S708" s="25" t="s">
        <v>3566</v>
      </c>
      <c r="T708" s="21">
        <v>1.1183594466772817</v>
      </c>
      <c r="U708" s="22">
        <v>4351.36767578125</v>
      </c>
      <c r="V708" s="22">
        <v>2050.269287109375</v>
      </c>
      <c r="W708" s="23"/>
      <c r="X708" s="24"/>
      <c r="Y708" s="24"/>
      <c r="Z708" s="15">
        <v>610</v>
      </c>
      <c r="AA70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8" s="16"/>
      <c r="AC708" s="71">
        <v>7</v>
      </c>
      <c r="AD708" s="71">
        <v>6</v>
      </c>
      <c r="AE708" s="71">
        <v>14</v>
      </c>
      <c r="AF708" s="71">
        <v>0</v>
      </c>
      <c r="AG708" s="71"/>
      <c r="AH708" s="71" t="s">
        <v>1606</v>
      </c>
      <c r="AI708" s="71">
        <v>-18000</v>
      </c>
      <c r="AJ708" s="74">
        <v>40329.64230324074</v>
      </c>
      <c r="AK708" s="71" t="s">
        <v>2452</v>
      </c>
      <c r="AL708" s="71" t="s">
        <v>3060</v>
      </c>
      <c r="AM708" s="71" t="s">
        <v>3566</v>
      </c>
      <c r="AN708" s="74">
        <v>40523.666909722226</v>
      </c>
      <c r="AO708" s="71"/>
      <c r="AP708" s="71"/>
    </row>
    <row r="709" spans="1:42" ht="34.049999999999997" customHeight="1">
      <c r="A709" s="17" t="s">
        <v>708</v>
      </c>
      <c r="B709" s="77"/>
      <c r="C709" s="78">
        <v>0</v>
      </c>
      <c r="D709" s="78">
        <v>1</v>
      </c>
      <c r="E709" s="79">
        <v>0</v>
      </c>
      <c r="F709" s="79">
        <v>4.35E-4</v>
      </c>
      <c r="G709" s="79">
        <v>1.5699999999999999E-4</v>
      </c>
      <c r="H709" s="79">
        <v>0.29823300000000003</v>
      </c>
      <c r="I709" s="79">
        <v>0</v>
      </c>
      <c r="J709" s="18"/>
      <c r="K709" s="18" t="s">
        <v>72</v>
      </c>
      <c r="L709" s="19">
        <v>2.759159997970503</v>
      </c>
      <c r="M709" s="20">
        <v>99.999502790882133</v>
      </c>
      <c r="N709" s="88" t="s">
        <v>2286</v>
      </c>
      <c r="O709" s="18"/>
      <c r="P709" s="25" t="s">
        <v>708</v>
      </c>
      <c r="Q709" s="26"/>
      <c r="R709" s="26"/>
      <c r="S709" s="94" t="s">
        <v>3698</v>
      </c>
      <c r="T709" s="21">
        <v>1.1380860211234953</v>
      </c>
      <c r="U709" s="22">
        <v>3496.48583984375</v>
      </c>
      <c r="V709" s="22">
        <v>9897.0830078125</v>
      </c>
      <c r="W709" s="23"/>
      <c r="X709" s="24"/>
      <c r="Y709" s="24"/>
      <c r="Z709" s="15">
        <v>612</v>
      </c>
      <c r="AA70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09" s="16"/>
      <c r="AC709" s="71">
        <v>27</v>
      </c>
      <c r="AD709" s="71">
        <v>7</v>
      </c>
      <c r="AE709" s="71">
        <v>81</v>
      </c>
      <c r="AF709" s="71">
        <v>1</v>
      </c>
      <c r="AG709" s="71"/>
      <c r="AH709" s="71" t="s">
        <v>1616</v>
      </c>
      <c r="AI709" s="71">
        <v>-21600</v>
      </c>
      <c r="AJ709" s="74">
        <v>40467.49800925926</v>
      </c>
      <c r="AK709" s="71" t="s">
        <v>2452</v>
      </c>
      <c r="AL709" s="71" t="s">
        <v>3062</v>
      </c>
      <c r="AM709" s="71" t="s">
        <v>3567</v>
      </c>
      <c r="AN709" s="74">
        <v>40523.677893518521</v>
      </c>
      <c r="AO709" s="71"/>
      <c r="AP709" s="71"/>
    </row>
    <row r="710" spans="1:42" ht="34.049999999999997" customHeight="1">
      <c r="A710" s="17" t="s">
        <v>709</v>
      </c>
      <c r="B710" s="77"/>
      <c r="C710" s="78">
        <v>0</v>
      </c>
      <c r="D710" s="78">
        <v>1</v>
      </c>
      <c r="E710" s="79">
        <v>0</v>
      </c>
      <c r="F710" s="79">
        <v>4.6900000000000002E-4</v>
      </c>
      <c r="G710" s="79">
        <v>5.2300000000000003E-4</v>
      </c>
      <c r="H710" s="79">
        <v>0.25168099999999999</v>
      </c>
      <c r="I710" s="79">
        <v>0</v>
      </c>
      <c r="J710" s="18"/>
      <c r="K710" s="18" t="s">
        <v>72</v>
      </c>
      <c r="L710" s="19">
        <v>5.0623912280723156</v>
      </c>
      <c r="M710" s="20">
        <v>99.98252665100064</v>
      </c>
      <c r="N710" s="88" t="s">
        <v>2287</v>
      </c>
      <c r="O710" s="18"/>
      <c r="P710" s="25" t="s">
        <v>709</v>
      </c>
      <c r="Q710" s="26"/>
      <c r="R710" s="26"/>
      <c r="S710" s="25" t="s">
        <v>3568</v>
      </c>
      <c r="T710" s="21">
        <v>5.8527373137685492</v>
      </c>
      <c r="U710" s="22">
        <v>3460.4931640625</v>
      </c>
      <c r="V710" s="22">
        <v>2378.269287109375</v>
      </c>
      <c r="W710" s="23"/>
      <c r="X710" s="24"/>
      <c r="Y710" s="24"/>
      <c r="Z710" s="15">
        <v>613</v>
      </c>
      <c r="AA71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0" s="16"/>
      <c r="AC710" s="71">
        <v>64</v>
      </c>
      <c r="AD710" s="71">
        <v>246</v>
      </c>
      <c r="AE710" s="71">
        <v>3261</v>
      </c>
      <c r="AF710" s="71">
        <v>217</v>
      </c>
      <c r="AG710" s="71" t="s">
        <v>1457</v>
      </c>
      <c r="AH710" s="71" t="s">
        <v>1616</v>
      </c>
      <c r="AI710" s="71">
        <v>-21600</v>
      </c>
      <c r="AJ710" s="74">
        <v>39702.598437499997</v>
      </c>
      <c r="AK710" s="71" t="s">
        <v>2452</v>
      </c>
      <c r="AL710" s="71" t="s">
        <v>3063</v>
      </c>
      <c r="AM710" s="71" t="s">
        <v>3568</v>
      </c>
      <c r="AN710" s="74">
        <v>40523.677916666667</v>
      </c>
      <c r="AO710" s="71"/>
      <c r="AP710" s="71"/>
    </row>
    <row r="711" spans="1:42" ht="34.049999999999997" customHeight="1">
      <c r="A711" s="17" t="s">
        <v>719</v>
      </c>
      <c r="B711" s="77"/>
      <c r="C711" s="78">
        <v>1</v>
      </c>
      <c r="D711" s="78">
        <v>2</v>
      </c>
      <c r="E711" s="79">
        <v>0</v>
      </c>
      <c r="F711" s="79">
        <v>5.7200000000000003E-4</v>
      </c>
      <c r="G711" s="79">
        <v>8.3799999999999999E-4</v>
      </c>
      <c r="H711" s="79">
        <v>0.55217000000000005</v>
      </c>
      <c r="I711" s="79">
        <v>0.5</v>
      </c>
      <c r="J711" s="18"/>
      <c r="K711" s="18" t="s">
        <v>72</v>
      </c>
      <c r="L711" s="19">
        <v>4.4927284982895248</v>
      </c>
      <c r="M711" s="20">
        <v>99.992754952853915</v>
      </c>
      <c r="N711" s="88" t="s">
        <v>2298</v>
      </c>
      <c r="O711" s="18"/>
      <c r="P711" s="25" t="s">
        <v>719</v>
      </c>
      <c r="Q711" s="26"/>
      <c r="R711" s="26"/>
      <c r="S711" s="25" t="s">
        <v>3235</v>
      </c>
      <c r="T711" s="21">
        <v>3.0121105935137886</v>
      </c>
      <c r="U711" s="22">
        <v>7027.33056640625</v>
      </c>
      <c r="V711" s="22">
        <v>6919.3525390625</v>
      </c>
      <c r="W711" s="23"/>
      <c r="X711" s="24"/>
      <c r="Y711" s="24"/>
      <c r="Z711" s="15">
        <v>624</v>
      </c>
      <c r="AA71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1" s="16"/>
      <c r="AC711" s="71">
        <v>104</v>
      </c>
      <c r="AD711" s="71">
        <v>102</v>
      </c>
      <c r="AE711" s="71">
        <v>1909</v>
      </c>
      <c r="AF711" s="71">
        <v>133</v>
      </c>
      <c r="AG711" s="71" t="s">
        <v>1468</v>
      </c>
      <c r="AH711" s="71" t="s">
        <v>1670</v>
      </c>
      <c r="AI711" s="71">
        <v>10800</v>
      </c>
      <c r="AJ711" s="74">
        <v>40354.699143518519</v>
      </c>
      <c r="AK711" s="71" t="s">
        <v>2452</v>
      </c>
      <c r="AL711" s="71" t="s">
        <v>3074</v>
      </c>
      <c r="AM711" s="71" t="s">
        <v>3235</v>
      </c>
      <c r="AN711" s="74">
        <v>40523.665578703702</v>
      </c>
      <c r="AO711" s="71"/>
      <c r="AP711" s="71"/>
    </row>
    <row r="712" spans="1:42" ht="34.049999999999997" customHeight="1">
      <c r="A712" s="17" t="s">
        <v>720</v>
      </c>
      <c r="B712" s="77"/>
      <c r="C712" s="78">
        <v>1</v>
      </c>
      <c r="D712" s="78">
        <v>2</v>
      </c>
      <c r="E712" s="79">
        <v>0</v>
      </c>
      <c r="F712" s="79">
        <v>5.7200000000000003E-4</v>
      </c>
      <c r="G712" s="79">
        <v>8.3799999999999999E-4</v>
      </c>
      <c r="H712" s="79">
        <v>0.55217000000000005</v>
      </c>
      <c r="I712" s="79">
        <v>0.5</v>
      </c>
      <c r="J712" s="18"/>
      <c r="K712" s="18" t="s">
        <v>72</v>
      </c>
      <c r="L712" s="19">
        <v>5.3177069703704678</v>
      </c>
      <c r="M712" s="20">
        <v>99.974074095996869</v>
      </c>
      <c r="N712" s="88" t="s">
        <v>2299</v>
      </c>
      <c r="O712" s="18"/>
      <c r="P712" s="25" t="s">
        <v>720</v>
      </c>
      <c r="Q712" s="26"/>
      <c r="R712" s="26"/>
      <c r="S712" s="25" t="s">
        <v>3235</v>
      </c>
      <c r="T712" s="21">
        <v>8.2001996728679689</v>
      </c>
      <c r="U712" s="22">
        <v>7165.70556640625</v>
      </c>
      <c r="V712" s="22">
        <v>7945.6201171875</v>
      </c>
      <c r="W712" s="23"/>
      <c r="X712" s="24"/>
      <c r="Y712" s="24"/>
      <c r="Z712" s="15">
        <v>625</v>
      </c>
      <c r="AA71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2" s="16"/>
      <c r="AC712" s="71">
        <v>150</v>
      </c>
      <c r="AD712" s="71">
        <v>365</v>
      </c>
      <c r="AE712" s="71">
        <v>11823</v>
      </c>
      <c r="AF712" s="71">
        <v>1010</v>
      </c>
      <c r="AG712" s="71" t="s">
        <v>1469</v>
      </c>
      <c r="AH712" s="71" t="s">
        <v>1670</v>
      </c>
      <c r="AI712" s="71">
        <v>10800</v>
      </c>
      <c r="AJ712" s="74">
        <v>39911.325115740743</v>
      </c>
      <c r="AK712" s="71" t="s">
        <v>2452</v>
      </c>
      <c r="AL712" s="71" t="s">
        <v>3075</v>
      </c>
      <c r="AM712" s="71" t="s">
        <v>3235</v>
      </c>
      <c r="AN712" s="74">
        <v>40523.678043981483</v>
      </c>
      <c r="AO712" s="71"/>
      <c r="AP712" s="71"/>
    </row>
    <row r="713" spans="1:42" ht="34.049999999999997" customHeight="1">
      <c r="A713" s="17" t="s">
        <v>725</v>
      </c>
      <c r="B713" s="77"/>
      <c r="C713" s="78">
        <v>0</v>
      </c>
      <c r="D713" s="78">
        <v>1</v>
      </c>
      <c r="E713" s="79">
        <v>0</v>
      </c>
      <c r="F713" s="79">
        <v>5.71E-4</v>
      </c>
      <c r="G713" s="79">
        <v>8.0999999999999996E-4</v>
      </c>
      <c r="H713" s="79">
        <v>0.317498</v>
      </c>
      <c r="I713" s="79">
        <v>0</v>
      </c>
      <c r="J713" s="18"/>
      <c r="K713" s="18" t="s">
        <v>72</v>
      </c>
      <c r="L713" s="19">
        <v>1.5</v>
      </c>
      <c r="M713" s="20">
        <v>99.999928970126021</v>
      </c>
      <c r="N713" s="88" t="s">
        <v>2081</v>
      </c>
      <c r="O713" s="18"/>
      <c r="P713" s="25" t="s">
        <v>725</v>
      </c>
      <c r="Q713" s="26"/>
      <c r="R713" s="26"/>
      <c r="S713" s="25" t="s">
        <v>3235</v>
      </c>
      <c r="T713" s="21">
        <v>1.0197265744462136</v>
      </c>
      <c r="U713" s="22">
        <v>6489.53369140625</v>
      </c>
      <c r="V713" s="22">
        <v>8476.134765625</v>
      </c>
      <c r="W713" s="23"/>
      <c r="X713" s="24"/>
      <c r="Y713" s="24"/>
      <c r="Z713" s="15">
        <v>627</v>
      </c>
      <c r="AA71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3" s="16"/>
      <c r="AC713" s="71">
        <v>17</v>
      </c>
      <c r="AD713" s="71">
        <v>1</v>
      </c>
      <c r="AE713" s="71">
        <v>1</v>
      </c>
      <c r="AF713" s="71">
        <v>0</v>
      </c>
      <c r="AG713" s="71"/>
      <c r="AH713" s="71" t="s">
        <v>1637</v>
      </c>
      <c r="AI713" s="71">
        <v>7200</v>
      </c>
      <c r="AJ713" s="74">
        <v>40469.137731481482</v>
      </c>
      <c r="AK713" s="71" t="s">
        <v>2452</v>
      </c>
      <c r="AL713" s="71" t="s">
        <v>3077</v>
      </c>
      <c r="AM713" s="71" t="s">
        <v>3235</v>
      </c>
      <c r="AN713" s="74">
        <v>40523.678090277775</v>
      </c>
      <c r="AO713" s="71"/>
      <c r="AP713" s="71"/>
    </row>
    <row r="714" spans="1:42" ht="34.049999999999997" customHeight="1">
      <c r="A714" s="17" t="s">
        <v>726</v>
      </c>
      <c r="B714" s="77"/>
      <c r="C714" s="78">
        <v>0</v>
      </c>
      <c r="D714" s="78">
        <v>1</v>
      </c>
      <c r="E714" s="79">
        <v>0</v>
      </c>
      <c r="F714" s="79">
        <v>5.71E-4</v>
      </c>
      <c r="G714" s="79">
        <v>8.0999999999999996E-4</v>
      </c>
      <c r="H714" s="79">
        <v>0.317498</v>
      </c>
      <c r="I714" s="79">
        <v>0</v>
      </c>
      <c r="J714" s="18"/>
      <c r="K714" s="18" t="s">
        <v>72</v>
      </c>
      <c r="L714" s="19">
        <v>3.9337982575107788</v>
      </c>
      <c r="M714" s="20">
        <v>99.996945715418804</v>
      </c>
      <c r="N714" s="88" t="s">
        <v>2301</v>
      </c>
      <c r="O714" s="18"/>
      <c r="P714" s="25" t="s">
        <v>726</v>
      </c>
      <c r="Q714" s="26"/>
      <c r="R714" s="26"/>
      <c r="S714" s="25" t="s">
        <v>3235</v>
      </c>
      <c r="T714" s="21">
        <v>1.8482427011871854</v>
      </c>
      <c r="U714" s="22">
        <v>6865.67138671875</v>
      </c>
      <c r="V714" s="22">
        <v>8016.505859375</v>
      </c>
      <c r="W714" s="23"/>
      <c r="X714" s="24"/>
      <c r="Y714" s="24"/>
      <c r="Z714" s="15">
        <v>628</v>
      </c>
      <c r="AA71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4" s="16"/>
      <c r="AC714" s="71">
        <v>181</v>
      </c>
      <c r="AD714" s="71">
        <v>43</v>
      </c>
      <c r="AE714" s="71">
        <v>1828</v>
      </c>
      <c r="AF714" s="71">
        <v>9</v>
      </c>
      <c r="AG714" s="71"/>
      <c r="AH714" s="71"/>
      <c r="AI714" s="71"/>
      <c r="AJ714" s="74">
        <v>40240.761041666665</v>
      </c>
      <c r="AK714" s="71" t="s">
        <v>2452</v>
      </c>
      <c r="AL714" s="71" t="s">
        <v>3078</v>
      </c>
      <c r="AM714" s="71" t="s">
        <v>3235</v>
      </c>
      <c r="AN714" s="74">
        <v>40523.678136574075</v>
      </c>
      <c r="AO714" s="71"/>
      <c r="AP714" s="71"/>
    </row>
    <row r="715" spans="1:42" ht="34.049999999999997" customHeight="1">
      <c r="A715" s="17" t="s">
        <v>727</v>
      </c>
      <c r="B715" s="77"/>
      <c r="C715" s="78">
        <v>0</v>
      </c>
      <c r="D715" s="78">
        <v>1</v>
      </c>
      <c r="E715" s="79">
        <v>0</v>
      </c>
      <c r="F715" s="79">
        <v>5.71E-4</v>
      </c>
      <c r="G715" s="79">
        <v>8.0999999999999996E-4</v>
      </c>
      <c r="H715" s="79">
        <v>0.317498</v>
      </c>
      <c r="I715" s="79">
        <v>0</v>
      </c>
      <c r="J715" s="18"/>
      <c r="K715" s="18" t="s">
        <v>72</v>
      </c>
      <c r="L715" s="19">
        <v>6.7523593893601355</v>
      </c>
      <c r="M715" s="20">
        <v>99.761978892289122</v>
      </c>
      <c r="N715" s="88" t="s">
        <v>2302</v>
      </c>
      <c r="O715" s="18"/>
      <c r="P715" s="25" t="s">
        <v>727</v>
      </c>
      <c r="Q715" s="26"/>
      <c r="R715" s="26"/>
      <c r="S715" s="25" t="s">
        <v>3576</v>
      </c>
      <c r="T715" s="21">
        <v>67.103750969261824</v>
      </c>
      <c r="U715" s="22">
        <v>6453.7841796875</v>
      </c>
      <c r="V715" s="22">
        <v>6684.619140625</v>
      </c>
      <c r="W715" s="23"/>
      <c r="X715" s="24"/>
      <c r="Y715" s="24"/>
      <c r="Z715" s="15">
        <v>629</v>
      </c>
      <c r="AA71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5" s="16"/>
      <c r="AC715" s="71">
        <v>3343</v>
      </c>
      <c r="AD715" s="71">
        <v>3351</v>
      </c>
      <c r="AE715" s="71">
        <v>7386</v>
      </c>
      <c r="AF715" s="71">
        <v>91</v>
      </c>
      <c r="AG715" s="71" t="s">
        <v>1471</v>
      </c>
      <c r="AH715" s="71" t="s">
        <v>1616</v>
      </c>
      <c r="AI715" s="71">
        <v>-21600</v>
      </c>
      <c r="AJ715" s="74">
        <v>40027.995023148149</v>
      </c>
      <c r="AK715" s="71" t="s">
        <v>2452</v>
      </c>
      <c r="AL715" s="71" t="s">
        <v>3079</v>
      </c>
      <c r="AM715" s="71" t="s">
        <v>3576</v>
      </c>
      <c r="AN715" s="74">
        <v>40523.678148148145</v>
      </c>
      <c r="AO715" s="71"/>
      <c r="AP715" s="71"/>
    </row>
    <row r="716" spans="1:42" ht="34.049999999999997" customHeight="1">
      <c r="A716" s="17" t="s">
        <v>734</v>
      </c>
      <c r="B716" s="77"/>
      <c r="C716" s="78">
        <v>1</v>
      </c>
      <c r="D716" s="78">
        <v>1</v>
      </c>
      <c r="E716" s="79">
        <v>0</v>
      </c>
      <c r="F716" s="79">
        <v>3.3799999999999998E-4</v>
      </c>
      <c r="G716" s="79">
        <v>2.9E-5</v>
      </c>
      <c r="H716" s="79">
        <v>0.27729999999999999</v>
      </c>
      <c r="I716" s="79">
        <v>0</v>
      </c>
      <c r="J716" s="18"/>
      <c r="K716" s="18" t="s">
        <v>72</v>
      </c>
      <c r="L716" s="19">
        <v>5.7203173453277065</v>
      </c>
      <c r="M716" s="20">
        <v>99.951699685692802</v>
      </c>
      <c r="N716" s="88" t="s">
        <v>2305</v>
      </c>
      <c r="O716" s="18"/>
      <c r="P716" s="25" t="s">
        <v>734</v>
      </c>
      <c r="Q716" s="26"/>
      <c r="R716" s="26"/>
      <c r="S716" s="25" t="s">
        <v>3578</v>
      </c>
      <c r="T716" s="21">
        <v>14.414070623425259</v>
      </c>
      <c r="U716" s="22">
        <v>1133.0185546875</v>
      </c>
      <c r="V716" s="22">
        <v>1939.591796875</v>
      </c>
      <c r="W716" s="23"/>
      <c r="X716" s="24"/>
      <c r="Y716" s="24"/>
      <c r="Z716" s="15">
        <v>632</v>
      </c>
      <c r="AA71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6" s="16"/>
      <c r="AC716" s="71">
        <v>287</v>
      </c>
      <c r="AD716" s="71">
        <v>680</v>
      </c>
      <c r="AE716" s="71">
        <v>4427</v>
      </c>
      <c r="AF716" s="71">
        <v>134</v>
      </c>
      <c r="AG716" s="71" t="s">
        <v>1473</v>
      </c>
      <c r="AH716" s="71" t="s">
        <v>1615</v>
      </c>
      <c r="AI716" s="71">
        <v>3600</v>
      </c>
      <c r="AJ716" s="74">
        <v>39870.615277777775</v>
      </c>
      <c r="AK716" s="71" t="s">
        <v>2452</v>
      </c>
      <c r="AL716" s="71" t="s">
        <v>3082</v>
      </c>
      <c r="AM716" s="71" t="s">
        <v>3578</v>
      </c>
      <c r="AN716" s="74">
        <v>40523.675925925927</v>
      </c>
      <c r="AO716" s="71"/>
      <c r="AP716" s="71"/>
    </row>
    <row r="717" spans="1:42" ht="34.049999999999997" customHeight="1">
      <c r="A717" s="17" t="s">
        <v>737</v>
      </c>
      <c r="B717" s="77"/>
      <c r="C717" s="78">
        <v>0</v>
      </c>
      <c r="D717" s="78">
        <v>2</v>
      </c>
      <c r="E717" s="79">
        <v>0</v>
      </c>
      <c r="F717" s="79">
        <v>5.8E-4</v>
      </c>
      <c r="G717" s="79">
        <v>9.6699999999999998E-4</v>
      </c>
      <c r="H717" s="79">
        <v>0.46573100000000001</v>
      </c>
      <c r="I717" s="79">
        <v>0.5</v>
      </c>
      <c r="J717" s="18"/>
      <c r="K717" s="18" t="s">
        <v>72</v>
      </c>
      <c r="L717" s="19">
        <v>4.5815086323416248</v>
      </c>
      <c r="M717" s="20">
        <v>99.991689504744201</v>
      </c>
      <c r="N717" s="88" t="s">
        <v>2308</v>
      </c>
      <c r="O717" s="18"/>
      <c r="P717" s="25" t="s">
        <v>737</v>
      </c>
      <c r="Q717" s="26"/>
      <c r="R717" s="26"/>
      <c r="S717" s="25" t="s">
        <v>3376</v>
      </c>
      <c r="T717" s="21">
        <v>3.3080092102069929</v>
      </c>
      <c r="U717" s="22">
        <v>5009.85888671875</v>
      </c>
      <c r="V717" s="22">
        <v>8846.6875</v>
      </c>
      <c r="W717" s="23"/>
      <c r="X717" s="24"/>
      <c r="Y717" s="24"/>
      <c r="Z717" s="15">
        <v>635</v>
      </c>
      <c r="AA71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7" s="16"/>
      <c r="AC717" s="71">
        <v>130</v>
      </c>
      <c r="AD717" s="71">
        <v>117</v>
      </c>
      <c r="AE717" s="71">
        <v>2802</v>
      </c>
      <c r="AF717" s="71">
        <v>0</v>
      </c>
      <c r="AG717" s="71" t="s">
        <v>1476</v>
      </c>
      <c r="AH717" s="71" t="s">
        <v>1628</v>
      </c>
      <c r="AI717" s="71">
        <v>-10800</v>
      </c>
      <c r="AJ717" s="74">
        <v>40005.031782407408</v>
      </c>
      <c r="AK717" s="71" t="s">
        <v>2452</v>
      </c>
      <c r="AL717" s="71" t="s">
        <v>3085</v>
      </c>
      <c r="AM717" s="71" t="s">
        <v>3376</v>
      </c>
      <c r="AN717" s="74">
        <v>40523.678379629629</v>
      </c>
      <c r="AO717" s="71"/>
      <c r="AP717" s="71"/>
    </row>
    <row r="718" spans="1:42" ht="34.049999999999997" customHeight="1">
      <c r="A718" s="17" t="s">
        <v>740</v>
      </c>
      <c r="B718" s="77"/>
      <c r="C718" s="78">
        <v>1</v>
      </c>
      <c r="D718" s="78">
        <v>1</v>
      </c>
      <c r="E718" s="79">
        <v>0</v>
      </c>
      <c r="F718" s="79">
        <v>5.7200000000000003E-4</v>
      </c>
      <c r="G718" s="79">
        <v>8.4900000000000004E-4</v>
      </c>
      <c r="H718" s="79">
        <v>0.47871200000000003</v>
      </c>
      <c r="I718" s="79">
        <v>0.5</v>
      </c>
      <c r="J718" s="18"/>
      <c r="K718" s="18" t="s">
        <v>72</v>
      </c>
      <c r="L718" s="19">
        <v>4.99887398453789</v>
      </c>
      <c r="M718" s="20">
        <v>99.9841603381022</v>
      </c>
      <c r="N718" s="88" t="s">
        <v>2311</v>
      </c>
      <c r="O718" s="18"/>
      <c r="P718" s="25" t="s">
        <v>740</v>
      </c>
      <c r="Q718" s="26"/>
      <c r="R718" s="26"/>
      <c r="S718" s="25" t="s">
        <v>3367</v>
      </c>
      <c r="T718" s="21">
        <v>5.399026101505636</v>
      </c>
      <c r="U718" s="22">
        <v>7356.68896484375</v>
      </c>
      <c r="V718" s="22">
        <v>7247.03076171875</v>
      </c>
      <c r="W718" s="23"/>
      <c r="X718" s="24"/>
      <c r="Y718" s="24"/>
      <c r="Z718" s="15">
        <v>638</v>
      </c>
      <c r="AA71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8" s="16"/>
      <c r="AC718" s="71">
        <v>60</v>
      </c>
      <c r="AD718" s="71">
        <v>223</v>
      </c>
      <c r="AE718" s="71">
        <v>1702</v>
      </c>
      <c r="AF718" s="71">
        <v>0</v>
      </c>
      <c r="AG718" s="71" t="s">
        <v>1479</v>
      </c>
      <c r="AH718" s="71" t="s">
        <v>1616</v>
      </c>
      <c r="AI718" s="71">
        <v>-21600</v>
      </c>
      <c r="AJ718" s="74">
        <v>40164.680196759262</v>
      </c>
      <c r="AK718" s="71" t="s">
        <v>2452</v>
      </c>
      <c r="AL718" s="71" t="s">
        <v>3088</v>
      </c>
      <c r="AM718" s="71" t="s">
        <v>3367</v>
      </c>
      <c r="AN718" s="74">
        <v>40523.678414351853</v>
      </c>
      <c r="AO718" s="71"/>
      <c r="AP718" s="71"/>
    </row>
    <row r="719" spans="1:42" ht="34.049999999999997" customHeight="1">
      <c r="A719" s="17" t="s">
        <v>742</v>
      </c>
      <c r="B719" s="77"/>
      <c r="C719" s="78">
        <v>0</v>
      </c>
      <c r="D719" s="78">
        <v>2</v>
      </c>
      <c r="E719" s="79">
        <v>0</v>
      </c>
      <c r="F719" s="79">
        <v>5.8E-4</v>
      </c>
      <c r="G719" s="79">
        <v>9.6699999999999998E-4</v>
      </c>
      <c r="H719" s="79">
        <v>0.46573100000000001</v>
      </c>
      <c r="I719" s="79">
        <v>0.5</v>
      </c>
      <c r="J719" s="18"/>
      <c r="K719" s="18" t="s">
        <v>72</v>
      </c>
      <c r="L719" s="19">
        <v>6.0455115505839672</v>
      </c>
      <c r="M719" s="20">
        <v>99.920162421645173</v>
      </c>
      <c r="N719" s="88" t="s">
        <v>2313</v>
      </c>
      <c r="O719" s="18"/>
      <c r="P719" s="25" t="s">
        <v>742</v>
      </c>
      <c r="Q719" s="26"/>
      <c r="R719" s="26"/>
      <c r="S719" s="25" t="s">
        <v>3527</v>
      </c>
      <c r="T719" s="21">
        <v>23.172669677544103</v>
      </c>
      <c r="U719" s="22">
        <v>4805.09619140625</v>
      </c>
      <c r="V719" s="22">
        <v>8735.9375</v>
      </c>
      <c r="W719" s="23"/>
      <c r="X719" s="24"/>
      <c r="Y719" s="24"/>
      <c r="Z719" s="15">
        <v>640</v>
      </c>
      <c r="AA71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19" s="16"/>
      <c r="AC719" s="71">
        <v>63</v>
      </c>
      <c r="AD719" s="71">
        <v>1124</v>
      </c>
      <c r="AE719" s="71">
        <v>1441</v>
      </c>
      <c r="AF719" s="71">
        <v>6</v>
      </c>
      <c r="AG719" s="71" t="s">
        <v>1481</v>
      </c>
      <c r="AH719" s="71" t="s">
        <v>1616</v>
      </c>
      <c r="AI719" s="71">
        <v>-21600</v>
      </c>
      <c r="AJ719" s="74">
        <v>39779.312951388885</v>
      </c>
      <c r="AK719" s="71" t="s">
        <v>2452</v>
      </c>
      <c r="AL719" s="71" t="s">
        <v>3090</v>
      </c>
      <c r="AM719" s="71" t="s">
        <v>3527</v>
      </c>
      <c r="AN719" s="74">
        <v>40523.678483796299</v>
      </c>
      <c r="AO719" s="71"/>
      <c r="AP719" s="71"/>
    </row>
    <row r="720" spans="1:42" ht="34.049999999999997" customHeight="1">
      <c r="A720" s="17" t="s">
        <v>743</v>
      </c>
      <c r="B720" s="77"/>
      <c r="C720" s="78">
        <v>0</v>
      </c>
      <c r="D720" s="78">
        <v>2</v>
      </c>
      <c r="E720" s="79">
        <v>0</v>
      </c>
      <c r="F720" s="79">
        <v>6.0400000000000004E-4</v>
      </c>
      <c r="G720" s="79">
        <v>1.333E-3</v>
      </c>
      <c r="H720" s="79">
        <v>0.41917900000000002</v>
      </c>
      <c r="I720" s="79">
        <v>0.5</v>
      </c>
      <c r="J720" s="18"/>
      <c r="K720" s="18" t="s">
        <v>72</v>
      </c>
      <c r="L720" s="19">
        <v>3.963216061245455</v>
      </c>
      <c r="M720" s="20">
        <v>99.996803655670846</v>
      </c>
      <c r="N720" s="88" t="s">
        <v>2314</v>
      </c>
      <c r="O720" s="18"/>
      <c r="P720" s="25" t="s">
        <v>743</v>
      </c>
      <c r="Q720" s="26"/>
      <c r="R720" s="26"/>
      <c r="S720" s="25" t="s">
        <v>3299</v>
      </c>
      <c r="T720" s="21">
        <v>1.8876958500796126</v>
      </c>
      <c r="U720" s="22">
        <v>5590.67431640625</v>
      </c>
      <c r="V720" s="22">
        <v>5187.5029296875</v>
      </c>
      <c r="W720" s="23"/>
      <c r="X720" s="24"/>
      <c r="Y720" s="24"/>
      <c r="Z720" s="15">
        <v>641</v>
      </c>
      <c r="AA72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0" s="16"/>
      <c r="AC720" s="71">
        <v>34</v>
      </c>
      <c r="AD720" s="71">
        <v>45</v>
      </c>
      <c r="AE720" s="71">
        <v>428</v>
      </c>
      <c r="AF720" s="71">
        <v>0</v>
      </c>
      <c r="AG720" s="71" t="s">
        <v>1482</v>
      </c>
      <c r="AH720" s="71"/>
      <c r="AI720" s="71"/>
      <c r="AJ720" s="74">
        <v>40303.346307870372</v>
      </c>
      <c r="AK720" s="71" t="s">
        <v>2452</v>
      </c>
      <c r="AL720" s="71" t="s">
        <v>3091</v>
      </c>
      <c r="AM720" s="71" t="s">
        <v>3299</v>
      </c>
      <c r="AN720" s="74">
        <v>40523.678495370368</v>
      </c>
      <c r="AO720" s="71"/>
      <c r="AP720" s="71"/>
    </row>
    <row r="721" spans="1:42" ht="34.049999999999997" customHeight="1">
      <c r="A721" s="17" t="s">
        <v>747</v>
      </c>
      <c r="B721" s="77"/>
      <c r="C721" s="78">
        <v>0</v>
      </c>
      <c r="D721" s="78">
        <v>1</v>
      </c>
      <c r="E721" s="79">
        <v>0</v>
      </c>
      <c r="F721" s="79">
        <v>4.35E-4</v>
      </c>
      <c r="G721" s="79">
        <v>1.5699999999999999E-4</v>
      </c>
      <c r="H721" s="79">
        <v>0.29823300000000003</v>
      </c>
      <c r="I721" s="79">
        <v>0</v>
      </c>
      <c r="J721" s="18"/>
      <c r="K721" s="18" t="s">
        <v>72</v>
      </c>
      <c r="L721" s="19">
        <v>4.1493694445043845</v>
      </c>
      <c r="M721" s="20">
        <v>99.995738207561132</v>
      </c>
      <c r="N721" s="88" t="s">
        <v>2319</v>
      </c>
      <c r="O721" s="18"/>
      <c r="P721" s="25" t="s">
        <v>747</v>
      </c>
      <c r="Q721" s="26"/>
      <c r="R721" s="26"/>
      <c r="S721" s="25" t="s">
        <v>3283</v>
      </c>
      <c r="T721" s="21">
        <v>2.1835944667728167</v>
      </c>
      <c r="U721" s="22">
        <v>3230.32373046875</v>
      </c>
      <c r="V721" s="22">
        <v>9754.9453125</v>
      </c>
      <c r="W721" s="23"/>
      <c r="X721" s="24"/>
      <c r="Y721" s="24"/>
      <c r="Z721" s="15">
        <v>646</v>
      </c>
      <c r="AA72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1" s="16"/>
      <c r="AC721" s="71">
        <v>51</v>
      </c>
      <c r="AD721" s="71">
        <v>60</v>
      </c>
      <c r="AE721" s="71">
        <v>605</v>
      </c>
      <c r="AF721" s="71">
        <v>0</v>
      </c>
      <c r="AG721" s="71" t="s">
        <v>1487</v>
      </c>
      <c r="AH721" s="71" t="s">
        <v>1671</v>
      </c>
      <c r="AI721" s="71">
        <v>-21600</v>
      </c>
      <c r="AJ721" s="74">
        <v>40361.206319444442</v>
      </c>
      <c r="AK721" s="71" t="s">
        <v>2452</v>
      </c>
      <c r="AL721" s="71" t="s">
        <v>3096</v>
      </c>
      <c r="AM721" s="71" t="s">
        <v>3283</v>
      </c>
      <c r="AN721" s="74">
        <v>40523.678611111114</v>
      </c>
      <c r="AO721" s="71"/>
      <c r="AP721" s="71"/>
    </row>
    <row r="722" spans="1:42" ht="34.049999999999997" customHeight="1">
      <c r="A722" s="17" t="s">
        <v>749</v>
      </c>
      <c r="B722" s="77"/>
      <c r="C722" s="78">
        <v>0</v>
      </c>
      <c r="D722" s="78">
        <v>1</v>
      </c>
      <c r="E722" s="79">
        <v>0</v>
      </c>
      <c r="F722" s="79">
        <v>5.71E-4</v>
      </c>
      <c r="G722" s="79">
        <v>8.0999999999999996E-4</v>
      </c>
      <c r="H722" s="79">
        <v>0.317498</v>
      </c>
      <c r="I722" s="79">
        <v>0</v>
      </c>
      <c r="J722" s="18"/>
      <c r="K722" s="18" t="s">
        <v>72</v>
      </c>
      <c r="L722" s="19">
        <v>1.9485218409960157</v>
      </c>
      <c r="M722" s="20">
        <v>99.999857940252042</v>
      </c>
      <c r="N722" s="88" t="s">
        <v>2321</v>
      </c>
      <c r="O722" s="18"/>
      <c r="P722" s="25" t="s">
        <v>749</v>
      </c>
      <c r="Q722" s="26"/>
      <c r="R722" s="26"/>
      <c r="S722" s="25" t="s">
        <v>3588</v>
      </c>
      <c r="T722" s="21">
        <v>1.0394531488924272</v>
      </c>
      <c r="U722" s="22">
        <v>6800.298828125</v>
      </c>
      <c r="V722" s="22">
        <v>5766.16162109375</v>
      </c>
      <c r="W722" s="23"/>
      <c r="X722" s="24"/>
      <c r="Y722" s="24"/>
      <c r="Z722" s="15">
        <v>648</v>
      </c>
      <c r="AA72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2" s="16"/>
      <c r="AC722" s="71">
        <v>4</v>
      </c>
      <c r="AD722" s="71">
        <v>2</v>
      </c>
      <c r="AE722" s="71">
        <v>55</v>
      </c>
      <c r="AF722" s="71">
        <v>0</v>
      </c>
      <c r="AG722" s="71"/>
      <c r="AH722" s="71" t="s">
        <v>1603</v>
      </c>
      <c r="AI722" s="71">
        <v>-18000</v>
      </c>
      <c r="AJ722" s="74">
        <v>39907.860590277778</v>
      </c>
      <c r="AK722" s="71" t="s">
        <v>2452</v>
      </c>
      <c r="AL722" s="71" t="s">
        <v>3098</v>
      </c>
      <c r="AM722" s="71" t="s">
        <v>3588</v>
      </c>
      <c r="AN722" s="74">
        <v>40523.678888888891</v>
      </c>
      <c r="AO722" s="71"/>
      <c r="AP722" s="71"/>
    </row>
    <row r="723" spans="1:42" ht="34.049999999999997" customHeight="1">
      <c r="A723" s="17" t="s">
        <v>750</v>
      </c>
      <c r="B723" s="77"/>
      <c r="C723" s="78">
        <v>0</v>
      </c>
      <c r="D723" s="78">
        <v>2</v>
      </c>
      <c r="E723" s="79">
        <v>0</v>
      </c>
      <c r="F723" s="79">
        <v>5.8E-4</v>
      </c>
      <c r="G723" s="79">
        <v>9.6699999999999998E-4</v>
      </c>
      <c r="H723" s="79">
        <v>0.46573100000000001</v>
      </c>
      <c r="I723" s="79">
        <v>0.5</v>
      </c>
      <c r="J723" s="18"/>
      <c r="K723" s="18" t="s">
        <v>72</v>
      </c>
      <c r="L723" s="19">
        <v>2.8455655229880472</v>
      </c>
      <c r="M723" s="20">
        <v>99.999431761008154</v>
      </c>
      <c r="N723" s="88" t="s">
        <v>2322</v>
      </c>
      <c r="O723" s="18"/>
      <c r="P723" s="25" t="s">
        <v>750</v>
      </c>
      <c r="Q723" s="26"/>
      <c r="R723" s="26"/>
      <c r="S723" s="25" t="s">
        <v>3283</v>
      </c>
      <c r="T723" s="21">
        <v>1.1578125955697089</v>
      </c>
      <c r="U723" s="22">
        <v>5228.93505859375</v>
      </c>
      <c r="V723" s="22">
        <v>8930.1533203125</v>
      </c>
      <c r="W723" s="23"/>
      <c r="X723" s="24"/>
      <c r="Y723" s="24"/>
      <c r="Z723" s="15">
        <v>649</v>
      </c>
      <c r="AA72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3" s="16"/>
      <c r="AC723" s="71">
        <v>42</v>
      </c>
      <c r="AD723" s="71">
        <v>8</v>
      </c>
      <c r="AE723" s="71">
        <v>57</v>
      </c>
      <c r="AF723" s="71">
        <v>77</v>
      </c>
      <c r="AG723" s="71"/>
      <c r="AH723" s="71" t="s">
        <v>1631</v>
      </c>
      <c r="AI723" s="71">
        <v>3600</v>
      </c>
      <c r="AJ723" s="74">
        <v>40415.660196759258</v>
      </c>
      <c r="AK723" s="71" t="s">
        <v>2452</v>
      </c>
      <c r="AL723" s="71" t="s">
        <v>3099</v>
      </c>
      <c r="AM723" s="71" t="s">
        <v>3283</v>
      </c>
      <c r="AN723" s="74">
        <v>40523.678888888891</v>
      </c>
      <c r="AO723" s="71"/>
      <c r="AP723" s="71"/>
    </row>
    <row r="724" spans="1:42" ht="34.049999999999997" customHeight="1">
      <c r="A724" s="17" t="s">
        <v>772</v>
      </c>
      <c r="B724" s="77"/>
      <c r="C724" s="78">
        <v>1</v>
      </c>
      <c r="D724" s="78">
        <v>1</v>
      </c>
      <c r="E724" s="79">
        <v>0</v>
      </c>
      <c r="F724" s="79">
        <v>3.5500000000000001E-4</v>
      </c>
      <c r="G724" s="79">
        <v>4.1999999999999998E-5</v>
      </c>
      <c r="H724" s="79">
        <v>0.28442899999999999</v>
      </c>
      <c r="I724" s="79">
        <v>0</v>
      </c>
      <c r="J724" s="18"/>
      <c r="K724" s="18" t="s">
        <v>72</v>
      </c>
      <c r="L724" s="19">
        <v>6.2343937192605328</v>
      </c>
      <c r="M724" s="20">
        <v>99.89310003965835</v>
      </c>
      <c r="N724" s="88" t="s">
        <v>2337</v>
      </c>
      <c r="O724" s="18"/>
      <c r="P724" s="25" t="s">
        <v>772</v>
      </c>
      <c r="Q724" s="26"/>
      <c r="R724" s="26"/>
      <c r="S724" s="25" t="s">
        <v>3292</v>
      </c>
      <c r="T724" s="21">
        <v>30.688494541551488</v>
      </c>
      <c r="U724" s="22">
        <v>2799.883544921875</v>
      </c>
      <c r="V724" s="22">
        <v>792.60552978515625</v>
      </c>
      <c r="W724" s="23"/>
      <c r="X724" s="24"/>
      <c r="Y724" s="24"/>
      <c r="Z724" s="15">
        <v>664</v>
      </c>
      <c r="AA72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4" s="16"/>
      <c r="AC724" s="71">
        <v>1709</v>
      </c>
      <c r="AD724" s="71">
        <v>1505</v>
      </c>
      <c r="AE724" s="71">
        <v>23166</v>
      </c>
      <c r="AF724" s="71">
        <v>10</v>
      </c>
      <c r="AG724" s="71" t="s">
        <v>1503</v>
      </c>
      <c r="AH724" s="71" t="s">
        <v>1623</v>
      </c>
      <c r="AI724" s="71">
        <v>3600</v>
      </c>
      <c r="AJ724" s="74">
        <v>40048.635358796295</v>
      </c>
      <c r="AK724" s="71" t="s">
        <v>2452</v>
      </c>
      <c r="AL724" s="71" t="s">
        <v>3114</v>
      </c>
      <c r="AM724" s="71" t="s">
        <v>3292</v>
      </c>
      <c r="AN724" s="74">
        <v>40523.679062499999</v>
      </c>
      <c r="AO724" s="71"/>
      <c r="AP724" s="71"/>
    </row>
    <row r="725" spans="1:42" ht="34.049999999999997" customHeight="1">
      <c r="A725" s="17" t="s">
        <v>776</v>
      </c>
      <c r="B725" s="77"/>
      <c r="C725" s="78">
        <v>0</v>
      </c>
      <c r="D725" s="78">
        <v>2</v>
      </c>
      <c r="E725" s="79">
        <v>0</v>
      </c>
      <c r="F725" s="79">
        <v>5.8E-4</v>
      </c>
      <c r="G725" s="79">
        <v>9.6699999999999998E-4</v>
      </c>
      <c r="H725" s="79">
        <v>0.46573100000000001</v>
      </c>
      <c r="I725" s="79">
        <v>0.5</v>
      </c>
      <c r="J725" s="18"/>
      <c r="K725" s="18" t="s">
        <v>72</v>
      </c>
      <c r="L725" s="19">
        <v>3.1597280348754202</v>
      </c>
      <c r="M725" s="20">
        <v>99.999076611638245</v>
      </c>
      <c r="N725" s="88" t="s">
        <v>2339</v>
      </c>
      <c r="O725" s="18"/>
      <c r="P725" s="25" t="s">
        <v>776</v>
      </c>
      <c r="Q725" s="26"/>
      <c r="R725" s="26"/>
      <c r="S725" s="25" t="s">
        <v>3235</v>
      </c>
      <c r="T725" s="21">
        <v>1.256445467800777</v>
      </c>
      <c r="U725" s="22">
        <v>5058.56103515625</v>
      </c>
      <c r="V725" s="22">
        <v>8919.5546875</v>
      </c>
      <c r="W725" s="23"/>
      <c r="X725" s="24"/>
      <c r="Y725" s="24"/>
      <c r="Z725" s="15">
        <v>666</v>
      </c>
      <c r="AA72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5" s="16"/>
      <c r="AC725" s="71">
        <v>44</v>
      </c>
      <c r="AD725" s="71">
        <v>13</v>
      </c>
      <c r="AE725" s="71">
        <v>113</v>
      </c>
      <c r="AF725" s="71">
        <v>0</v>
      </c>
      <c r="AG725" s="71" t="s">
        <v>1505</v>
      </c>
      <c r="AH725" s="71" t="s">
        <v>1623</v>
      </c>
      <c r="AI725" s="71">
        <v>3600</v>
      </c>
      <c r="AJ725" s="74">
        <v>39958.78765046296</v>
      </c>
      <c r="AK725" s="71" t="s">
        <v>2452</v>
      </c>
      <c r="AL725" s="71" t="s">
        <v>3116</v>
      </c>
      <c r="AM725" s="71" t="s">
        <v>3235</v>
      </c>
      <c r="AN725" s="74">
        <v>40523.679074074076</v>
      </c>
      <c r="AO725" s="71"/>
      <c r="AP725" s="71"/>
    </row>
    <row r="726" spans="1:42" ht="34.049999999999997" customHeight="1">
      <c r="A726" s="17" t="s">
        <v>781</v>
      </c>
      <c r="B726" s="77"/>
      <c r="C726" s="78">
        <v>0</v>
      </c>
      <c r="D726" s="78">
        <v>2</v>
      </c>
      <c r="E726" s="79">
        <v>0</v>
      </c>
      <c r="F726" s="79">
        <v>5.7300000000000005E-4</v>
      </c>
      <c r="G726" s="79">
        <v>8.4500000000000005E-4</v>
      </c>
      <c r="H726" s="79">
        <v>0.48514499999999999</v>
      </c>
      <c r="I726" s="79">
        <v>0.5</v>
      </c>
      <c r="J726" s="18"/>
      <c r="K726" s="18" t="s">
        <v>72</v>
      </c>
      <c r="L726" s="19">
        <v>2.759159997970503</v>
      </c>
      <c r="M726" s="20">
        <v>99.999502790882133</v>
      </c>
      <c r="N726" s="88" t="s">
        <v>2343</v>
      </c>
      <c r="O726" s="18"/>
      <c r="P726" s="25" t="s">
        <v>781</v>
      </c>
      <c r="Q726" s="26"/>
      <c r="R726" s="26"/>
      <c r="S726" s="25" t="s">
        <v>3235</v>
      </c>
      <c r="T726" s="21">
        <v>1.1380860211234953</v>
      </c>
      <c r="U726" s="22">
        <v>6282.25341796875</v>
      </c>
      <c r="V726" s="22">
        <v>6984.1064453125</v>
      </c>
      <c r="W726" s="23"/>
      <c r="X726" s="24"/>
      <c r="Y726" s="24"/>
      <c r="Z726" s="15">
        <v>670</v>
      </c>
      <c r="AA72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6" s="16"/>
      <c r="AC726" s="71">
        <v>7</v>
      </c>
      <c r="AD726" s="71">
        <v>7</v>
      </c>
      <c r="AE726" s="71">
        <v>26</v>
      </c>
      <c r="AF726" s="71">
        <v>0</v>
      </c>
      <c r="AG726" s="71" t="s">
        <v>1509</v>
      </c>
      <c r="AH726" s="71" t="s">
        <v>1627</v>
      </c>
      <c r="AI726" s="71">
        <v>-36000</v>
      </c>
      <c r="AJ726" s="74">
        <v>40519.735601851855</v>
      </c>
      <c r="AK726" s="71" t="s">
        <v>2452</v>
      </c>
      <c r="AL726" s="71" t="s">
        <v>3120</v>
      </c>
      <c r="AM726" s="71" t="s">
        <v>3235</v>
      </c>
      <c r="AN726" s="74">
        <v>40523.679131944446</v>
      </c>
      <c r="AO726" s="71"/>
      <c r="AP726" s="71"/>
    </row>
    <row r="727" spans="1:42" ht="34.049999999999997" customHeight="1">
      <c r="A727" s="17" t="s">
        <v>785</v>
      </c>
      <c r="B727" s="77"/>
      <c r="C727" s="78">
        <v>0</v>
      </c>
      <c r="D727" s="78">
        <v>1</v>
      </c>
      <c r="E727" s="79">
        <v>0</v>
      </c>
      <c r="F727" s="79">
        <v>4.35E-4</v>
      </c>
      <c r="G727" s="79">
        <v>1.5699999999999999E-4</v>
      </c>
      <c r="H727" s="79">
        <v>0.29823300000000003</v>
      </c>
      <c r="I727" s="79">
        <v>0</v>
      </c>
      <c r="J727" s="18"/>
      <c r="K727" s="18" t="s">
        <v>72</v>
      </c>
      <c r="L727" s="19">
        <v>4.6692953323461666</v>
      </c>
      <c r="M727" s="20">
        <v>99.99048199688653</v>
      </c>
      <c r="N727" s="88" t="s">
        <v>2346</v>
      </c>
      <c r="O727" s="18"/>
      <c r="P727" s="25" t="s">
        <v>785</v>
      </c>
      <c r="Q727" s="26"/>
      <c r="R727" s="26"/>
      <c r="S727" s="25" t="s">
        <v>3283</v>
      </c>
      <c r="T727" s="21">
        <v>3.6433609757926244</v>
      </c>
      <c r="U727" s="22">
        <v>4776.8515625</v>
      </c>
      <c r="V727" s="22">
        <v>5758.77099609375</v>
      </c>
      <c r="W727" s="23"/>
      <c r="X727" s="24"/>
      <c r="Y727" s="24"/>
      <c r="Z727" s="15">
        <v>673</v>
      </c>
      <c r="AA72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7" s="16"/>
      <c r="AC727" s="71">
        <v>138</v>
      </c>
      <c r="AD727" s="71">
        <v>134</v>
      </c>
      <c r="AE727" s="71">
        <v>4453</v>
      </c>
      <c r="AF727" s="71">
        <v>0</v>
      </c>
      <c r="AG727" s="71" t="s">
        <v>1511</v>
      </c>
      <c r="AH727" s="71" t="s">
        <v>1672</v>
      </c>
      <c r="AI727" s="71">
        <v>18000</v>
      </c>
      <c r="AJ727" s="74">
        <v>40306.442476851851</v>
      </c>
      <c r="AK727" s="71" t="s">
        <v>2452</v>
      </c>
      <c r="AL727" s="71" t="s">
        <v>3123</v>
      </c>
      <c r="AM727" s="71" t="s">
        <v>3283</v>
      </c>
      <c r="AN727" s="74">
        <v>40523.679178240738</v>
      </c>
      <c r="AO727" s="71"/>
      <c r="AP727" s="71"/>
    </row>
    <row r="728" spans="1:42" ht="34.049999999999997" customHeight="1">
      <c r="A728" s="17" t="s">
        <v>786</v>
      </c>
      <c r="B728" s="77"/>
      <c r="C728" s="78">
        <v>0</v>
      </c>
      <c r="D728" s="78">
        <v>1</v>
      </c>
      <c r="E728" s="79">
        <v>0</v>
      </c>
      <c r="F728" s="79">
        <v>5.71E-4</v>
      </c>
      <c r="G728" s="79">
        <v>8.0999999999999996E-4</v>
      </c>
      <c r="H728" s="79">
        <v>0.317498</v>
      </c>
      <c r="I728" s="79">
        <v>0</v>
      </c>
      <c r="J728" s="18"/>
      <c r="K728" s="18" t="s">
        <v>72</v>
      </c>
      <c r="L728" s="19">
        <v>4.4927284982895248</v>
      </c>
      <c r="M728" s="20">
        <v>99.992754952853915</v>
      </c>
      <c r="N728" s="88" t="s">
        <v>2347</v>
      </c>
      <c r="O728" s="18"/>
      <c r="P728" s="25" t="s">
        <v>786</v>
      </c>
      <c r="Q728" s="26"/>
      <c r="R728" s="26"/>
      <c r="S728" s="25" t="s">
        <v>3235</v>
      </c>
      <c r="T728" s="21">
        <v>3.0121105935137886</v>
      </c>
      <c r="U728" s="22">
        <v>6129.6357421875</v>
      </c>
      <c r="V728" s="22">
        <v>8863.0419921875</v>
      </c>
      <c r="W728" s="23"/>
      <c r="X728" s="24"/>
      <c r="Y728" s="24"/>
      <c r="Z728" s="15">
        <v>674</v>
      </c>
      <c r="AA72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8" s="16"/>
      <c r="AC728" s="71">
        <v>135</v>
      </c>
      <c r="AD728" s="71">
        <v>102</v>
      </c>
      <c r="AE728" s="71">
        <v>4653</v>
      </c>
      <c r="AF728" s="71">
        <v>3</v>
      </c>
      <c r="AG728" s="71"/>
      <c r="AH728" s="71" t="s">
        <v>1616</v>
      </c>
      <c r="AI728" s="71">
        <v>-21600</v>
      </c>
      <c r="AJ728" s="74">
        <v>39941.050243055557</v>
      </c>
      <c r="AK728" s="71" t="s">
        <v>2452</v>
      </c>
      <c r="AL728" s="71" t="s">
        <v>3124</v>
      </c>
      <c r="AM728" s="71" t="s">
        <v>3235</v>
      </c>
      <c r="AN728" s="74">
        <v>40523.679189814815</v>
      </c>
      <c r="AO728" s="71"/>
      <c r="AP728" s="71"/>
    </row>
    <row r="729" spans="1:42" ht="34.049999999999997" customHeight="1">
      <c r="A729" s="17" t="s">
        <v>805</v>
      </c>
      <c r="B729" s="77"/>
      <c r="C729" s="78">
        <v>0</v>
      </c>
      <c r="D729" s="78">
        <v>1</v>
      </c>
      <c r="E729" s="79">
        <v>0</v>
      </c>
      <c r="F729" s="79">
        <v>5.71E-4</v>
      </c>
      <c r="G729" s="79">
        <v>8.0999999999999996E-4</v>
      </c>
      <c r="H729" s="79">
        <v>0.317498</v>
      </c>
      <c r="I729" s="79">
        <v>0</v>
      </c>
      <c r="J729" s="18"/>
      <c r="K729" s="18" t="s">
        <v>72</v>
      </c>
      <c r="L729" s="19">
        <v>3.8870009867672985</v>
      </c>
      <c r="M729" s="20">
        <v>99.997158805040755</v>
      </c>
      <c r="N729" s="88" t="s">
        <v>2363</v>
      </c>
      <c r="O729" s="18"/>
      <c r="P729" s="25" t="s">
        <v>805</v>
      </c>
      <c r="Q729" s="26"/>
      <c r="R729" s="26"/>
      <c r="S729" s="25" t="s">
        <v>3617</v>
      </c>
      <c r="T729" s="21">
        <v>1.7890629778485445</v>
      </c>
      <c r="U729" s="22">
        <v>6178.00634765625</v>
      </c>
      <c r="V729" s="22">
        <v>8511.041015625</v>
      </c>
      <c r="W729" s="23"/>
      <c r="X729" s="24"/>
      <c r="Y729" s="24"/>
      <c r="Z729" s="15">
        <v>690</v>
      </c>
      <c r="AA72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29" s="16"/>
      <c r="AC729" s="71">
        <v>96</v>
      </c>
      <c r="AD729" s="71">
        <v>40</v>
      </c>
      <c r="AE729" s="71">
        <v>832</v>
      </c>
      <c r="AF729" s="71">
        <v>0</v>
      </c>
      <c r="AG729" s="71" t="s">
        <v>1527</v>
      </c>
      <c r="AH729" s="71" t="s">
        <v>1616</v>
      </c>
      <c r="AI729" s="71">
        <v>-21600</v>
      </c>
      <c r="AJ729" s="74">
        <v>39929.138032407405</v>
      </c>
      <c r="AK729" s="71" t="s">
        <v>2452</v>
      </c>
      <c r="AL729" s="71" t="s">
        <v>3140</v>
      </c>
      <c r="AM729" s="71" t="s">
        <v>3617</v>
      </c>
      <c r="AN729" s="74">
        <v>40523.679375</v>
      </c>
      <c r="AO729" s="71"/>
      <c r="AP729" s="71"/>
    </row>
    <row r="730" spans="1:42" ht="34.049999999999997" customHeight="1">
      <c r="A730" s="17" t="s">
        <v>809</v>
      </c>
      <c r="B730" s="77"/>
      <c r="C730" s="78">
        <v>0</v>
      </c>
      <c r="D730" s="78">
        <v>2</v>
      </c>
      <c r="E730" s="79">
        <v>0</v>
      </c>
      <c r="F730" s="79">
        <v>5.8E-4</v>
      </c>
      <c r="G730" s="79">
        <v>9.6699999999999998E-4</v>
      </c>
      <c r="H730" s="79">
        <v>0.46573100000000001</v>
      </c>
      <c r="I730" s="79">
        <v>0.5</v>
      </c>
      <c r="J730" s="18"/>
      <c r="K730" s="18" t="s">
        <v>72</v>
      </c>
      <c r="L730" s="19">
        <v>5.7653417923986119</v>
      </c>
      <c r="M730" s="20">
        <v>99.948219221867731</v>
      </c>
      <c r="N730" s="88" t="s">
        <v>2365</v>
      </c>
      <c r="O730" s="18"/>
      <c r="P730" s="25" t="s">
        <v>809</v>
      </c>
      <c r="Q730" s="26"/>
      <c r="R730" s="26"/>
      <c r="S730" s="25" t="s">
        <v>3235</v>
      </c>
      <c r="T730" s="21">
        <v>15.380672771289724</v>
      </c>
      <c r="U730" s="22">
        <v>5295.45068359375</v>
      </c>
      <c r="V730" s="22">
        <v>8306.505859375</v>
      </c>
      <c r="W730" s="23"/>
      <c r="X730" s="24"/>
      <c r="Y730" s="24"/>
      <c r="Z730" s="15">
        <v>692</v>
      </c>
      <c r="AA73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0" s="16"/>
      <c r="AC730" s="71">
        <v>477</v>
      </c>
      <c r="AD730" s="71">
        <v>729</v>
      </c>
      <c r="AE730" s="71">
        <v>21858</v>
      </c>
      <c r="AF730" s="71">
        <v>196</v>
      </c>
      <c r="AG730" s="71" t="s">
        <v>1529</v>
      </c>
      <c r="AH730" s="71" t="s">
        <v>1623</v>
      </c>
      <c r="AI730" s="71">
        <v>3600</v>
      </c>
      <c r="AJ730" s="74">
        <v>39833.460358796299</v>
      </c>
      <c r="AK730" s="71" t="s">
        <v>2452</v>
      </c>
      <c r="AL730" s="71" t="s">
        <v>3142</v>
      </c>
      <c r="AM730" s="71" t="s">
        <v>3235</v>
      </c>
      <c r="AN730" s="74">
        <v>40523.679398148146</v>
      </c>
      <c r="AO730" s="71"/>
      <c r="AP730" s="71"/>
    </row>
    <row r="731" spans="1:42" ht="34.049999999999997" customHeight="1">
      <c r="A731" s="17" t="s">
        <v>812</v>
      </c>
      <c r="B731" s="77"/>
      <c r="C731" s="78">
        <v>0</v>
      </c>
      <c r="D731" s="78">
        <v>1</v>
      </c>
      <c r="E731" s="79">
        <v>0</v>
      </c>
      <c r="F731" s="79">
        <v>5.71E-4</v>
      </c>
      <c r="G731" s="79">
        <v>8.0999999999999996E-4</v>
      </c>
      <c r="H731" s="79">
        <v>0.317498</v>
      </c>
      <c r="I731" s="79">
        <v>0</v>
      </c>
      <c r="J731" s="18"/>
      <c r="K731" s="18" t="s">
        <v>72</v>
      </c>
      <c r="L731" s="19">
        <v>6.3238019421754004</v>
      </c>
      <c r="M731" s="20">
        <v>99.87726037776055</v>
      </c>
      <c r="N731" s="88" t="s">
        <v>2367</v>
      </c>
      <c r="O731" s="18"/>
      <c r="P731" s="25" t="s">
        <v>812</v>
      </c>
      <c r="Q731" s="26"/>
      <c r="R731" s="26"/>
      <c r="S731" s="25" t="s">
        <v>3235</v>
      </c>
      <c r="T731" s="21">
        <v>35.087520643057125</v>
      </c>
      <c r="U731" s="22">
        <v>6401.4482421875</v>
      </c>
      <c r="V731" s="22">
        <v>7391.36181640625</v>
      </c>
      <c r="W731" s="23"/>
      <c r="X731" s="24"/>
      <c r="Y731" s="24"/>
      <c r="Z731" s="15">
        <v>694</v>
      </c>
      <c r="AA73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1" s="16"/>
      <c r="AC731" s="71">
        <v>1096</v>
      </c>
      <c r="AD731" s="71">
        <v>1728</v>
      </c>
      <c r="AE731" s="71">
        <v>11135</v>
      </c>
      <c r="AF731" s="71">
        <v>16</v>
      </c>
      <c r="AG731" s="71" t="s">
        <v>1531</v>
      </c>
      <c r="AH731" s="71" t="s">
        <v>1604</v>
      </c>
      <c r="AI731" s="71">
        <v>-28800</v>
      </c>
      <c r="AJ731" s="74">
        <v>39798.255868055552</v>
      </c>
      <c r="AK731" s="71" t="s">
        <v>2452</v>
      </c>
      <c r="AL731" s="71" t="s">
        <v>3144</v>
      </c>
      <c r="AM731" s="71" t="s">
        <v>3235</v>
      </c>
      <c r="AN731" s="74">
        <v>40523.6794212963</v>
      </c>
      <c r="AO731" s="71"/>
      <c r="AP731" s="71"/>
    </row>
    <row r="732" spans="1:42" ht="34.049999999999997" customHeight="1">
      <c r="A732" s="17" t="s">
        <v>813</v>
      </c>
      <c r="B732" s="77"/>
      <c r="C732" s="78">
        <v>0</v>
      </c>
      <c r="D732" s="78">
        <v>1</v>
      </c>
      <c r="E732" s="79">
        <v>0</v>
      </c>
      <c r="F732" s="79">
        <v>5.71E-4</v>
      </c>
      <c r="G732" s="79">
        <v>8.0999999999999996E-4</v>
      </c>
      <c r="H732" s="79">
        <v>0.317498</v>
      </c>
      <c r="I732" s="79">
        <v>0</v>
      </c>
      <c r="J732" s="18"/>
      <c r="K732" s="18" t="s">
        <v>72</v>
      </c>
      <c r="L732" s="19">
        <v>4.575954261450307</v>
      </c>
      <c r="M732" s="20">
        <v>99.99176053461818</v>
      </c>
      <c r="N732" s="88" t="s">
        <v>2368</v>
      </c>
      <c r="O732" s="18"/>
      <c r="P732" s="25" t="s">
        <v>813</v>
      </c>
      <c r="Q732" s="26"/>
      <c r="R732" s="26"/>
      <c r="S732" s="25" t="s">
        <v>3235</v>
      </c>
      <c r="T732" s="21">
        <v>3.2882826357607793</v>
      </c>
      <c r="U732" s="22">
        <v>7325.1142578125</v>
      </c>
      <c r="V732" s="22">
        <v>6620.3896484375</v>
      </c>
      <c r="W732" s="23"/>
      <c r="X732" s="24"/>
      <c r="Y732" s="24"/>
      <c r="Z732" s="15">
        <v>695</v>
      </c>
      <c r="AA73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2" s="16"/>
      <c r="AC732" s="71">
        <v>135</v>
      </c>
      <c r="AD732" s="71">
        <v>116</v>
      </c>
      <c r="AE732" s="71">
        <v>1511</v>
      </c>
      <c r="AF732" s="71">
        <v>0</v>
      </c>
      <c r="AG732" s="71" t="s">
        <v>1532</v>
      </c>
      <c r="AH732" s="71" t="s">
        <v>1632</v>
      </c>
      <c r="AI732" s="71">
        <v>19800</v>
      </c>
      <c r="AJ732" s="74">
        <v>39990.329375000001</v>
      </c>
      <c r="AK732" s="71" t="s">
        <v>2452</v>
      </c>
      <c r="AL732" s="71" t="s">
        <v>3145</v>
      </c>
      <c r="AM732" s="71" t="s">
        <v>3235</v>
      </c>
      <c r="AN732" s="74">
        <v>40523.679444444446</v>
      </c>
      <c r="AO732" s="71"/>
      <c r="AP732" s="71"/>
    </row>
    <row r="733" spans="1:42" ht="34.049999999999997" customHeight="1">
      <c r="A733" s="17" t="s">
        <v>814</v>
      </c>
      <c r="B733" s="77"/>
      <c r="C733" s="78">
        <v>0</v>
      </c>
      <c r="D733" s="78">
        <v>1</v>
      </c>
      <c r="E733" s="79">
        <v>0</v>
      </c>
      <c r="F733" s="79">
        <v>5.71E-4</v>
      </c>
      <c r="G733" s="79">
        <v>8.0999999999999996E-4</v>
      </c>
      <c r="H733" s="79">
        <v>0.317498</v>
      </c>
      <c r="I733" s="79">
        <v>0</v>
      </c>
      <c r="J733" s="18"/>
      <c r="K733" s="18" t="s">
        <v>72</v>
      </c>
      <c r="L733" s="19"/>
      <c r="M733" s="20">
        <v>100</v>
      </c>
      <c r="N733" s="88" t="s">
        <v>2369</v>
      </c>
      <c r="O733" s="18"/>
      <c r="P733" s="25" t="s">
        <v>814</v>
      </c>
      <c r="Q733" s="26"/>
      <c r="R733" s="26"/>
      <c r="S733" s="25" t="s">
        <v>3619</v>
      </c>
      <c r="T733" s="21">
        <v>1</v>
      </c>
      <c r="U733" s="22">
        <v>7463.17236328125</v>
      </c>
      <c r="V733" s="22">
        <v>6259.19970703125</v>
      </c>
      <c r="W733" s="23"/>
      <c r="X733" s="24"/>
      <c r="Y733" s="24"/>
      <c r="Z733" s="15">
        <v>696</v>
      </c>
      <c r="AA73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0</v>
      </c>
      <c r="AB733" s="16"/>
      <c r="AC733" s="71">
        <v>2</v>
      </c>
      <c r="AD733" s="71">
        <v>0</v>
      </c>
      <c r="AE733" s="71">
        <v>3</v>
      </c>
      <c r="AF733" s="71">
        <v>0</v>
      </c>
      <c r="AG733" s="71"/>
      <c r="AH733" s="71"/>
      <c r="AI733" s="71"/>
      <c r="AJ733" s="74">
        <v>40523.015462962961</v>
      </c>
      <c r="AK733" s="71" t="s">
        <v>2452</v>
      </c>
      <c r="AL733" s="71" t="s">
        <v>3146</v>
      </c>
      <c r="AM733" s="71" t="s">
        <v>3619</v>
      </c>
      <c r="AN733" s="74">
        <v>40523.679456018515</v>
      </c>
      <c r="AO733" s="71"/>
      <c r="AP733" s="71"/>
    </row>
    <row r="734" spans="1:42" ht="34.049999999999997" customHeight="1">
      <c r="A734" s="17" t="s">
        <v>815</v>
      </c>
      <c r="B734" s="77"/>
      <c r="C734" s="78">
        <v>0</v>
      </c>
      <c r="D734" s="78">
        <v>2</v>
      </c>
      <c r="E734" s="79">
        <v>0</v>
      </c>
      <c r="F734" s="79">
        <v>5.7300000000000005E-4</v>
      </c>
      <c r="G734" s="79">
        <v>8.5599999999999999E-4</v>
      </c>
      <c r="H734" s="79">
        <v>0.47726800000000003</v>
      </c>
      <c r="I734" s="79">
        <v>0.5</v>
      </c>
      <c r="J734" s="18"/>
      <c r="K734" s="18" t="s">
        <v>72</v>
      </c>
      <c r="L734" s="19">
        <v>4.2398066351233314</v>
      </c>
      <c r="M734" s="20">
        <v>99.995098938695293</v>
      </c>
      <c r="N734" s="88" t="s">
        <v>2370</v>
      </c>
      <c r="O734" s="18"/>
      <c r="P734" s="25" t="s">
        <v>815</v>
      </c>
      <c r="Q734" s="26"/>
      <c r="R734" s="26"/>
      <c r="S734" s="25" t="s">
        <v>3235</v>
      </c>
      <c r="T734" s="21">
        <v>2.3611336367887392</v>
      </c>
      <c r="U734" s="22">
        <v>6097.005859375</v>
      </c>
      <c r="V734" s="22">
        <v>7595.91015625</v>
      </c>
      <c r="W734" s="23"/>
      <c r="X734" s="24"/>
      <c r="Y734" s="24"/>
      <c r="Z734" s="15">
        <v>697</v>
      </c>
      <c r="AA73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4" s="16"/>
      <c r="AC734" s="71">
        <v>115</v>
      </c>
      <c r="AD734" s="71">
        <v>69</v>
      </c>
      <c r="AE734" s="71">
        <v>1166</v>
      </c>
      <c r="AF734" s="71">
        <v>0</v>
      </c>
      <c r="AG734" s="71" t="s">
        <v>1533</v>
      </c>
      <c r="AH734" s="71" t="s">
        <v>1675</v>
      </c>
      <c r="AI734" s="71">
        <v>34200</v>
      </c>
      <c r="AJ734" s="74">
        <v>40021.05201388889</v>
      </c>
      <c r="AK734" s="71" t="s">
        <v>2452</v>
      </c>
      <c r="AL734" s="71" t="s">
        <v>3147</v>
      </c>
      <c r="AM734" s="71" t="s">
        <v>3235</v>
      </c>
      <c r="AN734" s="74">
        <v>40523.679490740738</v>
      </c>
      <c r="AO734" s="71"/>
      <c r="AP734" s="71"/>
    </row>
    <row r="735" spans="1:42" ht="34.049999999999997" customHeight="1">
      <c r="A735" s="17" t="s">
        <v>821</v>
      </c>
      <c r="B735" s="77"/>
      <c r="C735" s="78">
        <v>0</v>
      </c>
      <c r="D735" s="78">
        <v>1</v>
      </c>
      <c r="E735" s="79">
        <v>0</v>
      </c>
      <c r="F735" s="79">
        <v>5.71E-4</v>
      </c>
      <c r="G735" s="79">
        <v>8.0999999999999996E-4</v>
      </c>
      <c r="H735" s="79">
        <v>0.317498</v>
      </c>
      <c r="I735" s="79">
        <v>0</v>
      </c>
      <c r="J735" s="18"/>
      <c r="K735" s="18" t="s">
        <v>72</v>
      </c>
      <c r="L735" s="19">
        <v>4.0313927685545181</v>
      </c>
      <c r="M735" s="20">
        <v>99.996448506300936</v>
      </c>
      <c r="N735" s="88" t="s">
        <v>2374</v>
      </c>
      <c r="O735" s="18"/>
      <c r="P735" s="25" t="s">
        <v>821</v>
      </c>
      <c r="Q735" s="26"/>
      <c r="R735" s="26"/>
      <c r="S735" s="25" t="s">
        <v>3623</v>
      </c>
      <c r="T735" s="21">
        <v>1.9863287223106807</v>
      </c>
      <c r="U735" s="22">
        <v>6845.2109375</v>
      </c>
      <c r="V735" s="22">
        <v>4967.033203125</v>
      </c>
      <c r="W735" s="23"/>
      <c r="X735" s="24"/>
      <c r="Y735" s="24"/>
      <c r="Z735" s="15">
        <v>701</v>
      </c>
      <c r="AA73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5" s="16"/>
      <c r="AC735" s="71">
        <v>72</v>
      </c>
      <c r="AD735" s="71">
        <v>50</v>
      </c>
      <c r="AE735" s="71">
        <v>722</v>
      </c>
      <c r="AF735" s="71">
        <v>0</v>
      </c>
      <c r="AG735" s="71" t="s">
        <v>1537</v>
      </c>
      <c r="AH735" s="71" t="s">
        <v>1635</v>
      </c>
      <c r="AI735" s="71">
        <v>-14400</v>
      </c>
      <c r="AJ735" s="74">
        <v>40165.5156712963</v>
      </c>
      <c r="AK735" s="71" t="s">
        <v>2452</v>
      </c>
      <c r="AL735" s="71" t="s">
        <v>3151</v>
      </c>
      <c r="AM735" s="71" t="s">
        <v>3623</v>
      </c>
      <c r="AN735" s="74">
        <v>40523.679502314815</v>
      </c>
      <c r="AO735" s="71"/>
      <c r="AP735" s="71"/>
    </row>
    <row r="736" spans="1:42" ht="34.049999999999997" customHeight="1">
      <c r="A736" s="17" t="s">
        <v>822</v>
      </c>
      <c r="B736" s="77"/>
      <c r="C736" s="78">
        <v>0</v>
      </c>
      <c r="D736" s="78">
        <v>1</v>
      </c>
      <c r="E736" s="79">
        <v>0</v>
      </c>
      <c r="F736" s="79">
        <v>5.71E-4</v>
      </c>
      <c r="G736" s="79">
        <v>8.0999999999999996E-4</v>
      </c>
      <c r="H736" s="79">
        <v>0.317498</v>
      </c>
      <c r="I736" s="79">
        <v>0</v>
      </c>
      <c r="J736" s="18"/>
      <c r="K736" s="18" t="s">
        <v>72</v>
      </c>
      <c r="L736" s="19">
        <v>2.8455655229880472</v>
      </c>
      <c r="M736" s="20">
        <v>99.999431761008154</v>
      </c>
      <c r="N736" s="88" t="s">
        <v>2375</v>
      </c>
      <c r="O736" s="18"/>
      <c r="P736" s="25" t="s">
        <v>822</v>
      </c>
      <c r="Q736" s="26"/>
      <c r="R736" s="26"/>
      <c r="S736" s="25" t="s">
        <v>3235</v>
      </c>
      <c r="T736" s="21">
        <v>1.1578125955697089</v>
      </c>
      <c r="U736" s="22">
        <v>7037.82861328125</v>
      </c>
      <c r="V736" s="22">
        <v>6119.39501953125</v>
      </c>
      <c r="W736" s="23"/>
      <c r="X736" s="24"/>
      <c r="Y736" s="24"/>
      <c r="Z736" s="15">
        <v>702</v>
      </c>
      <c r="AA73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6" s="16"/>
      <c r="AC736" s="71">
        <v>7</v>
      </c>
      <c r="AD736" s="71">
        <v>8</v>
      </c>
      <c r="AE736" s="71">
        <v>119</v>
      </c>
      <c r="AF736" s="71">
        <v>0</v>
      </c>
      <c r="AG736" s="71"/>
      <c r="AH736" s="71"/>
      <c r="AI736" s="71"/>
      <c r="AJ736" s="74">
        <v>40513.881608796299</v>
      </c>
      <c r="AK736" s="71" t="s">
        <v>2452</v>
      </c>
      <c r="AL736" s="71" t="s">
        <v>3152</v>
      </c>
      <c r="AM736" s="71" t="s">
        <v>3235</v>
      </c>
      <c r="AN736" s="74">
        <v>40523.679583333331</v>
      </c>
      <c r="AO736" s="71"/>
      <c r="AP736" s="71"/>
    </row>
    <row r="737" spans="1:42" ht="34.049999999999997" customHeight="1">
      <c r="A737" s="17" t="s">
        <v>828</v>
      </c>
      <c r="B737" s="77"/>
      <c r="C737" s="78">
        <v>0</v>
      </c>
      <c r="D737" s="78">
        <v>2</v>
      </c>
      <c r="E737" s="79">
        <v>0</v>
      </c>
      <c r="F737" s="79">
        <v>5.8E-4</v>
      </c>
      <c r="G737" s="79">
        <v>9.6699999999999998E-4</v>
      </c>
      <c r="H737" s="79">
        <v>0.46573100000000001</v>
      </c>
      <c r="I737" s="79">
        <v>0.5</v>
      </c>
      <c r="J737" s="18"/>
      <c r="K737" s="18" t="s">
        <v>72</v>
      </c>
      <c r="L737" s="19">
        <v>5.686124020023132</v>
      </c>
      <c r="M737" s="20">
        <v>99.954185731282152</v>
      </c>
      <c r="N737" s="88" t="s">
        <v>2378</v>
      </c>
      <c r="O737" s="18"/>
      <c r="P737" s="25" t="s">
        <v>828</v>
      </c>
      <c r="Q737" s="26"/>
      <c r="R737" s="26"/>
      <c r="S737" s="25" t="s">
        <v>3376</v>
      </c>
      <c r="T737" s="21">
        <v>13.723640517807782</v>
      </c>
      <c r="U737" s="22">
        <v>5391.869140625</v>
      </c>
      <c r="V737" s="22">
        <v>8643.0126953125</v>
      </c>
      <c r="W737" s="23"/>
      <c r="X737" s="24"/>
      <c r="Y737" s="24"/>
      <c r="Z737" s="15">
        <v>705</v>
      </c>
      <c r="AA73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7" s="16"/>
      <c r="AC737" s="71">
        <v>608</v>
      </c>
      <c r="AD737" s="71">
        <v>645</v>
      </c>
      <c r="AE737" s="71">
        <v>2464</v>
      </c>
      <c r="AF737" s="71">
        <v>13</v>
      </c>
      <c r="AG737" s="71" t="s">
        <v>1540</v>
      </c>
      <c r="AH737" s="71" t="s">
        <v>1631</v>
      </c>
      <c r="AI737" s="71">
        <v>3600</v>
      </c>
      <c r="AJ737" s="74">
        <v>40140.376238425924</v>
      </c>
      <c r="AK737" s="71" t="s">
        <v>2452</v>
      </c>
      <c r="AL737" s="71" t="s">
        <v>3155</v>
      </c>
      <c r="AM737" s="71" t="s">
        <v>3376</v>
      </c>
      <c r="AN737" s="74">
        <v>40523.6796875</v>
      </c>
      <c r="AO737" s="71"/>
      <c r="AP737" s="71"/>
    </row>
    <row r="738" spans="1:42" ht="34.049999999999997" customHeight="1">
      <c r="A738" s="17" t="s">
        <v>829</v>
      </c>
      <c r="B738" s="77"/>
      <c r="C738" s="78">
        <v>0</v>
      </c>
      <c r="D738" s="78">
        <v>1</v>
      </c>
      <c r="E738" s="79">
        <v>0</v>
      </c>
      <c r="F738" s="79">
        <v>4.35E-4</v>
      </c>
      <c r="G738" s="79">
        <v>1.5699999999999999E-4</v>
      </c>
      <c r="H738" s="79">
        <v>0.29823300000000003</v>
      </c>
      <c r="I738" s="79">
        <v>0</v>
      </c>
      <c r="J738" s="18"/>
      <c r="K738" s="18" t="s">
        <v>72</v>
      </c>
      <c r="L738" s="19">
        <v>4.0442066572935094</v>
      </c>
      <c r="M738" s="20">
        <v>99.996377476426957</v>
      </c>
      <c r="N738" s="88" t="s">
        <v>2379</v>
      </c>
      <c r="O738" s="18"/>
      <c r="P738" s="25" t="s">
        <v>829</v>
      </c>
      <c r="Q738" s="26"/>
      <c r="R738" s="26"/>
      <c r="S738" s="25" t="s">
        <v>3376</v>
      </c>
      <c r="T738" s="21">
        <v>2.0060552967568945</v>
      </c>
      <c r="U738" s="22">
        <v>2953.834228515625</v>
      </c>
      <c r="V738" s="22">
        <v>9593.06640625</v>
      </c>
      <c r="W738" s="23"/>
      <c r="X738" s="24"/>
      <c r="Y738" s="24"/>
      <c r="Z738" s="15">
        <v>706</v>
      </c>
      <c r="AA73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8" s="16"/>
      <c r="AC738" s="71">
        <v>134</v>
      </c>
      <c r="AD738" s="71">
        <v>51</v>
      </c>
      <c r="AE738" s="71">
        <v>124</v>
      </c>
      <c r="AF738" s="71">
        <v>0</v>
      </c>
      <c r="AG738" s="71" t="s">
        <v>1541</v>
      </c>
      <c r="AH738" s="71" t="s">
        <v>1609</v>
      </c>
      <c r="AI738" s="71">
        <v>7200</v>
      </c>
      <c r="AJ738" s="74">
        <v>40427.455706018518</v>
      </c>
      <c r="AK738" s="71" t="s">
        <v>2452</v>
      </c>
      <c r="AL738" s="71" t="s">
        <v>3156</v>
      </c>
      <c r="AM738" s="71" t="s">
        <v>3376</v>
      </c>
      <c r="AN738" s="74">
        <v>40523.679699074077</v>
      </c>
      <c r="AO738" s="71"/>
      <c r="AP738" s="71"/>
    </row>
    <row r="739" spans="1:42" ht="34.049999999999997" customHeight="1">
      <c r="A739" s="17" t="s">
        <v>830</v>
      </c>
      <c r="B739" s="77"/>
      <c r="C739" s="78">
        <v>0</v>
      </c>
      <c r="D739" s="78">
        <v>1</v>
      </c>
      <c r="E739" s="79">
        <v>0</v>
      </c>
      <c r="F739" s="79">
        <v>5.71E-4</v>
      </c>
      <c r="G739" s="79">
        <v>8.0999999999999996E-4</v>
      </c>
      <c r="H739" s="79">
        <v>0.317498</v>
      </c>
      <c r="I739" s="79">
        <v>0</v>
      </c>
      <c r="J739" s="18"/>
      <c r="K739" s="18" t="s">
        <v>72</v>
      </c>
      <c r="L739" s="19">
        <v>4.0811927371953214</v>
      </c>
      <c r="M739" s="20">
        <v>99.99616438680502</v>
      </c>
      <c r="N739" s="88" t="s">
        <v>2380</v>
      </c>
      <c r="O739" s="18"/>
      <c r="P739" s="25" t="s">
        <v>830</v>
      </c>
      <c r="Q739" s="26"/>
      <c r="R739" s="26"/>
      <c r="S739" s="25" t="s">
        <v>3235</v>
      </c>
      <c r="T739" s="21">
        <v>2.0652350200955354</v>
      </c>
      <c r="U739" s="22">
        <v>6863.98388671875</v>
      </c>
      <c r="V739" s="22">
        <v>5583.775390625</v>
      </c>
      <c r="W739" s="23"/>
      <c r="X739" s="24"/>
      <c r="Y739" s="24"/>
      <c r="Z739" s="15">
        <v>707</v>
      </c>
      <c r="AA73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39" s="16"/>
      <c r="AC739" s="71">
        <v>109</v>
      </c>
      <c r="AD739" s="71">
        <v>54</v>
      </c>
      <c r="AE739" s="71">
        <v>558</v>
      </c>
      <c r="AF739" s="71">
        <v>1</v>
      </c>
      <c r="AG739" s="71"/>
      <c r="AH739" s="71" t="s">
        <v>1628</v>
      </c>
      <c r="AI739" s="71">
        <v>-10800</v>
      </c>
      <c r="AJ739" s="74">
        <v>40095.503680555557</v>
      </c>
      <c r="AK739" s="71" t="s">
        <v>2452</v>
      </c>
      <c r="AL739" s="71" t="s">
        <v>3157</v>
      </c>
      <c r="AM739" s="71" t="s">
        <v>3235</v>
      </c>
      <c r="AN739" s="74">
        <v>40523.679710648146</v>
      </c>
      <c r="AO739" s="71"/>
      <c r="AP739" s="71"/>
    </row>
    <row r="740" spans="1:42" ht="34.049999999999997" customHeight="1">
      <c r="A740" s="17" t="s">
        <v>832</v>
      </c>
      <c r="B740" s="77"/>
      <c r="C740" s="78">
        <v>0</v>
      </c>
      <c r="D740" s="78">
        <v>2</v>
      </c>
      <c r="E740" s="79">
        <v>0</v>
      </c>
      <c r="F740" s="79">
        <v>5.8E-4</v>
      </c>
      <c r="G740" s="79">
        <v>9.6699999999999998E-4</v>
      </c>
      <c r="H740" s="79">
        <v>0.46573100000000001</v>
      </c>
      <c r="I740" s="79">
        <v>0.5</v>
      </c>
      <c r="J740" s="18"/>
      <c r="K740" s="18" t="s">
        <v>72</v>
      </c>
      <c r="L740" s="19">
        <v>3.7008476035083691</v>
      </c>
      <c r="M740" s="20">
        <v>99.997869103780559</v>
      </c>
      <c r="N740" s="88" t="s">
        <v>2382</v>
      </c>
      <c r="O740" s="18"/>
      <c r="P740" s="25" t="s">
        <v>832</v>
      </c>
      <c r="Q740" s="26"/>
      <c r="R740" s="26"/>
      <c r="S740" s="25" t="s">
        <v>3376</v>
      </c>
      <c r="T740" s="21">
        <v>1.5917972333864083</v>
      </c>
      <c r="U740" s="22">
        <v>5019.8134765625</v>
      </c>
      <c r="V740" s="22">
        <v>8212.203125</v>
      </c>
      <c r="W740" s="23"/>
      <c r="X740" s="24"/>
      <c r="Y740" s="24"/>
      <c r="Z740" s="15">
        <v>709</v>
      </c>
      <c r="AA74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0" s="16"/>
      <c r="AC740" s="71">
        <v>77</v>
      </c>
      <c r="AD740" s="71">
        <v>30</v>
      </c>
      <c r="AE740" s="71">
        <v>228</v>
      </c>
      <c r="AF740" s="71">
        <v>1</v>
      </c>
      <c r="AG740" s="71"/>
      <c r="AH740" s="71"/>
      <c r="AI740" s="71"/>
      <c r="AJ740" s="74">
        <v>40182.849178240744</v>
      </c>
      <c r="AK740" s="71" t="s">
        <v>2452</v>
      </c>
      <c r="AL740" s="71" t="s">
        <v>3159</v>
      </c>
      <c r="AM740" s="71" t="s">
        <v>3376</v>
      </c>
      <c r="AN740" s="74">
        <v>40523.679745370369</v>
      </c>
      <c r="AO740" s="71"/>
      <c r="AP740" s="71"/>
    </row>
    <row r="741" spans="1:42" ht="34.049999999999997" customHeight="1">
      <c r="A741" s="17" t="s">
        <v>834</v>
      </c>
      <c r="B741" s="77"/>
      <c r="C741" s="78">
        <v>0</v>
      </c>
      <c r="D741" s="78">
        <v>1</v>
      </c>
      <c r="E741" s="79">
        <v>0</v>
      </c>
      <c r="F741" s="79">
        <v>5.71E-4</v>
      </c>
      <c r="G741" s="79">
        <v>8.0999999999999996E-4</v>
      </c>
      <c r="H741" s="79">
        <v>0.317498</v>
      </c>
      <c r="I741" s="79">
        <v>0</v>
      </c>
      <c r="J741" s="18"/>
      <c r="K741" s="18" t="s">
        <v>72</v>
      </c>
      <c r="L741" s="19"/>
      <c r="M741" s="20">
        <v>100</v>
      </c>
      <c r="N741" s="88" t="s">
        <v>2384</v>
      </c>
      <c r="O741" s="18"/>
      <c r="P741" s="25" t="s">
        <v>834</v>
      </c>
      <c r="Q741" s="26"/>
      <c r="R741" s="26"/>
      <c r="S741" s="25" t="s">
        <v>3626</v>
      </c>
      <c r="T741" s="21">
        <v>1</v>
      </c>
      <c r="U741" s="22">
        <v>5729.80126953125</v>
      </c>
      <c r="V741" s="22">
        <v>8388.216796875</v>
      </c>
      <c r="W741" s="23"/>
      <c r="X741" s="24"/>
      <c r="Y741" s="24"/>
      <c r="Z741" s="15">
        <v>711</v>
      </c>
      <c r="AA74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0</v>
      </c>
      <c r="AB741" s="16"/>
      <c r="AC741" s="71">
        <v>4</v>
      </c>
      <c r="AD741" s="71">
        <v>0</v>
      </c>
      <c r="AE741" s="71">
        <v>8</v>
      </c>
      <c r="AF741" s="71">
        <v>0</v>
      </c>
      <c r="AG741" s="71"/>
      <c r="AH741" s="71"/>
      <c r="AI741" s="71"/>
      <c r="AJ741" s="74">
        <v>40516.298217592594</v>
      </c>
      <c r="AK741" s="71" t="s">
        <v>2452</v>
      </c>
      <c r="AL741" s="71" t="s">
        <v>3161</v>
      </c>
      <c r="AM741" s="71" t="s">
        <v>3626</v>
      </c>
      <c r="AN741" s="74">
        <v>40523.679791666669</v>
      </c>
      <c r="AO741" s="71"/>
      <c r="AP741" s="71"/>
    </row>
    <row r="742" spans="1:42" ht="34.049999999999997" customHeight="1">
      <c r="A742" s="17" t="s">
        <v>835</v>
      </c>
      <c r="B742" s="77"/>
      <c r="C742" s="78">
        <v>0</v>
      </c>
      <c r="D742" s="78">
        <v>1</v>
      </c>
      <c r="E742" s="79">
        <v>0</v>
      </c>
      <c r="F742" s="79">
        <v>4.6900000000000002E-4</v>
      </c>
      <c r="G742" s="79">
        <v>5.2300000000000003E-4</v>
      </c>
      <c r="H742" s="79">
        <v>0.25168099999999999</v>
      </c>
      <c r="I742" s="79">
        <v>0</v>
      </c>
      <c r="J742" s="18"/>
      <c r="K742" s="18" t="s">
        <v>72</v>
      </c>
      <c r="L742" s="19">
        <v>5.4702027760906482</v>
      </c>
      <c r="M742" s="20">
        <v>99.967184198220707</v>
      </c>
      <c r="N742" s="88" t="s">
        <v>2385</v>
      </c>
      <c r="O742" s="18"/>
      <c r="P742" s="25" t="s">
        <v>835</v>
      </c>
      <c r="Q742" s="26"/>
      <c r="R742" s="26"/>
      <c r="S742" s="25" t="s">
        <v>3627</v>
      </c>
      <c r="T742" s="21">
        <v>10.11367739415069</v>
      </c>
      <c r="U742" s="22">
        <v>3558.54638671875</v>
      </c>
      <c r="V742" s="22">
        <v>2347.7724609375</v>
      </c>
      <c r="W742" s="23"/>
      <c r="X742" s="24"/>
      <c r="Y742" s="24"/>
      <c r="Z742" s="15">
        <v>712</v>
      </c>
      <c r="AA74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2" s="16"/>
      <c r="AC742" s="71">
        <v>420</v>
      </c>
      <c r="AD742" s="71">
        <v>462</v>
      </c>
      <c r="AE742" s="71">
        <v>7549</v>
      </c>
      <c r="AF742" s="71">
        <v>99</v>
      </c>
      <c r="AG742" s="71" t="s">
        <v>1543</v>
      </c>
      <c r="AH742" s="71" t="s">
        <v>1603</v>
      </c>
      <c r="AI742" s="71">
        <v>-18000</v>
      </c>
      <c r="AJ742" s="74">
        <v>39514.083761574075</v>
      </c>
      <c r="AK742" s="71" t="s">
        <v>2452</v>
      </c>
      <c r="AL742" s="71" t="s">
        <v>3162</v>
      </c>
      <c r="AM742" s="71" t="s">
        <v>3627</v>
      </c>
      <c r="AN742" s="74">
        <v>40523.679814814815</v>
      </c>
      <c r="AO742" s="71"/>
      <c r="AP742" s="71"/>
    </row>
    <row r="743" spans="1:42" ht="34.049999999999997" customHeight="1">
      <c r="A743" s="17" t="s">
        <v>851</v>
      </c>
      <c r="B743" s="77"/>
      <c r="C743" s="78">
        <v>0</v>
      </c>
      <c r="D743" s="78">
        <v>2</v>
      </c>
      <c r="E743" s="79">
        <v>0</v>
      </c>
      <c r="F743" s="79">
        <v>5.7300000000000005E-4</v>
      </c>
      <c r="G743" s="79">
        <v>8.5599999999999999E-4</v>
      </c>
      <c r="H743" s="79">
        <v>0.47726800000000003</v>
      </c>
      <c r="I743" s="79">
        <v>0.5</v>
      </c>
      <c r="J743" s="18"/>
      <c r="K743" s="18" t="s">
        <v>72</v>
      </c>
      <c r="L743" s="19">
        <v>3.7008476035083691</v>
      </c>
      <c r="M743" s="20">
        <v>99.997869103780559</v>
      </c>
      <c r="N743" s="88" t="s">
        <v>2390</v>
      </c>
      <c r="O743" s="18"/>
      <c r="P743" s="25" t="s">
        <v>851</v>
      </c>
      <c r="Q743" s="26"/>
      <c r="R743" s="26"/>
      <c r="S743" s="25" t="s">
        <v>3235</v>
      </c>
      <c r="T743" s="21">
        <v>1.5917972333864083</v>
      </c>
      <c r="U743" s="22">
        <v>6711.55078125</v>
      </c>
      <c r="V743" s="22">
        <v>7318.46826171875</v>
      </c>
      <c r="W743" s="23"/>
      <c r="X743" s="24"/>
      <c r="Y743" s="24"/>
      <c r="Z743" s="15">
        <v>717</v>
      </c>
      <c r="AA74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3" s="16"/>
      <c r="AC743" s="71">
        <v>85</v>
      </c>
      <c r="AD743" s="71">
        <v>30</v>
      </c>
      <c r="AE743" s="71">
        <v>466</v>
      </c>
      <c r="AF743" s="71">
        <v>3</v>
      </c>
      <c r="AG743" s="71" t="s">
        <v>1548</v>
      </c>
      <c r="AH743" s="71"/>
      <c r="AI743" s="71"/>
      <c r="AJ743" s="74">
        <v>40298.240243055552</v>
      </c>
      <c r="AK743" s="71" t="s">
        <v>2452</v>
      </c>
      <c r="AL743" s="71" t="s">
        <v>3167</v>
      </c>
      <c r="AM743" s="71" t="s">
        <v>3235</v>
      </c>
      <c r="AN743" s="74">
        <v>40523.679895833331</v>
      </c>
      <c r="AO743" s="71"/>
      <c r="AP743" s="71"/>
    </row>
    <row r="744" spans="1:42" ht="34.049999999999997" customHeight="1">
      <c r="A744" s="17" t="s">
        <v>854</v>
      </c>
      <c r="B744" s="77"/>
      <c r="C744" s="78">
        <v>0</v>
      </c>
      <c r="D744" s="78">
        <v>1</v>
      </c>
      <c r="E744" s="79">
        <v>0</v>
      </c>
      <c r="F744" s="79">
        <v>4.35E-4</v>
      </c>
      <c r="G744" s="79">
        <v>1.5699999999999999E-4</v>
      </c>
      <c r="H744" s="79">
        <v>0.29823300000000003</v>
      </c>
      <c r="I744" s="79">
        <v>0</v>
      </c>
      <c r="J744" s="18"/>
      <c r="K744" s="18" t="s">
        <v>72</v>
      </c>
      <c r="L744" s="19">
        <v>4.2937612262916049</v>
      </c>
      <c r="M744" s="20">
        <v>99.994672759451419</v>
      </c>
      <c r="N744" s="88" t="s">
        <v>2394</v>
      </c>
      <c r="O744" s="18"/>
      <c r="P744" s="25" t="s">
        <v>854</v>
      </c>
      <c r="Q744" s="26"/>
      <c r="R744" s="26"/>
      <c r="S744" s="25" t="s">
        <v>3376</v>
      </c>
      <c r="T744" s="21">
        <v>2.4794930834660209</v>
      </c>
      <c r="U744" s="22">
        <v>2785.549560546875</v>
      </c>
      <c r="V744" s="22">
        <v>9473.0927734375</v>
      </c>
      <c r="W744" s="23"/>
      <c r="X744" s="24"/>
      <c r="Y744" s="24"/>
      <c r="Z744" s="15">
        <v>721</v>
      </c>
      <c r="AA74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4" s="16"/>
      <c r="AC744" s="71">
        <v>114</v>
      </c>
      <c r="AD744" s="71">
        <v>75</v>
      </c>
      <c r="AE744" s="71">
        <v>961</v>
      </c>
      <c r="AF744" s="71">
        <v>4</v>
      </c>
      <c r="AG744" s="71" t="s">
        <v>1552</v>
      </c>
      <c r="AH744" s="71" t="s">
        <v>1628</v>
      </c>
      <c r="AI744" s="71">
        <v>-10800</v>
      </c>
      <c r="AJ744" s="74">
        <v>39892.073344907411</v>
      </c>
      <c r="AK744" s="71" t="s">
        <v>2452</v>
      </c>
      <c r="AL744" s="71" t="s">
        <v>3171</v>
      </c>
      <c r="AM744" s="71" t="s">
        <v>3376</v>
      </c>
      <c r="AN744" s="74">
        <v>40523.6799537037</v>
      </c>
      <c r="AO744" s="71"/>
      <c r="AP744" s="71"/>
    </row>
    <row r="745" spans="1:42" ht="34.049999999999997" customHeight="1">
      <c r="A745" s="17" t="s">
        <v>858</v>
      </c>
      <c r="B745" s="77"/>
      <c r="C745" s="78">
        <v>1</v>
      </c>
      <c r="D745" s="78">
        <v>1</v>
      </c>
      <c r="E745" s="79">
        <v>0</v>
      </c>
      <c r="F745" s="79">
        <v>5.7200000000000003E-4</v>
      </c>
      <c r="G745" s="79">
        <v>8.52E-4</v>
      </c>
      <c r="H745" s="79">
        <v>0.45511200000000002</v>
      </c>
      <c r="I745" s="79">
        <v>0.5</v>
      </c>
      <c r="J745" s="18"/>
      <c r="K745" s="18" t="s">
        <v>72</v>
      </c>
      <c r="L745" s="19">
        <v>3.7818381995564234</v>
      </c>
      <c r="M745" s="20">
        <v>99.997584984284643</v>
      </c>
      <c r="N745" s="88" t="s">
        <v>2397</v>
      </c>
      <c r="O745" s="18"/>
      <c r="P745" s="25" t="s">
        <v>858</v>
      </c>
      <c r="Q745" s="26"/>
      <c r="R745" s="26"/>
      <c r="S745" s="25" t="s">
        <v>3635</v>
      </c>
      <c r="T745" s="21">
        <v>1.6707035311712628</v>
      </c>
      <c r="U745" s="22">
        <v>5736.36083984375</v>
      </c>
      <c r="V745" s="22">
        <v>8838.4833984375</v>
      </c>
      <c r="W745" s="23"/>
      <c r="X745" s="24"/>
      <c r="Y745" s="24"/>
      <c r="Z745" s="15">
        <v>724</v>
      </c>
      <c r="AA74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5" s="16"/>
      <c r="AC745" s="71">
        <v>6</v>
      </c>
      <c r="AD745" s="71">
        <v>34</v>
      </c>
      <c r="AE745" s="71">
        <v>141</v>
      </c>
      <c r="AF745" s="71">
        <v>1</v>
      </c>
      <c r="AG745" s="71" t="s">
        <v>1555</v>
      </c>
      <c r="AH745" s="71" t="s">
        <v>1610</v>
      </c>
      <c r="AI745" s="71">
        <v>0</v>
      </c>
      <c r="AJ745" s="74">
        <v>40517.208148148151</v>
      </c>
      <c r="AK745" s="71" t="s">
        <v>2452</v>
      </c>
      <c r="AL745" s="71" t="s">
        <v>3174</v>
      </c>
      <c r="AM745" s="71" t="s">
        <v>3635</v>
      </c>
      <c r="AN745" s="74">
        <v>40523.677777777775</v>
      </c>
      <c r="AO745" s="71"/>
      <c r="AP745" s="71"/>
    </row>
    <row r="746" spans="1:42" ht="34.049999999999997" customHeight="1">
      <c r="A746" s="17" t="s">
        <v>864</v>
      </c>
      <c r="B746" s="77"/>
      <c r="C746" s="78">
        <v>1</v>
      </c>
      <c r="D746" s="78">
        <v>1</v>
      </c>
      <c r="E746" s="79">
        <v>0</v>
      </c>
      <c r="F746" s="79">
        <v>3.4699999999999998E-4</v>
      </c>
      <c r="G746" s="79">
        <v>1.9000000000000001E-5</v>
      </c>
      <c r="H746" s="79">
        <v>0.35924200000000001</v>
      </c>
      <c r="I746" s="79">
        <v>0</v>
      </c>
      <c r="J746" s="18"/>
      <c r="K746" s="18" t="s">
        <v>72</v>
      </c>
      <c r="L746" s="19">
        <v>5.1080864601121769</v>
      </c>
      <c r="M746" s="20">
        <v>99.981248113268975</v>
      </c>
      <c r="N746" s="88" t="s">
        <v>2402</v>
      </c>
      <c r="O746" s="18"/>
      <c r="P746" s="25" t="s">
        <v>864</v>
      </c>
      <c r="Q746" s="26"/>
      <c r="R746" s="26"/>
      <c r="S746" s="25" t="s">
        <v>3611</v>
      </c>
      <c r="T746" s="21">
        <v>6.2078156538003944</v>
      </c>
      <c r="U746" s="22">
        <v>3325.1787109375</v>
      </c>
      <c r="V746" s="22">
        <v>472.19796752929687</v>
      </c>
      <c r="W746" s="23"/>
      <c r="X746" s="24"/>
      <c r="Y746" s="24"/>
      <c r="Z746" s="15">
        <v>729</v>
      </c>
      <c r="AA74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6" s="16"/>
      <c r="AC746" s="71">
        <v>240</v>
      </c>
      <c r="AD746" s="71">
        <v>264</v>
      </c>
      <c r="AE746" s="71">
        <v>3305</v>
      </c>
      <c r="AF746" s="71">
        <v>0</v>
      </c>
      <c r="AG746" s="71" t="s">
        <v>1560</v>
      </c>
      <c r="AH746" s="71" t="s">
        <v>1674</v>
      </c>
      <c r="AI746" s="71">
        <v>7200</v>
      </c>
      <c r="AJ746" s="74">
        <v>39570.520405092589</v>
      </c>
      <c r="AK746" s="71" t="s">
        <v>2452</v>
      </c>
      <c r="AL746" s="71" t="s">
        <v>3179</v>
      </c>
      <c r="AM746" s="71" t="s">
        <v>3611</v>
      </c>
      <c r="AN746" s="74">
        <v>40523.680104166669</v>
      </c>
      <c r="AO746" s="71"/>
      <c r="AP746" s="71"/>
    </row>
    <row r="747" spans="1:42" ht="34.049999999999997" customHeight="1">
      <c r="A747" s="17" t="s">
        <v>874</v>
      </c>
      <c r="B747" s="77"/>
      <c r="C747" s="78">
        <v>1</v>
      </c>
      <c r="D747" s="78">
        <v>2</v>
      </c>
      <c r="E747" s="79">
        <v>0</v>
      </c>
      <c r="F747" s="79">
        <v>5.7200000000000003E-4</v>
      </c>
      <c r="G747" s="79">
        <v>8.4000000000000003E-4</v>
      </c>
      <c r="H747" s="79">
        <v>0.49558999999999997</v>
      </c>
      <c r="I747" s="79">
        <v>0.5</v>
      </c>
      <c r="J747" s="18"/>
      <c r="K747" s="18" t="s">
        <v>72</v>
      </c>
      <c r="L747" s="19">
        <v>5.4617440904684944</v>
      </c>
      <c r="M747" s="20">
        <v>99.967610377464595</v>
      </c>
      <c r="N747" s="88" t="s">
        <v>2406</v>
      </c>
      <c r="O747" s="18"/>
      <c r="P747" s="25" t="s">
        <v>874</v>
      </c>
      <c r="Q747" s="26"/>
      <c r="R747" s="26"/>
      <c r="S747" s="25" t="s">
        <v>3235</v>
      </c>
      <c r="T747" s="21">
        <v>9.9953179474734082</v>
      </c>
      <c r="U747" s="22">
        <v>6867.9248046875</v>
      </c>
      <c r="V747" s="22">
        <v>5946.16552734375</v>
      </c>
      <c r="W747" s="23"/>
      <c r="X747" s="24"/>
      <c r="Y747" s="24"/>
      <c r="Z747" s="15">
        <v>733</v>
      </c>
      <c r="AA74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7" s="16"/>
      <c r="AC747" s="71">
        <v>562</v>
      </c>
      <c r="AD747" s="71">
        <v>456</v>
      </c>
      <c r="AE747" s="71">
        <v>2732</v>
      </c>
      <c r="AF747" s="71">
        <v>235</v>
      </c>
      <c r="AG747" s="71" t="s">
        <v>1563</v>
      </c>
      <c r="AH747" s="71" t="s">
        <v>1604</v>
      </c>
      <c r="AI747" s="71">
        <v>-28800</v>
      </c>
      <c r="AJ747" s="74">
        <v>40042.896666666667</v>
      </c>
      <c r="AK747" s="71" t="s">
        <v>2452</v>
      </c>
      <c r="AL747" s="71" t="s">
        <v>3183</v>
      </c>
      <c r="AM747" s="71" t="s">
        <v>3235</v>
      </c>
      <c r="AN747" s="74">
        <v>40523.679039351853</v>
      </c>
      <c r="AO747" s="71"/>
      <c r="AP747" s="71"/>
    </row>
    <row r="748" spans="1:42" ht="34.049999999999997" customHeight="1">
      <c r="A748" s="17" t="s">
        <v>875</v>
      </c>
      <c r="B748" s="77"/>
      <c r="C748" s="78">
        <v>0</v>
      </c>
      <c r="D748" s="78">
        <v>1</v>
      </c>
      <c r="E748" s="79">
        <v>0</v>
      </c>
      <c r="F748" s="79">
        <v>5.71E-4</v>
      </c>
      <c r="G748" s="79">
        <v>8.0999999999999996E-4</v>
      </c>
      <c r="H748" s="79">
        <v>0.317498</v>
      </c>
      <c r="I748" s="79">
        <v>0</v>
      </c>
      <c r="J748" s="18"/>
      <c r="K748" s="18" t="s">
        <v>72</v>
      </c>
      <c r="L748" s="19">
        <v>4.2011634986546715</v>
      </c>
      <c r="M748" s="20">
        <v>99.995383058191223</v>
      </c>
      <c r="N748" s="88" t="s">
        <v>2407</v>
      </c>
      <c r="O748" s="18"/>
      <c r="P748" s="25" t="s">
        <v>875</v>
      </c>
      <c r="Q748" s="26"/>
      <c r="R748" s="26"/>
      <c r="S748" s="25" t="s">
        <v>3643</v>
      </c>
      <c r="T748" s="21">
        <v>2.2822273390038847</v>
      </c>
      <c r="U748" s="22">
        <v>7333.697265625</v>
      </c>
      <c r="V748" s="22">
        <v>7344.77587890625</v>
      </c>
      <c r="W748" s="23"/>
      <c r="X748" s="24"/>
      <c r="Y748" s="24"/>
      <c r="Z748" s="15">
        <v>734</v>
      </c>
      <c r="AA74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8" s="16"/>
      <c r="AC748" s="71">
        <v>84</v>
      </c>
      <c r="AD748" s="71">
        <v>65</v>
      </c>
      <c r="AE748" s="71">
        <v>191</v>
      </c>
      <c r="AF748" s="71">
        <v>0</v>
      </c>
      <c r="AG748" s="71" t="s">
        <v>1564</v>
      </c>
      <c r="AH748" s="71" t="s">
        <v>1605</v>
      </c>
      <c r="AI748" s="71">
        <v>36000</v>
      </c>
      <c r="AJ748" s="74">
        <v>39870.01226851852</v>
      </c>
      <c r="AK748" s="71" t="s">
        <v>2452</v>
      </c>
      <c r="AL748" s="71" t="s">
        <v>3184</v>
      </c>
      <c r="AM748" s="71" t="s">
        <v>3643</v>
      </c>
      <c r="AN748" s="74">
        <v>40523.680254629631</v>
      </c>
      <c r="AO748" s="71"/>
      <c r="AP748" s="71"/>
    </row>
    <row r="749" spans="1:42" ht="34.049999999999997" customHeight="1">
      <c r="A749" s="17" t="s">
        <v>876</v>
      </c>
      <c r="B749" s="77"/>
      <c r="C749" s="78">
        <v>0</v>
      </c>
      <c r="D749" s="78">
        <v>1</v>
      </c>
      <c r="E749" s="79">
        <v>0</v>
      </c>
      <c r="F749" s="79">
        <v>5.71E-4</v>
      </c>
      <c r="G749" s="79">
        <v>8.0999999999999996E-4</v>
      </c>
      <c r="H749" s="79">
        <v>0.317498</v>
      </c>
      <c r="I749" s="79">
        <v>0</v>
      </c>
      <c r="J749" s="18"/>
      <c r="K749" s="18" t="s">
        <v>72</v>
      </c>
      <c r="L749" s="19">
        <v>4.2762715065912165</v>
      </c>
      <c r="M749" s="20">
        <v>99.994814819199377</v>
      </c>
      <c r="N749" s="88" t="s">
        <v>2408</v>
      </c>
      <c r="O749" s="18"/>
      <c r="P749" s="25" t="s">
        <v>876</v>
      </c>
      <c r="Q749" s="26"/>
      <c r="R749" s="26"/>
      <c r="S749" s="25" t="s">
        <v>3235</v>
      </c>
      <c r="T749" s="21">
        <v>2.4400399345735937</v>
      </c>
      <c r="U749" s="22">
        <v>6441.54736328125</v>
      </c>
      <c r="V749" s="22">
        <v>6610.517578125</v>
      </c>
      <c r="W749" s="23"/>
      <c r="X749" s="24"/>
      <c r="Y749" s="24"/>
      <c r="Z749" s="15">
        <v>735</v>
      </c>
      <c r="AA74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49" s="16"/>
      <c r="AC749" s="71">
        <v>151</v>
      </c>
      <c r="AD749" s="71">
        <v>73</v>
      </c>
      <c r="AE749" s="71">
        <v>323</v>
      </c>
      <c r="AF749" s="71">
        <v>0</v>
      </c>
      <c r="AG749" s="71" t="s">
        <v>1565</v>
      </c>
      <c r="AH749" s="71" t="s">
        <v>1628</v>
      </c>
      <c r="AI749" s="71">
        <v>-10800</v>
      </c>
      <c r="AJ749" s="74">
        <v>39871.485497685186</v>
      </c>
      <c r="AK749" s="71" t="s">
        <v>2452</v>
      </c>
      <c r="AL749" s="71" t="s">
        <v>3185</v>
      </c>
      <c r="AM749" s="71" t="s">
        <v>3235</v>
      </c>
      <c r="AN749" s="74">
        <v>40523.680289351854</v>
      </c>
      <c r="AO749" s="71"/>
      <c r="AP749" s="71"/>
    </row>
    <row r="750" spans="1:42" ht="34.049999999999997" customHeight="1">
      <c r="A750" s="17" t="s">
        <v>877</v>
      </c>
      <c r="B750" s="77"/>
      <c r="C750" s="78">
        <v>0</v>
      </c>
      <c r="D750" s="78">
        <v>1</v>
      </c>
      <c r="E750" s="79">
        <v>0</v>
      </c>
      <c r="F750" s="79">
        <v>5.71E-4</v>
      </c>
      <c r="G750" s="79">
        <v>8.0999999999999996E-4</v>
      </c>
      <c r="H750" s="79">
        <v>0.317498</v>
      </c>
      <c r="I750" s="79">
        <v>0</v>
      </c>
      <c r="J750" s="18"/>
      <c r="K750" s="18" t="s">
        <v>72</v>
      </c>
      <c r="L750" s="19">
        <v>4.1493694445043845</v>
      </c>
      <c r="M750" s="20">
        <v>99.995738207561132</v>
      </c>
      <c r="N750" s="88" t="s">
        <v>2409</v>
      </c>
      <c r="O750" s="18"/>
      <c r="P750" s="25" t="s">
        <v>877</v>
      </c>
      <c r="Q750" s="26"/>
      <c r="R750" s="26"/>
      <c r="S750" s="25" t="s">
        <v>3644</v>
      </c>
      <c r="T750" s="21">
        <v>2.1835944667728167</v>
      </c>
      <c r="U750" s="22">
        <v>6173.6474609375</v>
      </c>
      <c r="V750" s="22">
        <v>7324.66064453125</v>
      </c>
      <c r="W750" s="23"/>
      <c r="X750" s="24"/>
      <c r="Y750" s="24"/>
      <c r="Z750" s="15">
        <v>736</v>
      </c>
      <c r="AA75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0" s="16"/>
      <c r="AC750" s="71">
        <v>112</v>
      </c>
      <c r="AD750" s="71">
        <v>60</v>
      </c>
      <c r="AE750" s="71">
        <v>550</v>
      </c>
      <c r="AF750" s="71">
        <v>1</v>
      </c>
      <c r="AG750" s="71"/>
      <c r="AH750" s="71"/>
      <c r="AI750" s="71"/>
      <c r="AJ750" s="74">
        <v>39943.875173611108</v>
      </c>
      <c r="AK750" s="71" t="s">
        <v>2452</v>
      </c>
      <c r="AL750" s="71" t="s">
        <v>3186</v>
      </c>
      <c r="AM750" s="71" t="s">
        <v>3644</v>
      </c>
      <c r="AN750" s="74">
        <v>40523.680312500001</v>
      </c>
      <c r="AO750" s="71"/>
      <c r="AP750" s="71"/>
    </row>
    <row r="751" spans="1:42" ht="34.049999999999997" customHeight="1">
      <c r="A751" s="17" t="s">
        <v>878</v>
      </c>
      <c r="B751" s="77"/>
      <c r="C751" s="78">
        <v>0</v>
      </c>
      <c r="D751" s="78">
        <v>1</v>
      </c>
      <c r="E751" s="79">
        <v>0</v>
      </c>
      <c r="F751" s="79">
        <v>5.71E-4</v>
      </c>
      <c r="G751" s="79">
        <v>8.0999999999999996E-4</v>
      </c>
      <c r="H751" s="79">
        <v>0.317498</v>
      </c>
      <c r="I751" s="79">
        <v>0</v>
      </c>
      <c r="J751" s="18"/>
      <c r="K751" s="18" t="s">
        <v>72</v>
      </c>
      <c r="L751" s="19">
        <v>2.9899573047752672</v>
      </c>
      <c r="M751" s="20">
        <v>99.999289701260182</v>
      </c>
      <c r="N751" s="88" t="s">
        <v>2410</v>
      </c>
      <c r="O751" s="18"/>
      <c r="P751" s="25" t="s">
        <v>878</v>
      </c>
      <c r="Q751" s="26"/>
      <c r="R751" s="26"/>
      <c r="S751" s="25" t="s">
        <v>3645</v>
      </c>
      <c r="T751" s="21">
        <v>1.1972657444621362</v>
      </c>
      <c r="U751" s="22">
        <v>6998.1708984375</v>
      </c>
      <c r="V751" s="22">
        <v>8327.0546875</v>
      </c>
      <c r="W751" s="23"/>
      <c r="X751" s="24"/>
      <c r="Y751" s="24"/>
      <c r="Z751" s="15">
        <v>737</v>
      </c>
      <c r="AA75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1" s="16"/>
      <c r="AC751" s="71">
        <v>34</v>
      </c>
      <c r="AD751" s="71">
        <v>10</v>
      </c>
      <c r="AE751" s="71">
        <v>146</v>
      </c>
      <c r="AF751" s="71">
        <v>0</v>
      </c>
      <c r="AG751" s="71" t="s">
        <v>1566</v>
      </c>
      <c r="AH751" s="71" t="s">
        <v>1623</v>
      </c>
      <c r="AI751" s="71">
        <v>3600</v>
      </c>
      <c r="AJ751" s="74">
        <v>40448.690949074073</v>
      </c>
      <c r="AK751" s="71" t="s">
        <v>2452</v>
      </c>
      <c r="AL751" s="71" t="s">
        <v>3187</v>
      </c>
      <c r="AM751" s="71" t="s">
        <v>3645</v>
      </c>
      <c r="AN751" s="74">
        <v>40523.680324074077</v>
      </c>
      <c r="AO751" s="71"/>
      <c r="AP751" s="71"/>
    </row>
    <row r="752" spans="1:42" ht="34.049999999999997" customHeight="1">
      <c r="A752" s="17" t="s">
        <v>882</v>
      </c>
      <c r="B752" s="77"/>
      <c r="C752" s="78">
        <v>1</v>
      </c>
      <c r="D752" s="78">
        <v>2</v>
      </c>
      <c r="E752" s="79">
        <v>0</v>
      </c>
      <c r="F752" s="79">
        <v>5.7200000000000003E-4</v>
      </c>
      <c r="G752" s="79">
        <v>8.6499999999999999E-4</v>
      </c>
      <c r="H752" s="79">
        <v>0.43252400000000002</v>
      </c>
      <c r="I752" s="79">
        <v>0.5</v>
      </c>
      <c r="J752" s="18"/>
      <c r="K752" s="18" t="s">
        <v>72</v>
      </c>
      <c r="L752" s="19">
        <v>5.8842054873163505</v>
      </c>
      <c r="M752" s="20">
        <v>99.937777830392506</v>
      </c>
      <c r="N752" s="88" t="s">
        <v>2412</v>
      </c>
      <c r="O752" s="18"/>
      <c r="P752" s="25" t="s">
        <v>882</v>
      </c>
      <c r="Q752" s="26"/>
      <c r="R752" s="26"/>
      <c r="S752" s="25" t="s">
        <v>3235</v>
      </c>
      <c r="T752" s="21">
        <v>18.280479214883126</v>
      </c>
      <c r="U752" s="22">
        <v>7182.73974609375</v>
      </c>
      <c r="V752" s="22">
        <v>6905.7548828125</v>
      </c>
      <c r="W752" s="23"/>
      <c r="X752" s="24"/>
      <c r="Y752" s="24"/>
      <c r="Z752" s="15">
        <v>739</v>
      </c>
      <c r="AA75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2" s="16"/>
      <c r="AC752" s="71">
        <v>1308</v>
      </c>
      <c r="AD752" s="71">
        <v>876</v>
      </c>
      <c r="AE752" s="71">
        <v>17207</v>
      </c>
      <c r="AF752" s="71">
        <v>4</v>
      </c>
      <c r="AG752" s="71" t="s">
        <v>1568</v>
      </c>
      <c r="AH752" s="71" t="s">
        <v>1611</v>
      </c>
      <c r="AI752" s="71">
        <v>12600</v>
      </c>
      <c r="AJ752" s="74">
        <v>39924.459374999999</v>
      </c>
      <c r="AK752" s="71" t="s">
        <v>2452</v>
      </c>
      <c r="AL752" s="71" t="s">
        <v>3189</v>
      </c>
      <c r="AM752" s="71" t="s">
        <v>3235</v>
      </c>
      <c r="AN752" s="74">
        <v>40523.664317129631</v>
      </c>
      <c r="AO752" s="71"/>
      <c r="AP752" s="71"/>
    </row>
    <row r="753" spans="1:42" ht="34.049999999999997" customHeight="1">
      <c r="A753" s="17" t="s">
        <v>885</v>
      </c>
      <c r="B753" s="77"/>
      <c r="C753" s="78">
        <v>0</v>
      </c>
      <c r="D753" s="78">
        <v>1</v>
      </c>
      <c r="E753" s="79">
        <v>0</v>
      </c>
      <c r="F753" s="79">
        <v>5.71E-4</v>
      </c>
      <c r="G753" s="79">
        <v>8.0999999999999996E-4</v>
      </c>
      <c r="H753" s="79">
        <v>0.317498</v>
      </c>
      <c r="I753" s="79">
        <v>0</v>
      </c>
      <c r="J753" s="18"/>
      <c r="K753" s="18" t="s">
        <v>72</v>
      </c>
      <c r="L753" s="19">
        <v>5.1821191371228341</v>
      </c>
      <c r="M753" s="20">
        <v>99.978975157301576</v>
      </c>
      <c r="N753" s="88" t="s">
        <v>2415</v>
      </c>
      <c r="O753" s="18"/>
      <c r="P753" s="25" t="s">
        <v>885</v>
      </c>
      <c r="Q753" s="26"/>
      <c r="R753" s="26"/>
      <c r="S753" s="25" t="s">
        <v>3235</v>
      </c>
      <c r="T753" s="21">
        <v>6.8390660360792301</v>
      </c>
      <c r="U753" s="22">
        <v>6865.27783203125</v>
      </c>
      <c r="V753" s="22">
        <v>5782.380859375</v>
      </c>
      <c r="W753" s="23"/>
      <c r="X753" s="24"/>
      <c r="Y753" s="24"/>
      <c r="Z753" s="15">
        <v>742</v>
      </c>
      <c r="AA75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3" s="16"/>
      <c r="AC753" s="71">
        <v>261</v>
      </c>
      <c r="AD753" s="71">
        <v>296</v>
      </c>
      <c r="AE753" s="71">
        <v>8767</v>
      </c>
      <c r="AF753" s="71">
        <v>0</v>
      </c>
      <c r="AG753" s="71" t="s">
        <v>1570</v>
      </c>
      <c r="AH753" s="71" t="s">
        <v>1634</v>
      </c>
      <c r="AI753" s="71">
        <v>28800</v>
      </c>
      <c r="AJ753" s="74">
        <v>40112.273657407408</v>
      </c>
      <c r="AK753" s="71" t="s">
        <v>2452</v>
      </c>
      <c r="AL753" s="71" t="s">
        <v>3192</v>
      </c>
      <c r="AM753" s="71" t="s">
        <v>3235</v>
      </c>
      <c r="AN753" s="74">
        <v>40523.680405092593</v>
      </c>
      <c r="AO753" s="71"/>
      <c r="AP753" s="71"/>
    </row>
    <row r="754" spans="1:42" ht="34.049999999999997" customHeight="1">
      <c r="A754" s="17" t="s">
        <v>902</v>
      </c>
      <c r="B754" s="77"/>
      <c r="C754" s="78">
        <v>1</v>
      </c>
      <c r="D754" s="78">
        <v>1</v>
      </c>
      <c r="E754" s="79">
        <v>0</v>
      </c>
      <c r="F754" s="79">
        <v>4.2400000000000001E-4</v>
      </c>
      <c r="G754" s="79">
        <v>1.0399999999999999E-4</v>
      </c>
      <c r="H754" s="79">
        <v>0.39016499999999998</v>
      </c>
      <c r="I754" s="79">
        <v>0.5</v>
      </c>
      <c r="J754" s="18"/>
      <c r="K754" s="18" t="s">
        <v>72</v>
      </c>
      <c r="L754" s="19">
        <v>4.3023319507393758</v>
      </c>
      <c r="M754" s="20">
        <v>99.994601729577425</v>
      </c>
      <c r="N754" s="88" t="s">
        <v>2424</v>
      </c>
      <c r="O754" s="18"/>
      <c r="P754" s="25" t="s">
        <v>902</v>
      </c>
      <c r="Q754" s="26"/>
      <c r="R754" s="26"/>
      <c r="S754" s="25" t="s">
        <v>3652</v>
      </c>
      <c r="T754" s="21">
        <v>2.4992196579122345</v>
      </c>
      <c r="U754" s="22">
        <v>5474.7255859375</v>
      </c>
      <c r="V754" s="22">
        <v>2047.583740234375</v>
      </c>
      <c r="W754" s="23"/>
      <c r="X754" s="24"/>
      <c r="Y754" s="24"/>
      <c r="Z754" s="15">
        <v>751</v>
      </c>
      <c r="AA75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4" s="16"/>
      <c r="AC754" s="71">
        <v>90</v>
      </c>
      <c r="AD754" s="71">
        <v>76</v>
      </c>
      <c r="AE754" s="71">
        <v>721</v>
      </c>
      <c r="AF754" s="71">
        <v>0</v>
      </c>
      <c r="AG754" s="71" t="s">
        <v>1579</v>
      </c>
      <c r="AH754" s="71" t="s">
        <v>1615</v>
      </c>
      <c r="AI754" s="71">
        <v>3600</v>
      </c>
      <c r="AJ754" s="74">
        <v>40383.827905092592</v>
      </c>
      <c r="AK754" s="71" t="s">
        <v>2452</v>
      </c>
      <c r="AL754" s="71" t="s">
        <v>3201</v>
      </c>
      <c r="AM754" s="71" t="s">
        <v>3652</v>
      </c>
      <c r="AN754" s="74">
        <v>40523.680671296293</v>
      </c>
      <c r="AO754" s="71"/>
      <c r="AP754" s="71"/>
    </row>
    <row r="755" spans="1:42" ht="34.049999999999997" customHeight="1">
      <c r="A755" s="17" t="s">
        <v>905</v>
      </c>
      <c r="B755" s="77"/>
      <c r="C755" s="78">
        <v>0</v>
      </c>
      <c r="D755" s="78">
        <v>2</v>
      </c>
      <c r="E755" s="79">
        <v>0</v>
      </c>
      <c r="F755" s="79">
        <v>5.8E-4</v>
      </c>
      <c r="G755" s="79">
        <v>9.6699999999999998E-4</v>
      </c>
      <c r="H755" s="79">
        <v>0.46573100000000001</v>
      </c>
      <c r="I755" s="79">
        <v>0.5</v>
      </c>
      <c r="J755" s="18"/>
      <c r="K755" s="18" t="s">
        <v>72</v>
      </c>
      <c r="L755" s="19">
        <v>5.4131350151966027</v>
      </c>
      <c r="M755" s="20">
        <v>99.969954363305973</v>
      </c>
      <c r="N755" s="88" t="s">
        <v>2426</v>
      </c>
      <c r="O755" s="18"/>
      <c r="P755" s="25" t="s">
        <v>905</v>
      </c>
      <c r="Q755" s="26"/>
      <c r="R755" s="26"/>
      <c r="S755" s="25" t="s">
        <v>3653</v>
      </c>
      <c r="T755" s="21">
        <v>9.3443409907483588</v>
      </c>
      <c r="U755" s="22">
        <v>5013.27099609375</v>
      </c>
      <c r="V755" s="22">
        <v>8269.78515625</v>
      </c>
      <c r="W755" s="23"/>
      <c r="X755" s="24"/>
      <c r="Y755" s="24"/>
      <c r="Z755" s="15">
        <v>753</v>
      </c>
      <c r="AA75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5" s="16"/>
      <c r="AC755" s="71">
        <v>83</v>
      </c>
      <c r="AD755" s="71">
        <v>423</v>
      </c>
      <c r="AE755" s="71">
        <v>7644</v>
      </c>
      <c r="AF755" s="71">
        <v>16</v>
      </c>
      <c r="AG755" s="71" t="s">
        <v>1581</v>
      </c>
      <c r="AH755" s="71" t="s">
        <v>1627</v>
      </c>
      <c r="AI755" s="71">
        <v>-36000</v>
      </c>
      <c r="AJ755" s="74">
        <v>39979.600810185184</v>
      </c>
      <c r="AK755" s="71" t="s">
        <v>2452</v>
      </c>
      <c r="AL755" s="71" t="s">
        <v>3203</v>
      </c>
      <c r="AM755" s="71" t="s">
        <v>3653</v>
      </c>
      <c r="AN755" s="74">
        <v>40523.680798611109</v>
      </c>
      <c r="AO755" s="71"/>
      <c r="AP755" s="71"/>
    </row>
    <row r="756" spans="1:42" ht="34.049999999999997" customHeight="1">
      <c r="A756" s="17" t="s">
        <v>906</v>
      </c>
      <c r="B756" s="77"/>
      <c r="C756" s="78">
        <v>1</v>
      </c>
      <c r="D756" s="78">
        <v>3</v>
      </c>
      <c r="E756" s="79">
        <v>0</v>
      </c>
      <c r="F756" s="79">
        <v>5.8E-4</v>
      </c>
      <c r="G756" s="79">
        <v>1.0059999999999999E-3</v>
      </c>
      <c r="H756" s="79">
        <v>0.62694499999999997</v>
      </c>
      <c r="I756" s="79">
        <v>0.5</v>
      </c>
      <c r="J756" s="18"/>
      <c r="K756" s="18" t="s">
        <v>72</v>
      </c>
      <c r="L756" s="19">
        <v>5.4588997771603198</v>
      </c>
      <c r="M756" s="20">
        <v>99.967752437212553</v>
      </c>
      <c r="N756" s="88" t="s">
        <v>2427</v>
      </c>
      <c r="O756" s="18"/>
      <c r="P756" s="25" t="s">
        <v>906</v>
      </c>
      <c r="Q756" s="26"/>
      <c r="R756" s="26"/>
      <c r="S756" s="25" t="s">
        <v>3527</v>
      </c>
      <c r="T756" s="21">
        <v>9.9558647985809809</v>
      </c>
      <c r="U756" s="22">
        <v>4619.9091796875</v>
      </c>
      <c r="V756" s="22">
        <v>8635.8154296875</v>
      </c>
      <c r="W756" s="23"/>
      <c r="X756" s="24"/>
      <c r="Y756" s="24"/>
      <c r="Z756" s="15">
        <v>754</v>
      </c>
      <c r="AA75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6" s="16"/>
      <c r="AC756" s="71">
        <v>334</v>
      </c>
      <c r="AD756" s="71">
        <v>454</v>
      </c>
      <c r="AE756" s="71">
        <v>11805</v>
      </c>
      <c r="AF756" s="71">
        <v>4</v>
      </c>
      <c r="AG756" s="71" t="s">
        <v>1582</v>
      </c>
      <c r="AH756" s="71" t="s">
        <v>1616</v>
      </c>
      <c r="AI756" s="71">
        <v>-21600</v>
      </c>
      <c r="AJ756" s="74">
        <v>39557.077164351853</v>
      </c>
      <c r="AK756" s="71" t="s">
        <v>2452</v>
      </c>
      <c r="AL756" s="71" t="s">
        <v>3204</v>
      </c>
      <c r="AM756" s="71" t="s">
        <v>3527</v>
      </c>
      <c r="AN756" s="74">
        <v>40523.680821759262</v>
      </c>
      <c r="AO756" s="71"/>
      <c r="AP756" s="71"/>
    </row>
    <row r="757" spans="1:42" ht="34.049999999999997" customHeight="1">
      <c r="A757" s="17" t="s">
        <v>907</v>
      </c>
      <c r="B757" s="77"/>
      <c r="C757" s="78">
        <v>0</v>
      </c>
      <c r="D757" s="78">
        <v>1</v>
      </c>
      <c r="E757" s="79">
        <v>0</v>
      </c>
      <c r="F757" s="79">
        <v>5.71E-4</v>
      </c>
      <c r="G757" s="79">
        <v>8.0999999999999996E-4</v>
      </c>
      <c r="H757" s="79">
        <v>0.317498</v>
      </c>
      <c r="I757" s="79">
        <v>0</v>
      </c>
      <c r="J757" s="18"/>
      <c r="K757" s="18" t="s">
        <v>72</v>
      </c>
      <c r="L757" s="19">
        <v>5.0160541149801823</v>
      </c>
      <c r="M757" s="20">
        <v>99.983734158858312</v>
      </c>
      <c r="N757" s="88" t="s">
        <v>2428</v>
      </c>
      <c r="O757" s="18"/>
      <c r="P757" s="25" t="s">
        <v>907</v>
      </c>
      <c r="Q757" s="26"/>
      <c r="R757" s="26"/>
      <c r="S757" s="25" t="s">
        <v>3654</v>
      </c>
      <c r="T757" s="21">
        <v>5.5173855481829177</v>
      </c>
      <c r="U757" s="22">
        <v>7478.234375</v>
      </c>
      <c r="V757" s="22">
        <v>6726.96044921875</v>
      </c>
      <c r="W757" s="23"/>
      <c r="X757" s="24"/>
      <c r="Y757" s="24"/>
      <c r="Z757" s="15">
        <v>755</v>
      </c>
      <c r="AA75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7" s="16"/>
      <c r="AC757" s="71">
        <v>296</v>
      </c>
      <c r="AD757" s="71">
        <v>229</v>
      </c>
      <c r="AE757" s="71">
        <v>2399</v>
      </c>
      <c r="AF757" s="71">
        <v>2106</v>
      </c>
      <c r="AG757" s="71" t="s">
        <v>1583</v>
      </c>
      <c r="AH757" s="71" t="s">
        <v>1631</v>
      </c>
      <c r="AI757" s="71">
        <v>3600</v>
      </c>
      <c r="AJ757" s="74">
        <v>39600.894016203703</v>
      </c>
      <c r="AK757" s="71" t="s">
        <v>2452</v>
      </c>
      <c r="AL757" s="71" t="s">
        <v>3205</v>
      </c>
      <c r="AM757" s="71" t="s">
        <v>3654</v>
      </c>
      <c r="AN757" s="74">
        <v>40523.680833333332</v>
      </c>
      <c r="AO757" s="71"/>
      <c r="AP757" s="71"/>
    </row>
    <row r="758" spans="1:42" ht="34.049999999999997" customHeight="1">
      <c r="A758" s="17" t="s">
        <v>910</v>
      </c>
      <c r="B758" s="77"/>
      <c r="C758" s="78">
        <v>1</v>
      </c>
      <c r="D758" s="78">
        <v>1</v>
      </c>
      <c r="E758" s="79">
        <v>0</v>
      </c>
      <c r="F758" s="79">
        <v>5.7200000000000003E-4</v>
      </c>
      <c r="G758" s="79">
        <v>8.43E-4</v>
      </c>
      <c r="H758" s="79">
        <v>0.48214400000000002</v>
      </c>
      <c r="I758" s="79">
        <v>0.5</v>
      </c>
      <c r="J758" s="18"/>
      <c r="K758" s="18" t="s">
        <v>72</v>
      </c>
      <c r="L758" s="19">
        <v>5.3737147747977536</v>
      </c>
      <c r="M758" s="20">
        <v>99.971730110155491</v>
      </c>
      <c r="N758" s="88" t="s">
        <v>2430</v>
      </c>
      <c r="O758" s="18"/>
      <c r="P758" s="25" t="s">
        <v>910</v>
      </c>
      <c r="Q758" s="26"/>
      <c r="R758" s="26"/>
      <c r="S758" s="25" t="s">
        <v>3235</v>
      </c>
      <c r="T758" s="21">
        <v>8.8511766295930183</v>
      </c>
      <c r="U758" s="22">
        <v>6000.31005859375</v>
      </c>
      <c r="V758" s="22">
        <v>7362.65283203125</v>
      </c>
      <c r="W758" s="23"/>
      <c r="X758" s="24"/>
      <c r="Y758" s="24"/>
      <c r="Z758" s="15">
        <v>757</v>
      </c>
      <c r="AA75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8" s="16"/>
      <c r="AC758" s="71">
        <v>336</v>
      </c>
      <c r="AD758" s="71">
        <v>398</v>
      </c>
      <c r="AE758" s="71">
        <v>4843</v>
      </c>
      <c r="AF758" s="71">
        <v>246</v>
      </c>
      <c r="AG758" s="71" t="s">
        <v>1585</v>
      </c>
      <c r="AH758" s="71" t="s">
        <v>1616</v>
      </c>
      <c r="AI758" s="71">
        <v>-21600</v>
      </c>
      <c r="AJ758" s="74">
        <v>39987.312442129631</v>
      </c>
      <c r="AK758" s="71" t="s">
        <v>2452</v>
      </c>
      <c r="AL758" s="71" t="s">
        <v>3207</v>
      </c>
      <c r="AM758" s="71" t="s">
        <v>3235</v>
      </c>
      <c r="AN758" s="74">
        <v>40523.669062499997</v>
      </c>
      <c r="AO758" s="71"/>
      <c r="AP758" s="71"/>
    </row>
    <row r="759" spans="1:42" ht="34.049999999999997" customHeight="1">
      <c r="A759" s="17" t="s">
        <v>911</v>
      </c>
      <c r="B759" s="77"/>
      <c r="C759" s="78">
        <v>1</v>
      </c>
      <c r="D759" s="78">
        <v>1</v>
      </c>
      <c r="E759" s="79">
        <v>0</v>
      </c>
      <c r="F759" s="79">
        <v>5.7200000000000003E-4</v>
      </c>
      <c r="G759" s="79">
        <v>8.43E-4</v>
      </c>
      <c r="H759" s="79">
        <v>0.48214400000000002</v>
      </c>
      <c r="I759" s="79">
        <v>0.5</v>
      </c>
      <c r="J759" s="18"/>
      <c r="K759" s="18" t="s">
        <v>72</v>
      </c>
      <c r="L759" s="19">
        <v>4.3971961613790747</v>
      </c>
      <c r="M759" s="20">
        <v>99.993749371089663</v>
      </c>
      <c r="N759" s="88" t="s">
        <v>2431</v>
      </c>
      <c r="O759" s="18"/>
      <c r="P759" s="25" t="s">
        <v>911</v>
      </c>
      <c r="Q759" s="26"/>
      <c r="R759" s="26"/>
      <c r="S759" s="25" t="s">
        <v>3235</v>
      </c>
      <c r="T759" s="21">
        <v>2.735938551266798</v>
      </c>
      <c r="U759" s="22">
        <v>6790.810546875</v>
      </c>
      <c r="V759" s="22">
        <v>4891.55810546875</v>
      </c>
      <c r="W759" s="23"/>
      <c r="X759" s="24"/>
      <c r="Y759" s="24"/>
      <c r="Z759" s="15">
        <v>758</v>
      </c>
      <c r="AA75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59" s="16"/>
      <c r="AC759" s="71">
        <v>20</v>
      </c>
      <c r="AD759" s="71">
        <v>88</v>
      </c>
      <c r="AE759" s="71">
        <v>1511</v>
      </c>
      <c r="AF759" s="71">
        <v>0</v>
      </c>
      <c r="AG759" s="71"/>
      <c r="AH759" s="71" t="s">
        <v>1611</v>
      </c>
      <c r="AI759" s="71">
        <v>12600</v>
      </c>
      <c r="AJ759" s="74">
        <v>39914.368773148148</v>
      </c>
      <c r="AK759" s="71" t="s">
        <v>2452</v>
      </c>
      <c r="AL759" s="71" t="s">
        <v>3208</v>
      </c>
      <c r="AM759" s="71" t="s">
        <v>3235</v>
      </c>
      <c r="AN759" s="74">
        <v>40523.662268518521</v>
      </c>
      <c r="AO759" s="71"/>
      <c r="AP759" s="71"/>
    </row>
    <row r="760" spans="1:42" ht="34.049999999999997" customHeight="1">
      <c r="A760" s="17" t="s">
        <v>914</v>
      </c>
      <c r="B760" s="77"/>
      <c r="C760" s="78">
        <v>0</v>
      </c>
      <c r="D760" s="78">
        <v>1</v>
      </c>
      <c r="E760" s="79">
        <v>0</v>
      </c>
      <c r="F760" s="79">
        <v>5.71E-4</v>
      </c>
      <c r="G760" s="79">
        <v>8.0999999999999996E-4</v>
      </c>
      <c r="H760" s="79">
        <v>0.317498</v>
      </c>
      <c r="I760" s="79">
        <v>0</v>
      </c>
      <c r="J760" s="62"/>
      <c r="K760" s="62" t="s">
        <v>72</v>
      </c>
      <c r="L760" s="63">
        <v>2.3970436819920313</v>
      </c>
      <c r="M760" s="65">
        <v>99.99971588050407</v>
      </c>
      <c r="N760" s="89" t="s">
        <v>2432</v>
      </c>
      <c r="O760" s="62"/>
      <c r="P760" s="66" t="s">
        <v>914</v>
      </c>
      <c r="Q760" s="83"/>
      <c r="R760" s="83"/>
      <c r="S760" s="66" t="s">
        <v>3235</v>
      </c>
      <c r="T760" s="84">
        <v>1.0789062977848545</v>
      </c>
      <c r="U760" s="85">
        <v>7429.01318359375</v>
      </c>
      <c r="V760" s="85">
        <v>6402.44775390625</v>
      </c>
      <c r="W760" s="86"/>
      <c r="X760" s="87"/>
      <c r="Y760" s="87"/>
      <c r="Z760" s="67">
        <v>759</v>
      </c>
      <c r="AA760" s="67"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0" s="16"/>
      <c r="AC760" s="71">
        <v>20</v>
      </c>
      <c r="AD760" s="71">
        <v>4</v>
      </c>
      <c r="AE760" s="71">
        <v>118</v>
      </c>
      <c r="AF760" s="71">
        <v>0</v>
      </c>
      <c r="AG760" s="71" t="s">
        <v>1586</v>
      </c>
      <c r="AH760" s="71" t="s">
        <v>1603</v>
      </c>
      <c r="AI760" s="71">
        <v>-18000</v>
      </c>
      <c r="AJ760" s="74">
        <v>40489.905578703707</v>
      </c>
      <c r="AK760" s="71" t="s">
        <v>2452</v>
      </c>
      <c r="AL760" s="71" t="s">
        <v>3209</v>
      </c>
      <c r="AM760" s="71" t="s">
        <v>3235</v>
      </c>
      <c r="AN760" s="74">
        <v>40523.680960648147</v>
      </c>
      <c r="AO760" s="71"/>
      <c r="AP760" s="71"/>
    </row>
    <row r="761" spans="1:42" ht="34.049999999999997" customHeight="1">
      <c r="A761" s="69" t="s">
        <v>924</v>
      </c>
      <c r="B761" s="77"/>
      <c r="C761" s="78">
        <v>0</v>
      </c>
      <c r="D761" s="78">
        <v>0</v>
      </c>
      <c r="E761" s="79">
        <v>0</v>
      </c>
      <c r="F761" s="79">
        <v>0</v>
      </c>
      <c r="G761" s="79">
        <v>0</v>
      </c>
      <c r="H761" s="79">
        <v>0</v>
      </c>
      <c r="I761" s="79">
        <v>0</v>
      </c>
      <c r="J761" s="18"/>
      <c r="K761" s="18" t="s">
        <v>72</v>
      </c>
      <c r="L761" s="19">
        <v>3.5564558217211495</v>
      </c>
      <c r="M761" s="20">
        <v>99.998295283024447</v>
      </c>
      <c r="N761" s="88" t="s">
        <v>2434</v>
      </c>
      <c r="O761" s="88" t="s">
        <v>59</v>
      </c>
      <c r="P761" s="25" t="s">
        <v>924</v>
      </c>
      <c r="Q761" s="26"/>
      <c r="R761" s="26"/>
      <c r="S761" s="25" t="s">
        <v>3657</v>
      </c>
      <c r="T761" s="21">
        <v>1.4734377867091268</v>
      </c>
      <c r="U761" s="22">
        <v>1586.186767578125</v>
      </c>
      <c r="V761" s="22">
        <v>193.350830078125</v>
      </c>
      <c r="W761" s="23"/>
      <c r="X761" s="24"/>
      <c r="Y761" s="24"/>
      <c r="Z761" s="15">
        <v>761</v>
      </c>
      <c r="AA76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1" s="16"/>
      <c r="AC761" s="71">
        <v>6</v>
      </c>
      <c r="AD761" s="71">
        <v>24</v>
      </c>
      <c r="AE761" s="71">
        <v>47</v>
      </c>
      <c r="AF761" s="71">
        <v>0</v>
      </c>
      <c r="AG761" s="71"/>
      <c r="AH761" s="71" t="s">
        <v>1623</v>
      </c>
      <c r="AI761" s="71">
        <v>3600</v>
      </c>
      <c r="AJ761" s="74">
        <v>39982.569976851853</v>
      </c>
      <c r="AK761" s="71" t="s">
        <v>2452</v>
      </c>
      <c r="AL761" s="71" t="s">
        <v>3211</v>
      </c>
      <c r="AM761" s="71" t="s">
        <v>3657</v>
      </c>
      <c r="AN761" s="74">
        <v>40523.680856481478</v>
      </c>
      <c r="AO761" s="71"/>
      <c r="AP761" s="71"/>
    </row>
    <row r="762" spans="1:42" ht="34.049999999999997" customHeight="1">
      <c r="A762" s="69" t="s">
        <v>925</v>
      </c>
      <c r="B762" s="77"/>
      <c r="C762" s="78">
        <v>0</v>
      </c>
      <c r="D762" s="78">
        <v>0</v>
      </c>
      <c r="E762" s="79">
        <v>0</v>
      </c>
      <c r="F762" s="79">
        <v>0</v>
      </c>
      <c r="G762" s="79">
        <v>0</v>
      </c>
      <c r="H762" s="79">
        <v>0</v>
      </c>
      <c r="I762" s="79">
        <v>0</v>
      </c>
      <c r="J762" s="18"/>
      <c r="K762" s="18" t="s">
        <v>72</v>
      </c>
      <c r="L762" s="19">
        <v>4.8952455735226117</v>
      </c>
      <c r="M762" s="20">
        <v>99.986504323943578</v>
      </c>
      <c r="N762" s="88" t="s">
        <v>2435</v>
      </c>
      <c r="O762" s="88" t="s">
        <v>59</v>
      </c>
      <c r="P762" s="25" t="s">
        <v>925</v>
      </c>
      <c r="Q762" s="26"/>
      <c r="R762" s="26"/>
      <c r="S762" s="25" t="s">
        <v>3658</v>
      </c>
      <c r="T762" s="21">
        <v>4.7480491447805866</v>
      </c>
      <c r="U762" s="22">
        <v>3192.451904296875</v>
      </c>
      <c r="V762" s="22">
        <v>193.350830078125</v>
      </c>
      <c r="W762" s="23"/>
      <c r="X762" s="24"/>
      <c r="Y762" s="24"/>
      <c r="Z762" s="15">
        <v>762</v>
      </c>
      <c r="AA76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2" s="16"/>
      <c r="AC762" s="71">
        <v>121</v>
      </c>
      <c r="AD762" s="71">
        <v>190</v>
      </c>
      <c r="AE762" s="71">
        <v>247</v>
      </c>
      <c r="AF762" s="71">
        <v>1</v>
      </c>
      <c r="AG762" s="71" t="s">
        <v>1588</v>
      </c>
      <c r="AH762" s="71" t="s">
        <v>1604</v>
      </c>
      <c r="AI762" s="71">
        <v>-28800</v>
      </c>
      <c r="AJ762" s="74">
        <v>39195.950868055559</v>
      </c>
      <c r="AK762" s="71" t="s">
        <v>2452</v>
      </c>
      <c r="AL762" s="71" t="s">
        <v>3212</v>
      </c>
      <c r="AM762" s="71" t="s">
        <v>3658</v>
      </c>
      <c r="AN762" s="74">
        <v>40523.680381944447</v>
      </c>
      <c r="AO762" s="71"/>
      <c r="AP762" s="71"/>
    </row>
    <row r="763" spans="1:42" ht="34.049999999999997" customHeight="1">
      <c r="A763" s="69" t="s">
        <v>926</v>
      </c>
      <c r="B763" s="77"/>
      <c r="C763" s="78">
        <v>0</v>
      </c>
      <c r="D763" s="78">
        <v>0</v>
      </c>
      <c r="E763" s="79">
        <v>0</v>
      </c>
      <c r="F763" s="79">
        <v>0</v>
      </c>
      <c r="G763" s="79">
        <v>0</v>
      </c>
      <c r="H763" s="79">
        <v>0</v>
      </c>
      <c r="I763" s="79">
        <v>0</v>
      </c>
      <c r="J763" s="18"/>
      <c r="K763" s="18" t="s">
        <v>72</v>
      </c>
      <c r="L763" s="19">
        <v>1.9485218409960157</v>
      </c>
      <c r="M763" s="20">
        <v>99.999857940252042</v>
      </c>
      <c r="N763" s="88" t="s">
        <v>1905</v>
      </c>
      <c r="O763" s="88" t="s">
        <v>59</v>
      </c>
      <c r="P763" s="25" t="s">
        <v>926</v>
      </c>
      <c r="Q763" s="26"/>
      <c r="R763" s="26"/>
      <c r="S763" s="25" t="s">
        <v>3659</v>
      </c>
      <c r="T763" s="21">
        <v>1.0394531488924272</v>
      </c>
      <c r="U763" s="22">
        <v>783.05419921875</v>
      </c>
      <c r="V763" s="22">
        <v>193.350830078125</v>
      </c>
      <c r="W763" s="23"/>
      <c r="X763" s="24"/>
      <c r="Y763" s="24"/>
      <c r="Z763" s="15">
        <v>763</v>
      </c>
      <c r="AA76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3" s="16"/>
      <c r="AC763" s="71">
        <v>1</v>
      </c>
      <c r="AD763" s="71">
        <v>2</v>
      </c>
      <c r="AE763" s="71">
        <v>20</v>
      </c>
      <c r="AF763" s="71">
        <v>0</v>
      </c>
      <c r="AG763" s="71" t="s">
        <v>1589</v>
      </c>
      <c r="AH763" s="71"/>
      <c r="AI763" s="71"/>
      <c r="AJ763" s="74">
        <v>40520.985671296294</v>
      </c>
      <c r="AK763" s="71" t="s">
        <v>2452</v>
      </c>
      <c r="AL763" s="71" t="s">
        <v>3213</v>
      </c>
      <c r="AM763" s="71" t="s">
        <v>3659</v>
      </c>
      <c r="AN763" s="74">
        <v>40523.680173611108</v>
      </c>
      <c r="AO763" s="71"/>
      <c r="AP763" s="71"/>
    </row>
    <row r="764" spans="1:42" ht="34.049999999999997" customHeight="1">
      <c r="A764" s="69" t="s">
        <v>927</v>
      </c>
      <c r="B764" s="77"/>
      <c r="C764" s="78">
        <v>0</v>
      </c>
      <c r="D764" s="78">
        <v>0</v>
      </c>
      <c r="E764" s="79">
        <v>0</v>
      </c>
      <c r="F764" s="79">
        <v>0</v>
      </c>
      <c r="G764" s="79">
        <v>0</v>
      </c>
      <c r="H764" s="79">
        <v>0</v>
      </c>
      <c r="I764" s="79">
        <v>0</v>
      </c>
      <c r="J764" s="18"/>
      <c r="K764" s="18" t="s">
        <v>72</v>
      </c>
      <c r="L764" s="19">
        <v>4.3823200985067947</v>
      </c>
      <c r="M764" s="20">
        <v>99.993891430837621</v>
      </c>
      <c r="N764" s="88" t="s">
        <v>2436</v>
      </c>
      <c r="O764" s="88" t="s">
        <v>59</v>
      </c>
      <c r="P764" s="25" t="s">
        <v>927</v>
      </c>
      <c r="Q764" s="26"/>
      <c r="R764" s="26"/>
      <c r="S764" s="25" t="s">
        <v>3292</v>
      </c>
      <c r="T764" s="21">
        <v>2.6964854023743707</v>
      </c>
      <c r="U764" s="22">
        <v>2389.3193359375</v>
      </c>
      <c r="V764" s="22">
        <v>193.350830078125</v>
      </c>
      <c r="W764" s="23"/>
      <c r="X764" s="24"/>
      <c r="Y764" s="24"/>
      <c r="Z764" s="15">
        <v>764</v>
      </c>
      <c r="AA76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4" s="16"/>
      <c r="AC764" s="71">
        <v>0</v>
      </c>
      <c r="AD764" s="71">
        <v>86</v>
      </c>
      <c r="AE764" s="71">
        <v>2653</v>
      </c>
      <c r="AF764" s="71">
        <v>3823</v>
      </c>
      <c r="AG764" s="71"/>
      <c r="AH764" s="71"/>
      <c r="AI764" s="71"/>
      <c r="AJ764" s="74">
        <v>40443.12908564815</v>
      </c>
      <c r="AK764" s="71" t="s">
        <v>2452</v>
      </c>
      <c r="AL764" s="71" t="s">
        <v>3214</v>
      </c>
      <c r="AM764" s="71" t="s">
        <v>3292</v>
      </c>
      <c r="AN764" s="74">
        <v>40523.67931712963</v>
      </c>
      <c r="AO764" s="71"/>
      <c r="AP764" s="71"/>
    </row>
    <row r="765" spans="1:42" ht="34.049999999999997" customHeight="1">
      <c r="A765" s="69" t="s">
        <v>928</v>
      </c>
      <c r="B765" s="77"/>
      <c r="C765" s="78">
        <v>0</v>
      </c>
      <c r="D765" s="78">
        <v>0</v>
      </c>
      <c r="E765" s="79">
        <v>0</v>
      </c>
      <c r="F765" s="79">
        <v>0</v>
      </c>
      <c r="G765" s="79">
        <v>0</v>
      </c>
      <c r="H765" s="79">
        <v>0</v>
      </c>
      <c r="I765" s="79">
        <v>0</v>
      </c>
      <c r="J765" s="18"/>
      <c r="K765" s="18" t="s">
        <v>72</v>
      </c>
      <c r="L765" s="19">
        <v>4.1705870907864062</v>
      </c>
      <c r="M765" s="20">
        <v>99.995596147813174</v>
      </c>
      <c r="N765" s="88" t="s">
        <v>1704</v>
      </c>
      <c r="O765" s="88" t="s">
        <v>59</v>
      </c>
      <c r="P765" s="25" t="s">
        <v>928</v>
      </c>
      <c r="Q765" s="26"/>
      <c r="R765" s="26"/>
      <c r="S765" s="25" t="s">
        <v>3660</v>
      </c>
      <c r="T765" s="21">
        <v>2.2230476156652439</v>
      </c>
      <c r="U765" s="22">
        <v>1907.4398193359375</v>
      </c>
      <c r="V765" s="22">
        <v>193.350830078125</v>
      </c>
      <c r="W765" s="23"/>
      <c r="X765" s="24"/>
      <c r="Y765" s="24"/>
      <c r="Z765" s="15">
        <v>765</v>
      </c>
      <c r="AA76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5" s="16"/>
      <c r="AC765" s="71">
        <v>24</v>
      </c>
      <c r="AD765" s="71">
        <v>62</v>
      </c>
      <c r="AE765" s="71">
        <v>69</v>
      </c>
      <c r="AF765" s="71">
        <v>0</v>
      </c>
      <c r="AG765" s="71" t="s">
        <v>1590</v>
      </c>
      <c r="AH765" s="71" t="s">
        <v>1616</v>
      </c>
      <c r="AI765" s="71">
        <v>-21600</v>
      </c>
      <c r="AJ765" s="74">
        <v>39281.91306712963</v>
      </c>
      <c r="AK765" s="71" t="s">
        <v>2452</v>
      </c>
      <c r="AL765" s="71" t="s">
        <v>3215</v>
      </c>
      <c r="AM765" s="71" t="s">
        <v>3660</v>
      </c>
      <c r="AN765" s="74">
        <v>40523.678437499999</v>
      </c>
      <c r="AO765" s="71"/>
      <c r="AP765" s="71"/>
    </row>
    <row r="766" spans="1:42" ht="34.049999999999997" customHeight="1">
      <c r="A766" s="69" t="s">
        <v>929</v>
      </c>
      <c r="B766" s="77"/>
      <c r="C766" s="78">
        <v>0</v>
      </c>
      <c r="D766" s="78">
        <v>0</v>
      </c>
      <c r="E766" s="79">
        <v>0</v>
      </c>
      <c r="F766" s="79">
        <v>0</v>
      </c>
      <c r="G766" s="79">
        <v>0</v>
      </c>
      <c r="H766" s="79">
        <v>0</v>
      </c>
      <c r="I766" s="79">
        <v>0</v>
      </c>
      <c r="J766" s="18"/>
      <c r="K766" s="18" t="s">
        <v>72</v>
      </c>
      <c r="L766" s="19">
        <v>1.5</v>
      </c>
      <c r="M766" s="20">
        <v>99.999928970126021</v>
      </c>
      <c r="N766" s="88" t="s">
        <v>2437</v>
      </c>
      <c r="O766" s="88" t="s">
        <v>59</v>
      </c>
      <c r="P766" s="25" t="s">
        <v>929</v>
      </c>
      <c r="Q766" s="26"/>
      <c r="R766" s="26"/>
      <c r="S766" s="25" t="s">
        <v>3661</v>
      </c>
      <c r="T766" s="21">
        <v>1.0197265744462136</v>
      </c>
      <c r="U766" s="22">
        <v>301.17471313476562</v>
      </c>
      <c r="V766" s="22">
        <v>193.350830078125</v>
      </c>
      <c r="W766" s="23"/>
      <c r="X766" s="24"/>
      <c r="Y766" s="24"/>
      <c r="Z766" s="15">
        <v>766</v>
      </c>
      <c r="AA76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6" s="16"/>
      <c r="AC766" s="71">
        <v>15</v>
      </c>
      <c r="AD766" s="71">
        <v>1</v>
      </c>
      <c r="AE766" s="71">
        <v>5</v>
      </c>
      <c r="AF766" s="71">
        <v>0</v>
      </c>
      <c r="AG766" s="71"/>
      <c r="AH766" s="71"/>
      <c r="AI766" s="71"/>
      <c r="AJ766" s="74">
        <v>40383.319236111114</v>
      </c>
      <c r="AK766" s="71" t="s">
        <v>2452</v>
      </c>
      <c r="AL766" s="71" t="s">
        <v>3216</v>
      </c>
      <c r="AM766" s="71" t="s">
        <v>3661</v>
      </c>
      <c r="AN766" s="74">
        <v>40523.678136574075</v>
      </c>
      <c r="AO766" s="71"/>
      <c r="AP766" s="71"/>
    </row>
    <row r="767" spans="1:42" ht="34.049999999999997" customHeight="1">
      <c r="A767" s="69" t="s">
        <v>930</v>
      </c>
      <c r="B767" s="77"/>
      <c r="C767" s="78">
        <v>0</v>
      </c>
      <c r="D767" s="78">
        <v>0</v>
      </c>
      <c r="E767" s="79">
        <v>0</v>
      </c>
      <c r="F767" s="79">
        <v>0</v>
      </c>
      <c r="G767" s="79">
        <v>0</v>
      </c>
      <c r="H767" s="79">
        <v>0</v>
      </c>
      <c r="I767" s="79">
        <v>0</v>
      </c>
      <c r="J767" s="18"/>
      <c r="K767" s="18" t="s">
        <v>72</v>
      </c>
      <c r="L767" s="19">
        <v>4.3593444221699169</v>
      </c>
      <c r="M767" s="20">
        <v>99.994104520459558</v>
      </c>
      <c r="N767" s="88" t="s">
        <v>2438</v>
      </c>
      <c r="O767" s="88" t="s">
        <v>59</v>
      </c>
      <c r="P767" s="25" t="s">
        <v>930</v>
      </c>
      <c r="Q767" s="26"/>
      <c r="R767" s="26"/>
      <c r="S767" s="25" t="s">
        <v>3662</v>
      </c>
      <c r="T767" s="21">
        <v>2.6373056790357299</v>
      </c>
      <c r="U767" s="22">
        <v>2228.69287109375</v>
      </c>
      <c r="V767" s="22">
        <v>193.350830078125</v>
      </c>
      <c r="W767" s="23"/>
      <c r="X767" s="24"/>
      <c r="Y767" s="24"/>
      <c r="Z767" s="15">
        <v>767</v>
      </c>
      <c r="AA76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7" s="16"/>
      <c r="AC767" s="71">
        <v>71</v>
      </c>
      <c r="AD767" s="71">
        <v>83</v>
      </c>
      <c r="AE767" s="71">
        <v>3318</v>
      </c>
      <c r="AF767" s="71">
        <v>2</v>
      </c>
      <c r="AG767" s="71" t="s">
        <v>1591</v>
      </c>
      <c r="AH767" s="71"/>
      <c r="AI767" s="71"/>
      <c r="AJ767" s="74">
        <v>40414.941296296296</v>
      </c>
      <c r="AK767" s="71" t="s">
        <v>2452</v>
      </c>
      <c r="AL767" s="71" t="s">
        <v>3217</v>
      </c>
      <c r="AM767" s="71" t="s">
        <v>3662</v>
      </c>
      <c r="AN767" s="74">
        <v>40523.675671296296</v>
      </c>
      <c r="AO767" s="71"/>
      <c r="AP767" s="71"/>
    </row>
    <row r="768" spans="1:42" ht="34.049999999999997" customHeight="1">
      <c r="A768" s="69" t="s">
        <v>931</v>
      </c>
      <c r="B768" s="77"/>
      <c r="C768" s="78">
        <v>0</v>
      </c>
      <c r="D768" s="78">
        <v>0</v>
      </c>
      <c r="E768" s="79">
        <v>0</v>
      </c>
      <c r="F768" s="79">
        <v>0</v>
      </c>
      <c r="G768" s="79">
        <v>0</v>
      </c>
      <c r="H768" s="79">
        <v>0</v>
      </c>
      <c r="I768" s="79">
        <v>0</v>
      </c>
      <c r="J768" s="18"/>
      <c r="K768" s="18" t="s">
        <v>72</v>
      </c>
      <c r="L768" s="19">
        <v>2.6594121397291177</v>
      </c>
      <c r="M768" s="20">
        <v>99.999573820756112</v>
      </c>
      <c r="N768" s="88" t="s">
        <v>2439</v>
      </c>
      <c r="O768" s="88" t="s">
        <v>59</v>
      </c>
      <c r="P768" s="25" t="s">
        <v>931</v>
      </c>
      <c r="Q768" s="26"/>
      <c r="R768" s="26"/>
      <c r="S768" s="25" t="s">
        <v>3663</v>
      </c>
      <c r="T768" s="21">
        <v>1.1183594466772817</v>
      </c>
      <c r="U768" s="22">
        <v>1104.3072509765625</v>
      </c>
      <c r="V768" s="22">
        <v>193.350830078125</v>
      </c>
      <c r="W768" s="23"/>
      <c r="X768" s="24"/>
      <c r="Y768" s="24"/>
      <c r="Z768" s="15">
        <v>768</v>
      </c>
      <c r="AA76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8" s="16"/>
      <c r="AC768" s="71">
        <v>23</v>
      </c>
      <c r="AD768" s="71">
        <v>6</v>
      </c>
      <c r="AE768" s="71">
        <v>73</v>
      </c>
      <c r="AF768" s="71">
        <v>0</v>
      </c>
      <c r="AG768" s="71" t="s">
        <v>1592</v>
      </c>
      <c r="AH768" s="71"/>
      <c r="AI768" s="71"/>
      <c r="AJ768" s="74">
        <v>40517.880995370368</v>
      </c>
      <c r="AK768" s="71" t="s">
        <v>2452</v>
      </c>
      <c r="AL768" s="71" t="s">
        <v>3218</v>
      </c>
      <c r="AM768" s="71" t="s">
        <v>3663</v>
      </c>
      <c r="AN768" s="74">
        <v>40523.675416666665</v>
      </c>
      <c r="AO768" s="71"/>
      <c r="AP768" s="71"/>
    </row>
    <row r="769" spans="1:42" ht="34.049999999999997" customHeight="1">
      <c r="A769" s="69" t="s">
        <v>932</v>
      </c>
      <c r="B769" s="77"/>
      <c r="C769" s="78">
        <v>0</v>
      </c>
      <c r="D769" s="78">
        <v>0</v>
      </c>
      <c r="E769" s="79">
        <v>0</v>
      </c>
      <c r="F769" s="79">
        <v>0</v>
      </c>
      <c r="G769" s="79">
        <v>0</v>
      </c>
      <c r="H769" s="79">
        <v>0</v>
      </c>
      <c r="I769" s="79">
        <v>0</v>
      </c>
      <c r="J769" s="18"/>
      <c r="K769" s="18" t="s">
        <v>72</v>
      </c>
      <c r="L769" s="19">
        <v>1.5</v>
      </c>
      <c r="M769" s="20">
        <v>99.999928970126021</v>
      </c>
      <c r="N769" s="88" t="s">
        <v>2440</v>
      </c>
      <c r="O769" s="88" t="s">
        <v>59</v>
      </c>
      <c r="P769" s="25" t="s">
        <v>932</v>
      </c>
      <c r="Q769" s="26"/>
      <c r="R769" s="26"/>
      <c r="S769" s="94" t="s">
        <v>3700</v>
      </c>
      <c r="T769" s="21">
        <v>1.0197265744462136</v>
      </c>
      <c r="U769" s="22">
        <v>140.54818725585937</v>
      </c>
      <c r="V769" s="22">
        <v>193.350830078125</v>
      </c>
      <c r="W769" s="23"/>
      <c r="X769" s="24"/>
      <c r="Y769" s="24"/>
      <c r="Z769" s="15">
        <v>769</v>
      </c>
      <c r="AA76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69" s="16"/>
      <c r="AC769" s="71">
        <v>11</v>
      </c>
      <c r="AD769" s="71">
        <v>1</v>
      </c>
      <c r="AE769" s="71">
        <v>14</v>
      </c>
      <c r="AF769" s="71">
        <v>0</v>
      </c>
      <c r="AG769" s="71"/>
      <c r="AH769" s="71"/>
      <c r="AI769" s="71"/>
      <c r="AJ769" s="74">
        <v>40126.706921296296</v>
      </c>
      <c r="AK769" s="71" t="s">
        <v>2452</v>
      </c>
      <c r="AL769" s="71" t="s">
        <v>3219</v>
      </c>
      <c r="AM769" s="71" t="s">
        <v>3664</v>
      </c>
      <c r="AN769" s="74">
        <v>40523.67523148148</v>
      </c>
      <c r="AO769" s="71"/>
      <c r="AP769" s="71"/>
    </row>
    <row r="770" spans="1:42" ht="34.049999999999997" customHeight="1">
      <c r="A770" s="69" t="s">
        <v>933</v>
      </c>
      <c r="B770" s="77"/>
      <c r="C770" s="78">
        <v>0</v>
      </c>
      <c r="D770" s="78">
        <v>0</v>
      </c>
      <c r="E770" s="79">
        <v>0</v>
      </c>
      <c r="F770" s="79">
        <v>0</v>
      </c>
      <c r="G770" s="79">
        <v>0</v>
      </c>
      <c r="H770" s="79">
        <v>0</v>
      </c>
      <c r="I770" s="79">
        <v>0</v>
      </c>
      <c r="J770" s="18"/>
      <c r="K770" s="18" t="s">
        <v>72</v>
      </c>
      <c r="L770" s="19">
        <v>3.742609204980079</v>
      </c>
      <c r="M770" s="20">
        <v>99.997727044032601</v>
      </c>
      <c r="N770" s="88" t="s">
        <v>2441</v>
      </c>
      <c r="O770" s="88" t="s">
        <v>59</v>
      </c>
      <c r="P770" s="25" t="s">
        <v>933</v>
      </c>
      <c r="Q770" s="26"/>
      <c r="R770" s="26"/>
      <c r="S770" s="25" t="s">
        <v>3665</v>
      </c>
      <c r="T770" s="21">
        <v>1.6312503822788356</v>
      </c>
      <c r="U770" s="22">
        <v>1746.813232421875</v>
      </c>
      <c r="V770" s="22">
        <v>193.350830078125</v>
      </c>
      <c r="W770" s="23"/>
      <c r="X770" s="24"/>
      <c r="Y770" s="24"/>
      <c r="Z770" s="15">
        <v>770</v>
      </c>
      <c r="AA77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0" s="16"/>
      <c r="AC770" s="71">
        <v>163</v>
      </c>
      <c r="AD770" s="71">
        <v>32</v>
      </c>
      <c r="AE770" s="71">
        <v>103</v>
      </c>
      <c r="AF770" s="71">
        <v>0</v>
      </c>
      <c r="AG770" s="71" t="s">
        <v>1593</v>
      </c>
      <c r="AH770" s="71" t="s">
        <v>1616</v>
      </c>
      <c r="AI770" s="71">
        <v>-21600</v>
      </c>
      <c r="AJ770" s="74">
        <v>40497.656574074077</v>
      </c>
      <c r="AK770" s="71" t="s">
        <v>2452</v>
      </c>
      <c r="AL770" s="71" t="s">
        <v>3220</v>
      </c>
      <c r="AM770" s="71" t="s">
        <v>3665</v>
      </c>
      <c r="AN770" s="74">
        <v>40523.669942129629</v>
      </c>
      <c r="AO770" s="71"/>
      <c r="AP770" s="71"/>
    </row>
    <row r="771" spans="1:42" ht="34.049999999999997" customHeight="1">
      <c r="A771" s="69" t="s">
        <v>934</v>
      </c>
      <c r="B771" s="77"/>
      <c r="C771" s="78">
        <v>0</v>
      </c>
      <c r="D771" s="78">
        <v>0</v>
      </c>
      <c r="E771" s="79">
        <v>0</v>
      </c>
      <c r="F771" s="79">
        <v>0</v>
      </c>
      <c r="G771" s="79">
        <v>0</v>
      </c>
      <c r="H771" s="79">
        <v>0</v>
      </c>
      <c r="I771" s="79">
        <v>0</v>
      </c>
      <c r="J771" s="18"/>
      <c r="K771" s="18" t="s">
        <v>72</v>
      </c>
      <c r="L771" s="19">
        <v>4.8744818593782773</v>
      </c>
      <c r="M771" s="20">
        <v>99.986930503187466</v>
      </c>
      <c r="N771" s="88" t="s">
        <v>2442</v>
      </c>
      <c r="O771" s="88" t="s">
        <v>59</v>
      </c>
      <c r="P771" s="25" t="s">
        <v>934</v>
      </c>
      <c r="Q771" s="26"/>
      <c r="R771" s="26"/>
      <c r="S771" s="25" t="s">
        <v>3666</v>
      </c>
      <c r="T771" s="21">
        <v>4.6296896981033049</v>
      </c>
      <c r="U771" s="22">
        <v>2871.19873046875</v>
      </c>
      <c r="V771" s="22">
        <v>193.350830078125</v>
      </c>
      <c r="W771" s="23"/>
      <c r="X771" s="24"/>
      <c r="Y771" s="24"/>
      <c r="Z771" s="15">
        <v>771</v>
      </c>
      <c r="AA77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1" s="16"/>
      <c r="AC771" s="71">
        <v>138</v>
      </c>
      <c r="AD771" s="71">
        <v>184</v>
      </c>
      <c r="AE771" s="71">
        <v>2066</v>
      </c>
      <c r="AF771" s="71">
        <v>4</v>
      </c>
      <c r="AG771" s="71" t="s">
        <v>1594</v>
      </c>
      <c r="AH771" s="71" t="s">
        <v>1606</v>
      </c>
      <c r="AI771" s="71">
        <v>-18000</v>
      </c>
      <c r="AJ771" s="74">
        <v>39594.662349537037</v>
      </c>
      <c r="AK771" s="71" t="s">
        <v>2452</v>
      </c>
      <c r="AL771" s="71" t="s">
        <v>3221</v>
      </c>
      <c r="AM771" s="71" t="s">
        <v>3666</v>
      </c>
      <c r="AN771" s="74">
        <v>40523.668564814812</v>
      </c>
      <c r="AO771" s="71"/>
      <c r="AP771" s="71"/>
    </row>
    <row r="772" spans="1:42" ht="34.049999999999997" customHeight="1">
      <c r="A772" s="69" t="s">
        <v>935</v>
      </c>
      <c r="B772" s="77"/>
      <c r="C772" s="78">
        <v>0</v>
      </c>
      <c r="D772" s="78">
        <v>0</v>
      </c>
      <c r="E772" s="79">
        <v>0</v>
      </c>
      <c r="F772" s="79">
        <v>0</v>
      </c>
      <c r="G772" s="79">
        <v>0</v>
      </c>
      <c r="H772" s="79">
        <v>0</v>
      </c>
      <c r="I772" s="79">
        <v>0</v>
      </c>
      <c r="J772" s="18"/>
      <c r="K772" s="18" t="s">
        <v>72</v>
      </c>
      <c r="L772" s="19">
        <v>1.9485218409960157</v>
      </c>
      <c r="M772" s="20">
        <v>99.999857940252042</v>
      </c>
      <c r="N772" s="88" t="s">
        <v>2443</v>
      </c>
      <c r="O772" s="88" t="s">
        <v>59</v>
      </c>
      <c r="P772" s="25" t="s">
        <v>935</v>
      </c>
      <c r="Q772" s="26"/>
      <c r="R772" s="26"/>
      <c r="S772" s="25" t="s">
        <v>3413</v>
      </c>
      <c r="T772" s="21">
        <v>1.0394531488924272</v>
      </c>
      <c r="U772" s="22">
        <v>622.427734375</v>
      </c>
      <c r="V772" s="22">
        <v>193.350830078125</v>
      </c>
      <c r="W772" s="23"/>
      <c r="X772" s="24"/>
      <c r="Y772" s="24"/>
      <c r="Z772" s="15">
        <v>772</v>
      </c>
      <c r="AA772"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2" s="16"/>
      <c r="AC772" s="71">
        <v>5</v>
      </c>
      <c r="AD772" s="71">
        <v>2</v>
      </c>
      <c r="AE772" s="71">
        <v>5</v>
      </c>
      <c r="AF772" s="71">
        <v>0</v>
      </c>
      <c r="AG772" s="71"/>
      <c r="AH772" s="71"/>
      <c r="AI772" s="71"/>
      <c r="AJ772" s="74">
        <v>40454.361504629633</v>
      </c>
      <c r="AK772" s="71" t="s">
        <v>2452</v>
      </c>
      <c r="AL772" s="71" t="s">
        <v>3222</v>
      </c>
      <c r="AM772" s="71" t="s">
        <v>3413</v>
      </c>
      <c r="AN772" s="74">
        <v>40523.668391203704</v>
      </c>
      <c r="AO772" s="71"/>
      <c r="AP772" s="71"/>
    </row>
    <row r="773" spans="1:42" ht="34.049999999999997" customHeight="1">
      <c r="A773" s="69" t="s">
        <v>936</v>
      </c>
      <c r="B773" s="77"/>
      <c r="C773" s="78">
        <v>0</v>
      </c>
      <c r="D773" s="78">
        <v>0</v>
      </c>
      <c r="E773" s="79">
        <v>0</v>
      </c>
      <c r="F773" s="79">
        <v>0</v>
      </c>
      <c r="G773" s="79">
        <v>0</v>
      </c>
      <c r="H773" s="79">
        <v>0</v>
      </c>
      <c r="I773" s="79">
        <v>0</v>
      </c>
      <c r="J773" s="18"/>
      <c r="K773" s="18" t="s">
        <v>72</v>
      </c>
      <c r="L773" s="19">
        <v>4.5356784935493231</v>
      </c>
      <c r="M773" s="20">
        <v>99.992257743736047</v>
      </c>
      <c r="N773" s="88" t="s">
        <v>2444</v>
      </c>
      <c r="O773" s="88" t="s">
        <v>59</v>
      </c>
      <c r="P773" s="25" t="s">
        <v>936</v>
      </c>
      <c r="Q773" s="26"/>
      <c r="R773" s="26"/>
      <c r="S773" s="25" t="s">
        <v>3667</v>
      </c>
      <c r="T773" s="21">
        <v>3.150196614637284</v>
      </c>
      <c r="U773" s="22">
        <v>2549.94580078125</v>
      </c>
      <c r="V773" s="22">
        <v>193.350830078125</v>
      </c>
      <c r="W773" s="23"/>
      <c r="X773" s="24"/>
      <c r="Y773" s="24"/>
      <c r="Z773" s="15">
        <v>773</v>
      </c>
      <c r="AA773"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3" s="16"/>
      <c r="AC773" s="71">
        <v>66</v>
      </c>
      <c r="AD773" s="71">
        <v>109</v>
      </c>
      <c r="AE773" s="71">
        <v>783</v>
      </c>
      <c r="AF773" s="71">
        <v>9</v>
      </c>
      <c r="AG773" s="71" t="s">
        <v>1595</v>
      </c>
      <c r="AH773" s="71" t="s">
        <v>1621</v>
      </c>
      <c r="AI773" s="71">
        <v>-25200</v>
      </c>
      <c r="AJ773" s="74">
        <v>39554.90357638889</v>
      </c>
      <c r="AK773" s="71" t="s">
        <v>2452</v>
      </c>
      <c r="AL773" s="71" t="s">
        <v>3223</v>
      </c>
      <c r="AM773" s="71" t="s">
        <v>3667</v>
      </c>
      <c r="AN773" s="74">
        <v>40523.667546296296</v>
      </c>
      <c r="AO773" s="71"/>
      <c r="AP773" s="71"/>
    </row>
    <row r="774" spans="1:42" ht="34.049999999999997" customHeight="1">
      <c r="A774" s="69" t="s">
        <v>937</v>
      </c>
      <c r="B774" s="77"/>
      <c r="C774" s="78">
        <v>0</v>
      </c>
      <c r="D774" s="78">
        <v>0</v>
      </c>
      <c r="E774" s="79">
        <v>0</v>
      </c>
      <c r="F774" s="79">
        <v>0</v>
      </c>
      <c r="G774" s="79">
        <v>0</v>
      </c>
      <c r="H774" s="79">
        <v>0</v>
      </c>
      <c r="I774" s="79">
        <v>0</v>
      </c>
      <c r="J774" s="18"/>
      <c r="K774" s="18" t="s">
        <v>72</v>
      </c>
      <c r="L774" s="19">
        <v>5.1799293542014411</v>
      </c>
      <c r="M774" s="20">
        <v>99.979046187175555</v>
      </c>
      <c r="N774" s="88" t="s">
        <v>2445</v>
      </c>
      <c r="O774" s="88" t="s">
        <v>59</v>
      </c>
      <c r="P774" s="25" t="s">
        <v>937</v>
      </c>
      <c r="Q774" s="26"/>
      <c r="R774" s="26"/>
      <c r="S774" s="25" t="s">
        <v>3668</v>
      </c>
      <c r="T774" s="21">
        <v>6.8193394616330165</v>
      </c>
      <c r="U774" s="22">
        <v>3353.078369140625</v>
      </c>
      <c r="V774" s="22">
        <v>193.350830078125</v>
      </c>
      <c r="W774" s="23"/>
      <c r="X774" s="24"/>
      <c r="Y774" s="24"/>
      <c r="Z774" s="15">
        <v>774</v>
      </c>
      <c r="AA774"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4" s="16"/>
      <c r="AC774" s="71">
        <v>91</v>
      </c>
      <c r="AD774" s="71">
        <v>295</v>
      </c>
      <c r="AE774" s="71">
        <v>53231</v>
      </c>
      <c r="AF774" s="71">
        <v>0</v>
      </c>
      <c r="AG774" s="71" t="s">
        <v>1596</v>
      </c>
      <c r="AH774" s="71" t="s">
        <v>1610</v>
      </c>
      <c r="AI774" s="71">
        <v>0</v>
      </c>
      <c r="AJ774" s="74">
        <v>40096.105231481481</v>
      </c>
      <c r="AK774" s="71" t="s">
        <v>2452</v>
      </c>
      <c r="AL774" s="71" t="s">
        <v>3224</v>
      </c>
      <c r="AM774" s="71" t="s">
        <v>3668</v>
      </c>
      <c r="AN774" s="74">
        <v>40523.66609953704</v>
      </c>
      <c r="AO774" s="71"/>
      <c r="AP774" s="71"/>
    </row>
    <row r="775" spans="1:42" ht="34.049999999999997" customHeight="1">
      <c r="A775" s="69" t="s">
        <v>938</v>
      </c>
      <c r="B775" s="77"/>
      <c r="C775" s="78">
        <v>0</v>
      </c>
      <c r="D775" s="78">
        <v>0</v>
      </c>
      <c r="E775" s="79">
        <v>0</v>
      </c>
      <c r="F775" s="79">
        <v>0</v>
      </c>
      <c r="G775" s="79">
        <v>0</v>
      </c>
      <c r="H775" s="79">
        <v>0</v>
      </c>
      <c r="I775" s="79">
        <v>0</v>
      </c>
      <c r="J775" s="18"/>
      <c r="K775" s="18" t="s">
        <v>72</v>
      </c>
      <c r="L775" s="19">
        <v>2.5414354637792513</v>
      </c>
      <c r="M775" s="20">
        <v>99.999644850630091</v>
      </c>
      <c r="N775" s="88" t="s">
        <v>2081</v>
      </c>
      <c r="O775" s="88" t="s">
        <v>59</v>
      </c>
      <c r="P775" s="25" t="s">
        <v>938</v>
      </c>
      <c r="Q775" s="26"/>
      <c r="R775" s="26"/>
      <c r="S775" s="25" t="s">
        <v>3669</v>
      </c>
      <c r="T775" s="21">
        <v>1.0986328722310681</v>
      </c>
      <c r="U775" s="22">
        <v>943.68072509765625</v>
      </c>
      <c r="V775" s="22">
        <v>193.350830078125</v>
      </c>
      <c r="W775" s="23"/>
      <c r="X775" s="24"/>
      <c r="Y775" s="24"/>
      <c r="Z775" s="15">
        <v>775</v>
      </c>
      <c r="AA775"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5" s="16"/>
      <c r="AC775" s="71">
        <v>16</v>
      </c>
      <c r="AD775" s="71">
        <v>5</v>
      </c>
      <c r="AE775" s="71">
        <v>3</v>
      </c>
      <c r="AF775" s="71">
        <v>1</v>
      </c>
      <c r="AG775" s="71"/>
      <c r="AH775" s="71"/>
      <c r="AI775" s="71"/>
      <c r="AJ775" s="74">
        <v>39980.004664351851</v>
      </c>
      <c r="AK775" s="71" t="s">
        <v>2452</v>
      </c>
      <c r="AL775" s="71" t="s">
        <v>3225</v>
      </c>
      <c r="AM775" s="71" t="s">
        <v>3669</v>
      </c>
      <c r="AN775" s="74">
        <v>40523.665532407409</v>
      </c>
      <c r="AO775" s="71"/>
      <c r="AP775" s="71"/>
    </row>
    <row r="776" spans="1:42" ht="34.049999999999997" customHeight="1">
      <c r="A776" s="69" t="s">
        <v>939</v>
      </c>
      <c r="B776" s="77"/>
      <c r="C776" s="78">
        <v>0</v>
      </c>
      <c r="D776" s="78">
        <v>0</v>
      </c>
      <c r="E776" s="79">
        <v>0</v>
      </c>
      <c r="F776" s="79">
        <v>0</v>
      </c>
      <c r="G776" s="79">
        <v>0</v>
      </c>
      <c r="H776" s="79">
        <v>0</v>
      </c>
      <c r="I776" s="79">
        <v>0</v>
      </c>
      <c r="J776" s="18"/>
      <c r="K776" s="18" t="s">
        <v>72</v>
      </c>
      <c r="L776" s="19">
        <v>3.2523257625123532</v>
      </c>
      <c r="M776" s="20">
        <v>99.998934551890287</v>
      </c>
      <c r="N776" s="88" t="s">
        <v>2446</v>
      </c>
      <c r="O776" s="88" t="s">
        <v>59</v>
      </c>
      <c r="P776" s="25" t="s">
        <v>939</v>
      </c>
      <c r="Q776" s="26"/>
      <c r="R776" s="26"/>
      <c r="S776" s="25" t="s">
        <v>3670</v>
      </c>
      <c r="T776" s="21">
        <v>1.2958986166932043</v>
      </c>
      <c r="U776" s="22">
        <v>1264.9337158203125</v>
      </c>
      <c r="V776" s="22">
        <v>193.350830078125</v>
      </c>
      <c r="W776" s="23"/>
      <c r="X776" s="24"/>
      <c r="Y776" s="24"/>
      <c r="Z776" s="15">
        <v>776</v>
      </c>
      <c r="AA776"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6" s="16"/>
      <c r="AC776" s="71">
        <v>10</v>
      </c>
      <c r="AD776" s="71">
        <v>15</v>
      </c>
      <c r="AE776" s="71">
        <v>179</v>
      </c>
      <c r="AF776" s="71">
        <v>0</v>
      </c>
      <c r="AG776" s="71" t="s">
        <v>1597</v>
      </c>
      <c r="AH776" s="71" t="s">
        <v>1677</v>
      </c>
      <c r="AI776" s="71">
        <v>28800</v>
      </c>
      <c r="AJ776" s="74">
        <v>40132.464618055557</v>
      </c>
      <c r="AK776" s="71" t="s">
        <v>2452</v>
      </c>
      <c r="AL776" s="71" t="s">
        <v>3226</v>
      </c>
      <c r="AM776" s="71" t="s">
        <v>3670</v>
      </c>
      <c r="AN776" s="74">
        <v>40523.662870370368</v>
      </c>
      <c r="AO776" s="71"/>
      <c r="AP776" s="71"/>
    </row>
    <row r="777" spans="1:42" ht="34.049999999999997" customHeight="1">
      <c r="A777" s="69" t="s">
        <v>940</v>
      </c>
      <c r="B777" s="77"/>
      <c r="C777" s="78">
        <v>0</v>
      </c>
      <c r="D777" s="78">
        <v>0</v>
      </c>
      <c r="E777" s="79">
        <v>0</v>
      </c>
      <c r="F777" s="79">
        <v>0</v>
      </c>
      <c r="G777" s="79">
        <v>0</v>
      </c>
      <c r="H777" s="79">
        <v>0</v>
      </c>
      <c r="I777" s="79">
        <v>0</v>
      </c>
      <c r="J777" s="18"/>
      <c r="K777" s="18" t="s">
        <v>72</v>
      </c>
      <c r="L777" s="19">
        <v>4.8952455735226117</v>
      </c>
      <c r="M777" s="20">
        <v>99.986504323943578</v>
      </c>
      <c r="N777" s="88" t="s">
        <v>2447</v>
      </c>
      <c r="O777" s="88" t="s">
        <v>59</v>
      </c>
      <c r="P777" s="25" t="s">
        <v>940</v>
      </c>
      <c r="Q777" s="26"/>
      <c r="R777" s="26"/>
      <c r="S777" s="25" t="s">
        <v>3671</v>
      </c>
      <c r="T777" s="21">
        <v>4.7480491447805866</v>
      </c>
      <c r="U777" s="22">
        <v>3031.8251953125</v>
      </c>
      <c r="V777" s="22">
        <v>193.350830078125</v>
      </c>
      <c r="W777" s="23"/>
      <c r="X777" s="24"/>
      <c r="Y777" s="24"/>
      <c r="Z777" s="15">
        <v>777</v>
      </c>
      <c r="AA777"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7" s="16"/>
      <c r="AC777" s="71">
        <v>1</v>
      </c>
      <c r="AD777" s="71">
        <v>190</v>
      </c>
      <c r="AE777" s="71">
        <v>193</v>
      </c>
      <c r="AF777" s="71">
        <v>1</v>
      </c>
      <c r="AG777" s="71"/>
      <c r="AH777" s="71" t="s">
        <v>1603</v>
      </c>
      <c r="AI777" s="71">
        <v>-18000</v>
      </c>
      <c r="AJ777" s="74">
        <v>39596.628078703703</v>
      </c>
      <c r="AK777" s="71" t="s">
        <v>2452</v>
      </c>
      <c r="AL777" s="71" t="s">
        <v>3227</v>
      </c>
      <c r="AM777" s="71" t="s">
        <v>3671</v>
      </c>
      <c r="AN777" s="74">
        <v>40523.66201388889</v>
      </c>
      <c r="AO777" s="71"/>
      <c r="AP777" s="71"/>
    </row>
    <row r="778" spans="1:42" ht="34.049999999999997" customHeight="1">
      <c r="A778" s="69" t="s">
        <v>941</v>
      </c>
      <c r="B778" s="77"/>
      <c r="C778" s="78">
        <v>0</v>
      </c>
      <c r="D778" s="78">
        <v>0</v>
      </c>
      <c r="E778" s="79">
        <v>0</v>
      </c>
      <c r="F778" s="79">
        <v>0</v>
      </c>
      <c r="G778" s="79">
        <v>0</v>
      </c>
      <c r="H778" s="79">
        <v>0</v>
      </c>
      <c r="I778" s="79">
        <v>0</v>
      </c>
      <c r="J778" s="18"/>
      <c r="K778" s="18" t="s">
        <v>72</v>
      </c>
      <c r="L778" s="19">
        <v>5.2942398433711064</v>
      </c>
      <c r="M778" s="20">
        <v>99.974997484358624</v>
      </c>
      <c r="N778" s="88" t="s">
        <v>2448</v>
      </c>
      <c r="O778" s="88" t="s">
        <v>59</v>
      </c>
      <c r="P778" s="25" t="s">
        <v>941</v>
      </c>
      <c r="Q778" s="26"/>
      <c r="R778" s="26"/>
      <c r="S778" s="25" t="s">
        <v>3672</v>
      </c>
      <c r="T778" s="21">
        <v>7.9437542050671919</v>
      </c>
      <c r="U778" s="22">
        <v>3513.704833984375</v>
      </c>
      <c r="V778" s="22">
        <v>193.350830078125</v>
      </c>
      <c r="W778" s="23"/>
      <c r="X778" s="24"/>
      <c r="Y778" s="24"/>
      <c r="Z778" s="15">
        <v>778</v>
      </c>
      <c r="AA778"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8" s="16"/>
      <c r="AC778" s="71">
        <v>135</v>
      </c>
      <c r="AD778" s="71">
        <v>352</v>
      </c>
      <c r="AE778" s="71">
        <v>1013</v>
      </c>
      <c r="AF778" s="71">
        <v>1</v>
      </c>
      <c r="AG778" s="71" t="s">
        <v>1598</v>
      </c>
      <c r="AH778" s="71" t="s">
        <v>1616</v>
      </c>
      <c r="AI778" s="71">
        <v>-21600</v>
      </c>
      <c r="AJ778" s="74">
        <v>39797.631493055553</v>
      </c>
      <c r="AK778" s="71" t="s">
        <v>2452</v>
      </c>
      <c r="AL778" s="71" t="s">
        <v>3228</v>
      </c>
      <c r="AM778" s="71" t="s">
        <v>3672</v>
      </c>
      <c r="AN778" s="74">
        <v>40523.661979166667</v>
      </c>
      <c r="AO778" s="71"/>
      <c r="AP778" s="71"/>
    </row>
    <row r="779" spans="1:42" ht="34.049999999999997" customHeight="1">
      <c r="A779" s="69" t="s">
        <v>942</v>
      </c>
      <c r="B779" s="77"/>
      <c r="C779" s="78">
        <v>0</v>
      </c>
      <c r="D779" s="78">
        <v>0</v>
      </c>
      <c r="E779" s="79">
        <v>0</v>
      </c>
      <c r="F779" s="79">
        <v>0</v>
      </c>
      <c r="G779" s="79">
        <v>0</v>
      </c>
      <c r="H779" s="79">
        <v>0</v>
      </c>
      <c r="I779" s="79">
        <v>0</v>
      </c>
      <c r="J779" s="18"/>
      <c r="K779" s="18" t="s">
        <v>72</v>
      </c>
      <c r="L779" s="19">
        <v>1.5</v>
      </c>
      <c r="M779" s="20">
        <v>99.999928970126021</v>
      </c>
      <c r="N779" s="88" t="s">
        <v>2156</v>
      </c>
      <c r="O779" s="88" t="s">
        <v>59</v>
      </c>
      <c r="P779" s="25" t="s">
        <v>942</v>
      </c>
      <c r="Q779" s="26"/>
      <c r="R779" s="26"/>
      <c r="S779" s="25" t="s">
        <v>3673</v>
      </c>
      <c r="T779" s="21">
        <v>1.0197265744462136</v>
      </c>
      <c r="U779" s="22">
        <v>461.80120849609375</v>
      </c>
      <c r="V779" s="22">
        <v>193.350830078125</v>
      </c>
      <c r="W779" s="23"/>
      <c r="X779" s="24"/>
      <c r="Y779" s="24"/>
      <c r="Z779" s="15">
        <v>779</v>
      </c>
      <c r="AA779"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79" s="16"/>
      <c r="AC779" s="71">
        <v>0</v>
      </c>
      <c r="AD779" s="71">
        <v>1</v>
      </c>
      <c r="AE779" s="71">
        <v>3</v>
      </c>
      <c r="AF779" s="71">
        <v>0</v>
      </c>
      <c r="AG779" s="71"/>
      <c r="AH779" s="71" t="s">
        <v>1603</v>
      </c>
      <c r="AI779" s="71">
        <v>-18000</v>
      </c>
      <c r="AJ779" s="74">
        <v>40523.659745370373</v>
      </c>
      <c r="AK779" s="71" t="s">
        <v>2452</v>
      </c>
      <c r="AL779" s="71" t="s">
        <v>3229</v>
      </c>
      <c r="AM779" s="71" t="s">
        <v>3673</v>
      </c>
      <c r="AN779" s="74">
        <v>40523.661539351851</v>
      </c>
      <c r="AO779" s="71"/>
      <c r="AP779" s="71"/>
    </row>
    <row r="780" spans="1:42" ht="34.049999999999997" customHeight="1">
      <c r="A780" s="69" t="s">
        <v>943</v>
      </c>
      <c r="B780" s="77"/>
      <c r="C780" s="78">
        <v>0</v>
      </c>
      <c r="D780" s="78">
        <v>0</v>
      </c>
      <c r="E780" s="79">
        <v>0</v>
      </c>
      <c r="F780" s="79">
        <v>0</v>
      </c>
      <c r="G780" s="79">
        <v>0</v>
      </c>
      <c r="H780" s="79">
        <v>0</v>
      </c>
      <c r="I780" s="79">
        <v>0</v>
      </c>
      <c r="J780" s="18"/>
      <c r="K780" s="18" t="s">
        <v>72</v>
      </c>
      <c r="L780" s="19">
        <v>4.2762715065912165</v>
      </c>
      <c r="M780" s="20">
        <v>99.994814819199377</v>
      </c>
      <c r="N780" s="88" t="s">
        <v>2449</v>
      </c>
      <c r="O780" s="88" t="s">
        <v>59</v>
      </c>
      <c r="P780" s="25" t="s">
        <v>943</v>
      </c>
      <c r="Q780" s="26"/>
      <c r="R780" s="26"/>
      <c r="S780" s="25" t="s">
        <v>3674</v>
      </c>
      <c r="T780" s="21">
        <v>2.4400399345735937</v>
      </c>
      <c r="U780" s="22">
        <v>2068.066162109375</v>
      </c>
      <c r="V780" s="22">
        <v>193.350830078125</v>
      </c>
      <c r="W780" s="23"/>
      <c r="X780" s="24"/>
      <c r="Y780" s="24"/>
      <c r="Z780" s="15">
        <v>780</v>
      </c>
      <c r="AA780"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80" s="16"/>
      <c r="AC780" s="71">
        <v>96</v>
      </c>
      <c r="AD780" s="71">
        <v>73</v>
      </c>
      <c r="AE780" s="71">
        <v>1362</v>
      </c>
      <c r="AF780" s="71">
        <v>1109</v>
      </c>
      <c r="AG780" s="71" t="s">
        <v>1599</v>
      </c>
      <c r="AH780" s="71" t="s">
        <v>1678</v>
      </c>
      <c r="AI780" s="71">
        <v>3600</v>
      </c>
      <c r="AJ780" s="74">
        <v>40329.759212962963</v>
      </c>
      <c r="AK780" s="71" t="s">
        <v>2452</v>
      </c>
      <c r="AL780" s="71" t="s">
        <v>3230</v>
      </c>
      <c r="AM780" s="71" t="s">
        <v>3674</v>
      </c>
      <c r="AN780" s="74">
        <v>40523.656400462962</v>
      </c>
      <c r="AO780" s="71"/>
      <c r="AP780" s="71"/>
    </row>
    <row r="781" spans="1:42" ht="34.049999999999997" customHeight="1">
      <c r="A781" s="69" t="s">
        <v>944</v>
      </c>
      <c r="B781" s="77"/>
      <c r="C781" s="78">
        <v>0</v>
      </c>
      <c r="D781" s="78">
        <v>0</v>
      </c>
      <c r="E781" s="79">
        <v>0</v>
      </c>
      <c r="F781" s="79">
        <v>0</v>
      </c>
      <c r="G781" s="79">
        <v>0</v>
      </c>
      <c r="H781" s="79">
        <v>0</v>
      </c>
      <c r="I781" s="79">
        <v>0</v>
      </c>
      <c r="J781" s="18"/>
      <c r="K781" s="18" t="s">
        <v>72</v>
      </c>
      <c r="L781" s="19">
        <v>3.3333163585604075</v>
      </c>
      <c r="M781" s="20">
        <v>99.998792492142314</v>
      </c>
      <c r="N781" s="88" t="s">
        <v>2450</v>
      </c>
      <c r="O781" s="88" t="s">
        <v>59</v>
      </c>
      <c r="P781" s="25" t="s">
        <v>944</v>
      </c>
      <c r="Q781" s="26"/>
      <c r="R781" s="26"/>
      <c r="S781" s="25" t="s">
        <v>3292</v>
      </c>
      <c r="T781" s="21">
        <v>1.3353517655856315</v>
      </c>
      <c r="U781" s="22">
        <v>1425.5601806640625</v>
      </c>
      <c r="V781" s="22">
        <v>193.350830078125</v>
      </c>
      <c r="W781" s="23"/>
      <c r="X781" s="24"/>
      <c r="Y781" s="24"/>
      <c r="Z781" s="15">
        <v>781</v>
      </c>
      <c r="AA781" s="15"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81" s="16"/>
      <c r="AC781" s="71">
        <v>88</v>
      </c>
      <c r="AD781" s="71">
        <v>17</v>
      </c>
      <c r="AE781" s="71">
        <v>362</v>
      </c>
      <c r="AF781" s="71">
        <v>1</v>
      </c>
      <c r="AG781" s="71" t="s">
        <v>1600</v>
      </c>
      <c r="AH781" s="71" t="s">
        <v>1616</v>
      </c>
      <c r="AI781" s="71">
        <v>-21600</v>
      </c>
      <c r="AJ781" s="74">
        <v>40218.744247685187</v>
      </c>
      <c r="AK781" s="71" t="s">
        <v>2452</v>
      </c>
      <c r="AL781" s="71" t="s">
        <v>3231</v>
      </c>
      <c r="AM781" s="71" t="s">
        <v>3292</v>
      </c>
      <c r="AN781" s="74">
        <v>40523.656238425923</v>
      </c>
      <c r="AO781" s="71"/>
      <c r="AP781" s="71"/>
    </row>
    <row r="782" spans="1:42" ht="34.049999999999997" customHeight="1">
      <c r="A782" s="70" t="s">
        <v>945</v>
      </c>
      <c r="B782" s="80"/>
      <c r="C782" s="78">
        <v>0</v>
      </c>
      <c r="D782" s="78">
        <v>0</v>
      </c>
      <c r="E782" s="79">
        <v>0</v>
      </c>
      <c r="F782" s="79">
        <v>0</v>
      </c>
      <c r="G782" s="79">
        <v>0</v>
      </c>
      <c r="H782" s="79">
        <v>0</v>
      </c>
      <c r="I782" s="79">
        <v>0</v>
      </c>
      <c r="J782" s="62"/>
      <c r="K782" s="62" t="s">
        <v>72</v>
      </c>
      <c r="L782" s="63">
        <v>4.575954261450307</v>
      </c>
      <c r="M782" s="65">
        <v>99.99176053461818</v>
      </c>
      <c r="N782" s="89" t="s">
        <v>2451</v>
      </c>
      <c r="O782" s="89" t="s">
        <v>59</v>
      </c>
      <c r="P782" s="66" t="s">
        <v>945</v>
      </c>
      <c r="Q782" s="83"/>
      <c r="R782" s="83"/>
      <c r="S782" s="66" t="s">
        <v>3292</v>
      </c>
      <c r="T782" s="84">
        <v>3.2882826357607793</v>
      </c>
      <c r="U782" s="85">
        <v>2710.572265625</v>
      </c>
      <c r="V782" s="85">
        <v>193.350830078125</v>
      </c>
      <c r="W782" s="86"/>
      <c r="X782" s="87"/>
      <c r="Y782" s="87"/>
      <c r="Z782" s="67">
        <v>782</v>
      </c>
      <c r="AA782" s="67" t="b">
        <f xml:space="preserve"> IF(AND([In-Degree] &gt;= Misc!$M$4, [In-Degree] &lt;= Misc!$N$4,[Out-Degree] &gt;= Misc!$M$5, [Out-Degree] &lt;= Misc!$N$5,[Betweenness Centrality] &gt;= Misc!$M$6, [Betweenness Centrality] &lt;= Misc!$N$6,[Closeness Centrality] &gt;= Misc!$M$7, [Closeness Centrality] &lt;= Misc!$N$7,[Eigenvector Centrality] &gt;= Misc!$M$8, [Eigenvector Centrality] &lt;= Misc!$N$8,[PageRank] &gt;= Misc!$M$9, [PageRank] &lt;= Misc!$N$9,[Clustering Coefficient] &gt;= Misc!$M$10, [Clustering Coefficient] &lt;= Misc!$N$10,[Size] &gt;= Misc!$M$11, [Size] &lt;= Misc!$N$11,[Opacity] &gt;= Misc!$M$12, [Opacity] &lt;= Misc!$N$12,[Layout Order] &gt;= Misc!$M$13, [Layout Order] &lt;= Misc!$N$13,[X] &gt;= Misc!$M$14, [X] &lt;= Misc!$N$14,[Y] &gt;= Misc!$M$15, [Y] &lt;= Misc!$N$15,[Followed] &gt;= Misc!$M$16, [Followed] &lt;= Misc!$N$16,[Followers] &gt;= Misc!$M$17, [Followers] &lt;= Misc!$N$17,[Tweets] &gt;= Misc!$M$18, [Tweets] &lt;= Misc!$N$18,[Favorites] &gt;= Misc!$M$19, [Favorites] &lt;= Misc!$N$19,[Time Zone UTC Offset (Seconds)] &gt;= Misc!$M$20, [Time Zone UTC Offset (Seconds)] &lt;= Misc!$N$20,[Joined Twitter Date (UTC)] &gt;= Misc!$M$21, [Joined Twitter Date (UTC)] &lt;= Misc!$N$21,[Tweet Date (UTC)] &gt;= Misc!$M$22, [Tweet Date (UTC)] &lt;= Misc!$N$22,TRUE), TRUE, FALSE)</f>
        <v>1</v>
      </c>
      <c r="AB782" s="68"/>
      <c r="AC782" s="71">
        <v>124</v>
      </c>
      <c r="AD782" s="71">
        <v>116</v>
      </c>
      <c r="AE782" s="71">
        <v>1213</v>
      </c>
      <c r="AF782" s="71">
        <v>140</v>
      </c>
      <c r="AG782" s="71" t="s">
        <v>1601</v>
      </c>
      <c r="AH782" s="71" t="s">
        <v>1603</v>
      </c>
      <c r="AI782" s="71">
        <v>-18000</v>
      </c>
      <c r="AJ782" s="74">
        <v>39622.02716435185</v>
      </c>
      <c r="AK782" s="71" t="s">
        <v>2452</v>
      </c>
      <c r="AL782" s="71" t="s">
        <v>3232</v>
      </c>
      <c r="AM782" s="71" t="s">
        <v>3292</v>
      </c>
      <c r="AN782" s="74">
        <v>40523.6559837963</v>
      </c>
      <c r="AO782" s="71"/>
      <c r="AP782" s="71"/>
    </row>
  </sheetData>
  <dataConsolidate/>
  <dataValidations count="20">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Z3:Z782"/>
    <dataValidation allowBlank="1" errorTitle="Invalid Vertex Visibility" error="You have entered an unrecognized vertex visibility.  Try selecting from the drop-down list instead." sqref="AR3"/>
    <dataValidation allowBlank="1" showErrorMessage="1" sqref="AR2"/>
    <dataValidation type="list" allowBlank="1" showInputMessage="1" showErrorMessage="1" errorTitle="Invalid Vertex Locked" error="You have entered an unrecognized &quot;vertex locked.&quot;  Try selecting from the drop-down list instead." promptTitle="Vertex Locked?" prompt="Set to Yes to lock the vertex at its current location." sqref="W3:W782">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sqref="U3:V782"/>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in the graph.  This is ignored if the Fruchterman-Reingold, Sugiyama, or Random layout type is selected." sqref="T3:T782"/>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X3:X782"/>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Y3:Y782"/>
    <dataValidation allowBlank="1" showInputMessage="1" errorTitle="Invalid Vertex Image Key" promptTitle="Vertex Tooltip" prompt="Enter optional text that will pop up when the mouse is hovered over the vertex." sqref="S3:S782"/>
    <dataValidation allowBlank="1" errorTitle="Invalid Vertex Visibility" error="You have entered an unrecognized vertex visibility.  Try selecting from the drop-down list instead." promptTitle="Vertex ID" prompt="This is a unique ID that gets filled in automatically.  Do not edit this column." sqref="AA3:AA782"/>
    <dataValidation type="list" allowBlank="1" showInputMessage="1" showErrorMessage="1" errorTitle="Invalid Vertex Visibility" error="You have entered an unrecognized vertex visibility.  Try selecting from the drop-down list instead." promptTitle="Vertex Visibility" prompt="Select an optional vertex visibility.  Vertices are &quot;Show if in an Edge&quot; by default." sqref="O3:O782">
      <formula1>ValidVertexVisibilities</formula1>
    </dataValidation>
    <dataValidation allowBlank="1" showInputMessage="1" errorTitle="Invalid Vertex Image Key" promptTitle="Vertex Label" prompt="To show a vertex as a box containing text, set the Shape to Label and enter a label.  To annotate another shape with text, set the Shape to something else and enter a label." sqref="P3:P782"/>
    <dataValidation allowBlank="1" showInputMessage="1" promptTitle="Vertex Label Fill Color" prompt="To select an optional fill color for the Label shape, right-click and select Select Color on the right-click menu." sqref="Q3:Q782"/>
    <dataValidation allowBlank="1" showInputMessage="1" errorTitle="Invalid Vertex Image Key" promptTitle="Image File" prompt="Enter the path to an image file.  Hover over the column header for examples." sqref="N3:N782"/>
    <dataValidation allowBlank="1" showInputMessage="1" promptTitle="Vertex Color" prompt="To select an optional vertex color, right-click and select Select Color on the right-click menu." sqref="J3:J782"/>
    <dataValidation allowBlank="1" showInputMessage="1" errorTitle="Invalid Vertex Opacity" error="The optional vertex opacity must be a whole number between 0 and 10." promptTitle="Vertex Opacity" prompt="Enter an optional vertex opacity between 0 (transparent) and 100 (opaque)." sqref="M3:M782"/>
    <dataValidation type="list" allowBlank="1" showInputMessage="1" showErrorMessage="1" errorTitle="Unrecognized Vertex Shape" error="You have entered an unrecognized vertex shape.  Try selecting from the drop-down list instead." promptTitle="Vertex Shape" prompt="Select an optional vertex shape." sqref="K3:K782">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 sqref="L3:L782"/>
    <dataValidation type="list" allowBlank="1" showInputMessage="1" showErrorMessage="1" errorTitle="Unrecognized Label Position" error="You have entered an unrecognized vertex label position.  Try selecting from the drop-down list instead." promptTitle="Vertex Label Position" prompt="Select an optional vertex label position." sqref="R3:R782">
      <formula1>ValidVertexLabelPositions</formula1>
    </dataValidation>
    <dataValidation allowBlank="1" showInputMessage="1" showErrorMessage="1" promptTitle="Vertex Name" prompt="Enter the name of the vertex." sqref="A3:B782"/>
  </dataValidations>
  <pageMargins left="0.7" right="0.7" top="0.75" bottom="0.75" header="0.3" footer="0.3"/>
  <pageSetup orientation="portrait" horizontalDpi="0" verticalDpi="0"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sheetPr codeName="Sheet3"/>
  <dimension ref="A1:D21"/>
  <sheetViews>
    <sheetView workbookViewId="0"/>
  </sheetViews>
  <sheetFormatPr defaultRowHeight="14.4"/>
  <cols>
    <col min="1" max="1" width="10.88671875" style="3" bestFit="1" customWidth="1"/>
    <col min="2" max="2" width="16.88671875" style="3" bestFit="1" customWidth="1"/>
    <col min="4" max="5" width="9.109375" customWidth="1"/>
  </cols>
  <sheetData>
    <row r="1" spans="1:1">
      <c r="A1" s="3" t="s">
        <v>57</v>
      </c>
    </row>
    <row r="2" spans="1:1" ht="15" customHeight="1"/>
    <row r="3" spans="1:1" ht="15" customHeight="1">
      <c r="A3" s="42" t="s">
        <v>58</v>
      </c>
    </row>
    <row r="21" spans="4:4">
      <c r="D21" s="7"/>
    </row>
  </sheetData>
  <dataConsolidate/>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sheetPr codeName="Sheet5"/>
  <dimension ref="A1:Q15"/>
  <sheetViews>
    <sheetView workbookViewId="0">
      <selection sqref="A1:Q1"/>
    </sheetView>
  </sheetViews>
  <sheetFormatPr defaultRowHeight="14.4"/>
  <cols>
    <col min="1" max="1" width="9.44140625" style="1" bestFit="1" customWidth="1"/>
    <col min="2" max="2" width="14.33203125" bestFit="1" customWidth="1"/>
    <col min="3" max="3" width="15" bestFit="1" customWidth="1"/>
    <col min="4" max="4" width="9.88671875" bestFit="1" customWidth="1"/>
    <col min="5" max="5" width="14.6640625" bestFit="1" customWidth="1"/>
    <col min="6" max="6" width="21.88671875" bestFit="1" customWidth="1"/>
    <col min="7" max="7" width="12.77734375" bestFit="1" customWidth="1"/>
    <col min="8" max="8" width="12" bestFit="1" customWidth="1"/>
    <col min="9" max="9" width="23.88671875" bestFit="1" customWidth="1"/>
    <col min="10" max="10" width="35.6640625" bestFit="1" customWidth="1"/>
    <col min="11" max="11" width="43.109375" bestFit="1" customWidth="1"/>
    <col min="12" max="12" width="41.33203125" bestFit="1" customWidth="1"/>
    <col min="13" max="13" width="37.44140625" bestFit="1" customWidth="1"/>
    <col min="14" max="14" width="26" bestFit="1" customWidth="1"/>
    <col min="15" max="15" width="15" bestFit="1" customWidth="1"/>
    <col min="16" max="16" width="12.21875" bestFit="1" customWidth="1"/>
    <col min="17" max="17" width="5" bestFit="1" customWidth="1"/>
  </cols>
  <sheetData>
    <row r="1" spans="1:17" ht="14.4" customHeight="1">
      <c r="A1" s="11" t="s">
        <v>156</v>
      </c>
      <c r="B1" s="14" t="s">
        <v>22</v>
      </c>
      <c r="C1" s="14" t="s">
        <v>21</v>
      </c>
      <c r="D1" s="92" t="s">
        <v>3677</v>
      </c>
      <c r="E1" s="92" t="s">
        <v>3678</v>
      </c>
      <c r="F1" s="92" t="s">
        <v>3679</v>
      </c>
      <c r="G1" s="92" t="s">
        <v>3680</v>
      </c>
      <c r="H1" s="92" t="s">
        <v>3681</v>
      </c>
      <c r="I1" s="92" t="s">
        <v>3682</v>
      </c>
      <c r="J1" s="92" t="s">
        <v>3683</v>
      </c>
      <c r="K1" s="92" t="s">
        <v>3684</v>
      </c>
      <c r="L1" s="92" t="s">
        <v>3685</v>
      </c>
      <c r="M1" s="92" t="s">
        <v>3686</v>
      </c>
      <c r="N1" s="92" t="s">
        <v>3687</v>
      </c>
      <c r="O1" s="92" t="s">
        <v>3688</v>
      </c>
      <c r="P1" s="96" t="s">
        <v>3722</v>
      </c>
      <c r="Q1" t="s">
        <v>12</v>
      </c>
    </row>
    <row r="2" spans="1:17">
      <c r="A2" s="69" t="s">
        <v>3702</v>
      </c>
      <c r="B2" s="88" t="s">
        <v>3716</v>
      </c>
      <c r="C2" s="88" t="s">
        <v>64</v>
      </c>
      <c r="D2" s="78"/>
      <c r="E2" s="78"/>
      <c r="F2" s="78"/>
      <c r="G2" s="78"/>
      <c r="H2" s="78"/>
      <c r="I2" s="78"/>
      <c r="J2" s="78"/>
      <c r="K2" s="78"/>
      <c r="L2" s="78"/>
      <c r="M2" s="78"/>
      <c r="N2" s="79"/>
      <c r="O2" s="79"/>
      <c r="P2" s="97"/>
      <c r="Q2">
        <v>2</v>
      </c>
    </row>
    <row r="3" spans="1:17">
      <c r="A3" s="69" t="s">
        <v>3703</v>
      </c>
      <c r="B3" s="88" t="s">
        <v>3717</v>
      </c>
      <c r="C3" s="88" t="s">
        <v>64</v>
      </c>
      <c r="D3" s="93"/>
      <c r="E3" s="93"/>
      <c r="F3" s="93"/>
      <c r="G3" s="93"/>
      <c r="H3" s="93"/>
      <c r="I3" s="93"/>
      <c r="J3" s="93"/>
      <c r="K3" s="93"/>
      <c r="L3" s="93"/>
      <c r="M3" s="93"/>
      <c r="N3" s="95"/>
      <c r="O3" s="79"/>
      <c r="P3" s="97"/>
      <c r="Q3">
        <v>3</v>
      </c>
    </row>
    <row r="4" spans="1:17">
      <c r="A4" s="69" t="s">
        <v>3704</v>
      </c>
      <c r="B4" s="88" t="s">
        <v>3718</v>
      </c>
      <c r="C4" s="88" t="s">
        <v>64</v>
      </c>
      <c r="D4" s="93"/>
      <c r="E4" s="93"/>
      <c r="F4" s="93"/>
      <c r="G4" s="93"/>
      <c r="H4" s="93"/>
      <c r="I4" s="93"/>
      <c r="J4" s="93"/>
      <c r="K4" s="93"/>
      <c r="L4" s="93"/>
      <c r="M4" s="93"/>
      <c r="N4" s="95"/>
      <c r="O4" s="79"/>
      <c r="P4" s="97"/>
      <c r="Q4">
        <v>4</v>
      </c>
    </row>
    <row r="5" spans="1:17">
      <c r="A5" s="69" t="s">
        <v>3705</v>
      </c>
      <c r="B5" s="88" t="s">
        <v>3719</v>
      </c>
      <c r="C5" s="88" t="s">
        <v>64</v>
      </c>
      <c r="D5" s="93"/>
      <c r="E5" s="93"/>
      <c r="F5" s="93"/>
      <c r="G5" s="93"/>
      <c r="H5" s="93"/>
      <c r="I5" s="93"/>
      <c r="J5" s="93"/>
      <c r="K5" s="93"/>
      <c r="L5" s="93"/>
      <c r="M5" s="93"/>
      <c r="N5" s="95"/>
      <c r="O5" s="79"/>
      <c r="P5" s="97"/>
      <c r="Q5">
        <v>5</v>
      </c>
    </row>
    <row r="6" spans="1:17">
      <c r="A6" s="69" t="s">
        <v>3706</v>
      </c>
      <c r="B6" s="88" t="s">
        <v>3720</v>
      </c>
      <c r="C6" s="88" t="s">
        <v>64</v>
      </c>
      <c r="D6" s="93"/>
      <c r="E6" s="93"/>
      <c r="F6" s="93"/>
      <c r="G6" s="93"/>
      <c r="H6" s="93"/>
      <c r="I6" s="93"/>
      <c r="J6" s="93"/>
      <c r="K6" s="93"/>
      <c r="L6" s="93"/>
      <c r="M6" s="93"/>
      <c r="N6" s="95"/>
      <c r="O6" s="79"/>
      <c r="P6" s="97"/>
      <c r="Q6">
        <v>6</v>
      </c>
    </row>
    <row r="7" spans="1:17">
      <c r="A7" s="69" t="s">
        <v>3707</v>
      </c>
      <c r="B7" s="88" t="s">
        <v>3721</v>
      </c>
      <c r="C7" s="88" t="s">
        <v>64</v>
      </c>
      <c r="D7" s="93"/>
      <c r="E7" s="93"/>
      <c r="F7" s="93"/>
      <c r="G7" s="93"/>
      <c r="H7" s="93"/>
      <c r="I7" s="93"/>
      <c r="J7" s="93"/>
      <c r="K7" s="93"/>
      <c r="L7" s="93"/>
      <c r="M7" s="93"/>
      <c r="N7" s="95"/>
      <c r="O7" s="79"/>
      <c r="P7" s="97"/>
      <c r="Q7">
        <v>7</v>
      </c>
    </row>
    <row r="8" spans="1:17">
      <c r="A8" s="69" t="s">
        <v>3708</v>
      </c>
      <c r="B8" s="88" t="s">
        <v>3716</v>
      </c>
      <c r="C8" s="88" t="s">
        <v>67</v>
      </c>
      <c r="D8" s="93"/>
      <c r="E8" s="93"/>
      <c r="F8" s="93"/>
      <c r="G8" s="93"/>
      <c r="H8" s="93"/>
      <c r="I8" s="93"/>
      <c r="J8" s="93"/>
      <c r="K8" s="93"/>
      <c r="L8" s="93"/>
      <c r="M8" s="93"/>
      <c r="N8" s="95"/>
      <c r="O8" s="79"/>
      <c r="P8" s="97"/>
      <c r="Q8">
        <v>8</v>
      </c>
    </row>
    <row r="9" spans="1:17" ht="14.25" customHeight="1">
      <c r="A9" s="69" t="s">
        <v>3709</v>
      </c>
      <c r="B9" s="88" t="s">
        <v>3717</v>
      </c>
      <c r="C9" s="88" t="s">
        <v>67</v>
      </c>
      <c r="D9" s="93"/>
      <c r="E9" s="93"/>
      <c r="F9" s="93"/>
      <c r="G9" s="93"/>
      <c r="H9" s="93"/>
      <c r="I9" s="93"/>
      <c r="J9" s="93"/>
      <c r="K9" s="93"/>
      <c r="L9" s="93"/>
      <c r="M9" s="93"/>
      <c r="N9" s="95"/>
      <c r="O9" s="79"/>
      <c r="P9" s="97"/>
      <c r="Q9">
        <v>9</v>
      </c>
    </row>
    <row r="10" spans="1:17">
      <c r="A10" s="69" t="s">
        <v>3710</v>
      </c>
      <c r="B10" s="88" t="s">
        <v>3718</v>
      </c>
      <c r="C10" s="88" t="s">
        <v>67</v>
      </c>
      <c r="D10" s="93"/>
      <c r="E10" s="93"/>
      <c r="F10" s="93"/>
      <c r="G10" s="93"/>
      <c r="H10" s="93"/>
      <c r="I10" s="93"/>
      <c r="J10" s="93"/>
      <c r="K10" s="93"/>
      <c r="L10" s="93"/>
      <c r="M10" s="93"/>
      <c r="N10" s="95"/>
      <c r="O10" s="79"/>
      <c r="P10" s="97"/>
      <c r="Q10">
        <v>10</v>
      </c>
    </row>
    <row r="11" spans="1:17">
      <c r="A11" s="69" t="s">
        <v>3711</v>
      </c>
      <c r="B11" s="88" t="s">
        <v>3719</v>
      </c>
      <c r="C11" s="88" t="s">
        <v>67</v>
      </c>
      <c r="D11" s="93"/>
      <c r="E11" s="93"/>
      <c r="F11" s="93"/>
      <c r="G11" s="93"/>
      <c r="H11" s="93"/>
      <c r="I11" s="93"/>
      <c r="J11" s="93"/>
      <c r="K11" s="93"/>
      <c r="L11" s="93"/>
      <c r="M11" s="93"/>
      <c r="N11" s="95"/>
      <c r="O11" s="79"/>
      <c r="P11" s="97"/>
      <c r="Q11">
        <v>11</v>
      </c>
    </row>
    <row r="12" spans="1:17">
      <c r="A12" s="69" t="s">
        <v>3712</v>
      </c>
      <c r="B12" s="88" t="s">
        <v>3720</v>
      </c>
      <c r="C12" s="88" t="s">
        <v>67</v>
      </c>
      <c r="D12" s="93"/>
      <c r="E12" s="93"/>
      <c r="F12" s="93"/>
      <c r="G12" s="93"/>
      <c r="H12" s="93"/>
      <c r="I12" s="93"/>
      <c r="J12" s="93"/>
      <c r="K12" s="93"/>
      <c r="L12" s="93"/>
      <c r="M12" s="93"/>
      <c r="N12" s="95"/>
      <c r="O12" s="79"/>
      <c r="P12" s="97"/>
      <c r="Q12">
        <v>12</v>
      </c>
    </row>
    <row r="13" spans="1:17">
      <c r="A13" s="69" t="s">
        <v>3713</v>
      </c>
      <c r="B13" s="88" t="s">
        <v>3721</v>
      </c>
      <c r="C13" s="88" t="s">
        <v>67</v>
      </c>
      <c r="D13" s="93"/>
      <c r="E13" s="93"/>
      <c r="F13" s="93"/>
      <c r="G13" s="93"/>
      <c r="H13" s="93"/>
      <c r="I13" s="93"/>
      <c r="J13" s="93"/>
      <c r="K13" s="93"/>
      <c r="L13" s="93"/>
      <c r="M13" s="93"/>
      <c r="N13" s="95"/>
      <c r="O13" s="79"/>
      <c r="P13" s="97"/>
      <c r="Q13">
        <v>13</v>
      </c>
    </row>
    <row r="14" spans="1:17">
      <c r="A14" s="69" t="s">
        <v>3714</v>
      </c>
      <c r="B14" s="88" t="s">
        <v>3716</v>
      </c>
      <c r="C14" s="88" t="s">
        <v>69</v>
      </c>
      <c r="D14" s="93"/>
      <c r="E14" s="93"/>
      <c r="F14" s="93"/>
      <c r="G14" s="93"/>
      <c r="H14" s="93"/>
      <c r="I14" s="93"/>
      <c r="J14" s="93"/>
      <c r="K14" s="93"/>
      <c r="L14" s="93"/>
      <c r="M14" s="93"/>
      <c r="N14" s="95"/>
      <c r="O14" s="79"/>
      <c r="P14" s="97"/>
      <c r="Q14">
        <v>14</v>
      </c>
    </row>
    <row r="15" spans="1:17">
      <c r="A15" s="70" t="s">
        <v>3715</v>
      </c>
      <c r="B15" s="88" t="s">
        <v>3717</v>
      </c>
      <c r="C15" s="88" t="s">
        <v>69</v>
      </c>
      <c r="D15" s="81"/>
      <c r="E15" s="81"/>
      <c r="F15" s="81"/>
      <c r="G15" s="81"/>
      <c r="H15" s="81"/>
      <c r="I15" s="81"/>
      <c r="J15" s="81"/>
      <c r="K15" s="81"/>
      <c r="L15" s="81"/>
      <c r="M15" s="81"/>
      <c r="N15" s="82"/>
      <c r="O15" s="82"/>
      <c r="P15" s="97"/>
      <c r="Q15">
        <v>15</v>
      </c>
    </row>
  </sheetData>
  <dataConsolidate/>
  <dataValidations count="3">
    <dataValidation allowBlank="1" showInputMessage="1" promptTitle="Vertex Color" prompt="To select a color to use for all vertices in the cluster, right-click and select Select Color on the right-click menu." sqref="B2:B15"/>
    <dataValidation type="list" allowBlank="1" showInputMessage="1" showErrorMessage="1" errorTitle="Unrecognized Vertex Shape" error="You have entered an unrecognized vertex shape.  Try selecting from the drop-down list instead." promptTitle="Vertex Shape" prompt="Select a shape to use for all vertices in the cluster." sqref="C2:C15">
      <formula1>ValidVertexShapes</formula1>
    </dataValidation>
    <dataValidation allowBlank="1" showInputMessage="1" showErrorMessage="1" promptTitle="Cluster Name" prompt="Enter the name of the cluster." sqref="A2:A15"/>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sheetPr codeName="Sheet6"/>
  <dimension ref="A1:C759"/>
  <sheetViews>
    <sheetView workbookViewId="0">
      <selection activeCell="A2" sqref="A2"/>
    </sheetView>
  </sheetViews>
  <sheetFormatPr defaultRowHeight="14.4"/>
  <cols>
    <col min="1" max="1" width="9.44140625" style="1" bestFit="1" customWidth="1"/>
    <col min="2" max="2" width="9.109375" style="1"/>
    <col min="3" max="3" width="10.88671875" bestFit="1" customWidth="1"/>
    <col min="4" max="4" width="9.109375" customWidth="1"/>
  </cols>
  <sheetData>
    <row r="1" spans="1:3" ht="14.4" customHeight="1">
      <c r="A1" s="11" t="s">
        <v>156</v>
      </c>
      <c r="B1" s="11" t="s">
        <v>5</v>
      </c>
      <c r="C1" s="14" t="s">
        <v>3723</v>
      </c>
    </row>
    <row r="2" spans="1:3">
      <c r="A2" s="71" t="s">
        <v>3702</v>
      </c>
      <c r="B2" s="90" t="s">
        <v>915</v>
      </c>
      <c r="C2" s="98">
        <f>VLOOKUP(GroupVertices[[#This Row],[Vertex]], Vertices[], MATCH("ID", Vertices[#Headers], 0), FALSE)</f>
        <v>760</v>
      </c>
    </row>
    <row r="3" spans="1:3">
      <c r="A3" s="72" t="s">
        <v>3702</v>
      </c>
      <c r="B3" s="90" t="s">
        <v>892</v>
      </c>
      <c r="C3" s="98">
        <f>VLOOKUP(GroupVertices[[#This Row],[Vertex]], Vertices[], MATCH("ID", Vertices[#Headers], 0), FALSE)</f>
        <v>72</v>
      </c>
    </row>
    <row r="4" spans="1:3">
      <c r="A4" s="72" t="s">
        <v>3702</v>
      </c>
      <c r="B4" s="90" t="s">
        <v>730</v>
      </c>
      <c r="C4" s="98">
        <f>VLOOKUP(GroupVertices[[#This Row],[Vertex]], Vertices[], MATCH("ID", Vertices[#Headers], 0), FALSE)</f>
        <v>17</v>
      </c>
    </row>
    <row r="5" spans="1:3">
      <c r="A5" s="72" t="s">
        <v>3702</v>
      </c>
      <c r="B5" s="90" t="s">
        <v>409</v>
      </c>
      <c r="C5" s="98">
        <f>VLOOKUP(GroupVertices[[#This Row],[Vertex]], Vertices[], MATCH("ID", Vertices[#Headers], 0), FALSE)</f>
        <v>61</v>
      </c>
    </row>
    <row r="6" spans="1:3">
      <c r="A6" s="72" t="s">
        <v>3702</v>
      </c>
      <c r="B6" s="90" t="s">
        <v>861</v>
      </c>
      <c r="C6" s="98">
        <f>VLOOKUP(GroupVertices[[#This Row],[Vertex]], Vertices[], MATCH("ID", Vertices[#Headers], 0), FALSE)</f>
        <v>726</v>
      </c>
    </row>
    <row r="7" spans="1:3">
      <c r="A7" s="72" t="s">
        <v>3702</v>
      </c>
      <c r="B7" s="90" t="s">
        <v>825</v>
      </c>
      <c r="C7" s="98">
        <f>VLOOKUP(GroupVertices[[#This Row],[Vertex]], Vertices[], MATCH("ID", Vertices[#Headers], 0), FALSE)</f>
        <v>618</v>
      </c>
    </row>
    <row r="8" spans="1:3">
      <c r="A8" s="72" t="s">
        <v>3702</v>
      </c>
      <c r="B8" s="90" t="s">
        <v>748</v>
      </c>
      <c r="C8" s="98">
        <f>VLOOKUP(GroupVertices[[#This Row],[Vertex]], Vertices[], MATCH("ID", Vertices[#Headers], 0), FALSE)</f>
        <v>647</v>
      </c>
    </row>
    <row r="9" spans="1:3">
      <c r="A9" s="72" t="s">
        <v>3702</v>
      </c>
      <c r="B9" s="90" t="s">
        <v>902</v>
      </c>
      <c r="C9" s="98">
        <f>VLOOKUP(GroupVertices[[#This Row],[Vertex]], Vertices[], MATCH("ID", Vertices[#Headers], 0), FALSE)</f>
        <v>751</v>
      </c>
    </row>
    <row r="10" spans="1:3">
      <c r="A10" s="72" t="s">
        <v>3702</v>
      </c>
      <c r="B10" s="90" t="s">
        <v>733</v>
      </c>
      <c r="C10" s="98">
        <f>VLOOKUP(GroupVertices[[#This Row],[Vertex]], Vertices[], MATCH("ID", Vertices[#Headers], 0), FALSE)</f>
        <v>432</v>
      </c>
    </row>
    <row r="11" spans="1:3">
      <c r="A11" s="72" t="s">
        <v>3702</v>
      </c>
      <c r="B11" s="90" t="s">
        <v>647</v>
      </c>
      <c r="C11" s="98">
        <f>VLOOKUP(GroupVertices[[#This Row],[Vertex]], Vertices[], MATCH("ID", Vertices[#Headers], 0), FALSE)</f>
        <v>566</v>
      </c>
    </row>
    <row r="12" spans="1:3">
      <c r="A12" s="72" t="s">
        <v>3702</v>
      </c>
      <c r="B12" s="90" t="s">
        <v>891</v>
      </c>
      <c r="C12" s="98">
        <f>VLOOKUP(GroupVertices[[#This Row],[Vertex]], Vertices[], MATCH("ID", Vertices[#Headers], 0), FALSE)</f>
        <v>746</v>
      </c>
    </row>
    <row r="13" spans="1:3">
      <c r="A13" s="72" t="s">
        <v>3702</v>
      </c>
      <c r="B13" s="90" t="s">
        <v>894</v>
      </c>
      <c r="C13" s="98">
        <f>VLOOKUP(GroupVertices[[#This Row],[Vertex]], Vertices[], MATCH("ID", Vertices[#Headers], 0), FALSE)</f>
        <v>29</v>
      </c>
    </row>
    <row r="14" spans="1:3">
      <c r="A14" s="72" t="s">
        <v>3702</v>
      </c>
      <c r="B14" s="90" t="s">
        <v>890</v>
      </c>
      <c r="C14" s="98">
        <f>VLOOKUP(GroupVertices[[#This Row],[Vertex]], Vertices[], MATCH("ID", Vertices[#Headers], 0), FALSE)</f>
        <v>745</v>
      </c>
    </row>
    <row r="15" spans="1:3">
      <c r="A15" s="72" t="s">
        <v>3702</v>
      </c>
      <c r="B15" s="90" t="s">
        <v>847</v>
      </c>
      <c r="C15" s="98">
        <f>VLOOKUP(GroupVertices[[#This Row],[Vertex]], Vertices[], MATCH("ID", Vertices[#Headers], 0), FALSE)</f>
        <v>81</v>
      </c>
    </row>
    <row r="16" spans="1:3">
      <c r="A16" s="72" t="s">
        <v>3702</v>
      </c>
      <c r="B16" s="90" t="s">
        <v>673</v>
      </c>
      <c r="C16" s="98">
        <f>VLOOKUP(GroupVertices[[#This Row],[Vertex]], Vertices[], MATCH("ID", Vertices[#Headers], 0), FALSE)</f>
        <v>46</v>
      </c>
    </row>
    <row r="17" spans="1:3">
      <c r="A17" s="72" t="s">
        <v>3702</v>
      </c>
      <c r="B17" s="90" t="s">
        <v>321</v>
      </c>
      <c r="C17" s="98">
        <f>VLOOKUP(GroupVertices[[#This Row],[Vertex]], Vertices[], MATCH("ID", Vertices[#Headers], 0), FALSE)</f>
        <v>225</v>
      </c>
    </row>
    <row r="18" spans="1:3">
      <c r="A18" s="72" t="s">
        <v>3702</v>
      </c>
      <c r="B18" s="90" t="s">
        <v>883</v>
      </c>
      <c r="C18" s="98">
        <f>VLOOKUP(GroupVertices[[#This Row],[Vertex]], Vertices[], MATCH("ID", Vertices[#Headers], 0), FALSE)</f>
        <v>740</v>
      </c>
    </row>
    <row r="19" spans="1:3">
      <c r="A19" s="72" t="s">
        <v>3702</v>
      </c>
      <c r="B19" s="90" t="s">
        <v>665</v>
      </c>
      <c r="C19" s="98">
        <f>VLOOKUP(GroupVertices[[#This Row],[Vertex]], Vertices[], MATCH("ID", Vertices[#Headers], 0), FALSE)</f>
        <v>52</v>
      </c>
    </row>
    <row r="20" spans="1:3">
      <c r="A20" s="72" t="s">
        <v>3702</v>
      </c>
      <c r="B20" s="90" t="s">
        <v>882</v>
      </c>
      <c r="C20" s="98">
        <f>VLOOKUP(GroupVertices[[#This Row],[Vertex]], Vertices[], MATCH("ID", Vertices[#Headers], 0), FALSE)</f>
        <v>739</v>
      </c>
    </row>
    <row r="21" spans="1:3">
      <c r="A21" s="72" t="s">
        <v>3702</v>
      </c>
      <c r="B21" s="90" t="s">
        <v>596</v>
      </c>
      <c r="C21" s="98">
        <f>VLOOKUP(GroupVertices[[#This Row],[Vertex]], Vertices[], MATCH("ID", Vertices[#Headers], 0), FALSE)</f>
        <v>517</v>
      </c>
    </row>
    <row r="22" spans="1:3">
      <c r="A22" s="72" t="s">
        <v>3702</v>
      </c>
      <c r="B22" s="90" t="s">
        <v>863</v>
      </c>
      <c r="C22" s="98">
        <f>VLOOKUP(GroupVertices[[#This Row],[Vertex]], Vertices[], MATCH("ID", Vertices[#Headers], 0), FALSE)</f>
        <v>728</v>
      </c>
    </row>
    <row r="23" spans="1:3">
      <c r="A23" s="72" t="s">
        <v>3702</v>
      </c>
      <c r="B23" s="90" t="s">
        <v>862</v>
      </c>
      <c r="C23" s="98">
        <f>VLOOKUP(GroupVertices[[#This Row],[Vertex]], Vertices[], MATCH("ID", Vertices[#Headers], 0), FALSE)</f>
        <v>727</v>
      </c>
    </row>
    <row r="24" spans="1:3">
      <c r="A24" s="72" t="s">
        <v>3702</v>
      </c>
      <c r="B24" s="90" t="s">
        <v>229</v>
      </c>
      <c r="C24" s="98">
        <f>VLOOKUP(GroupVertices[[#This Row],[Vertex]], Vertices[], MATCH("ID", Vertices[#Headers], 0), FALSE)</f>
        <v>109</v>
      </c>
    </row>
    <row r="25" spans="1:3">
      <c r="A25" s="72" t="s">
        <v>3702</v>
      </c>
      <c r="B25" s="90" t="s">
        <v>860</v>
      </c>
      <c r="C25" s="98">
        <f>VLOOKUP(GroupVertices[[#This Row],[Vertex]], Vertices[], MATCH("ID", Vertices[#Headers], 0), FALSE)</f>
        <v>725</v>
      </c>
    </row>
    <row r="26" spans="1:3">
      <c r="A26" s="72" t="s">
        <v>3702</v>
      </c>
      <c r="B26" s="90" t="s">
        <v>855</v>
      </c>
      <c r="C26" s="98">
        <f>VLOOKUP(GroupVertices[[#This Row],[Vertex]], Vertices[], MATCH("ID", Vertices[#Headers], 0), FALSE)</f>
        <v>720</v>
      </c>
    </row>
    <row r="27" spans="1:3">
      <c r="A27" s="72" t="s">
        <v>3702</v>
      </c>
      <c r="B27" s="90" t="s">
        <v>858</v>
      </c>
      <c r="C27" s="98">
        <f>VLOOKUP(GroupVertices[[#This Row],[Vertex]], Vertices[], MATCH("ID", Vertices[#Headers], 0), FALSE)</f>
        <v>724</v>
      </c>
    </row>
    <row r="28" spans="1:3">
      <c r="A28" s="72" t="s">
        <v>3702</v>
      </c>
      <c r="B28" s="90" t="s">
        <v>904</v>
      </c>
      <c r="C28" s="98">
        <f>VLOOKUP(GroupVertices[[#This Row],[Vertex]], Vertices[], MATCH("ID", Vertices[#Headers], 0), FALSE)</f>
        <v>266</v>
      </c>
    </row>
    <row r="29" spans="1:3">
      <c r="A29" s="72" t="s">
        <v>3702</v>
      </c>
      <c r="B29" s="90" t="s">
        <v>735</v>
      </c>
      <c r="C29" s="98">
        <f>VLOOKUP(GroupVertices[[#This Row],[Vertex]], Vertices[], MATCH("ID", Vertices[#Headers], 0), FALSE)</f>
        <v>633</v>
      </c>
    </row>
    <row r="30" spans="1:3">
      <c r="A30" s="72" t="s">
        <v>3702</v>
      </c>
      <c r="B30" s="90" t="s">
        <v>852</v>
      </c>
      <c r="C30" s="98">
        <f>VLOOKUP(GroupVertices[[#This Row],[Vertex]], Vertices[], MATCH("ID", Vertices[#Headers], 0), FALSE)</f>
        <v>718</v>
      </c>
    </row>
    <row r="31" spans="1:3">
      <c r="A31" s="72" t="s">
        <v>3702</v>
      </c>
      <c r="B31" s="90" t="s">
        <v>853</v>
      </c>
      <c r="C31" s="98">
        <f>VLOOKUP(GroupVertices[[#This Row],[Vertex]], Vertices[], MATCH("ID", Vertices[#Headers], 0), FALSE)</f>
        <v>719</v>
      </c>
    </row>
    <row r="32" spans="1:3">
      <c r="A32" s="72" t="s">
        <v>3702</v>
      </c>
      <c r="B32" s="90" t="s">
        <v>837</v>
      </c>
      <c r="C32" s="98">
        <f>VLOOKUP(GroupVertices[[#This Row],[Vertex]], Vertices[], MATCH("ID", Vertices[#Headers], 0), FALSE)</f>
        <v>4</v>
      </c>
    </row>
    <row r="33" spans="1:3">
      <c r="A33" s="72" t="s">
        <v>3702</v>
      </c>
      <c r="B33" s="90" t="s">
        <v>835</v>
      </c>
      <c r="C33" s="98">
        <f>VLOOKUP(GroupVertices[[#This Row],[Vertex]], Vertices[], MATCH("ID", Vertices[#Headers], 0), FALSE)</f>
        <v>712</v>
      </c>
    </row>
    <row r="34" spans="1:3">
      <c r="A34" s="72" t="s">
        <v>3702</v>
      </c>
      <c r="B34" s="90" t="s">
        <v>820</v>
      </c>
      <c r="C34" s="98">
        <f>VLOOKUP(GroupVertices[[#This Row],[Vertex]], Vertices[], MATCH("ID", Vertices[#Headers], 0), FALSE)</f>
        <v>700</v>
      </c>
    </row>
    <row r="35" spans="1:3">
      <c r="A35" s="72" t="s">
        <v>3702</v>
      </c>
      <c r="B35" s="90" t="s">
        <v>784</v>
      </c>
      <c r="C35" s="98">
        <f>VLOOKUP(GroupVertices[[#This Row],[Vertex]], Vertices[], MATCH("ID", Vertices[#Headers], 0), FALSE)</f>
        <v>60</v>
      </c>
    </row>
    <row r="36" spans="1:3">
      <c r="A36" s="72" t="s">
        <v>3702</v>
      </c>
      <c r="B36" s="90" t="s">
        <v>782</v>
      </c>
      <c r="C36" s="98">
        <f>VLOOKUP(GroupVertices[[#This Row],[Vertex]], Vertices[], MATCH("ID", Vertices[#Headers], 0), FALSE)</f>
        <v>671</v>
      </c>
    </row>
    <row r="37" spans="1:3">
      <c r="A37" s="72" t="s">
        <v>3702</v>
      </c>
      <c r="B37" s="90" t="s">
        <v>823</v>
      </c>
      <c r="C37" s="98">
        <f>VLOOKUP(GroupVertices[[#This Row],[Vertex]], Vertices[], MATCH("ID", Vertices[#Headers], 0), FALSE)</f>
        <v>175</v>
      </c>
    </row>
    <row r="38" spans="1:3">
      <c r="A38" s="72" t="s">
        <v>3702</v>
      </c>
      <c r="B38" s="90" t="s">
        <v>226</v>
      </c>
      <c r="C38" s="98">
        <f>VLOOKUP(GroupVertices[[#This Row],[Vertex]], Vertices[], MATCH("ID", Vertices[#Headers], 0), FALSE)</f>
        <v>106</v>
      </c>
    </row>
    <row r="39" spans="1:3">
      <c r="A39" s="72" t="s">
        <v>3702</v>
      </c>
      <c r="B39" s="90" t="s">
        <v>664</v>
      </c>
      <c r="C39" s="98">
        <f>VLOOKUP(GroupVertices[[#This Row],[Vertex]], Vertices[], MATCH("ID", Vertices[#Headers], 0), FALSE)</f>
        <v>583</v>
      </c>
    </row>
    <row r="40" spans="1:3">
      <c r="A40" s="72" t="s">
        <v>3702</v>
      </c>
      <c r="B40" s="90" t="s">
        <v>743</v>
      </c>
      <c r="C40" s="98">
        <f>VLOOKUP(GroupVertices[[#This Row],[Vertex]], Vertices[], MATCH("ID", Vertices[#Headers], 0), FALSE)</f>
        <v>641</v>
      </c>
    </row>
    <row r="41" spans="1:3">
      <c r="A41" s="72" t="s">
        <v>3702</v>
      </c>
      <c r="B41" s="90" t="s">
        <v>736</v>
      </c>
      <c r="C41" s="98">
        <f>VLOOKUP(GroupVertices[[#This Row],[Vertex]], Vertices[], MATCH("ID", Vertices[#Headers], 0), FALSE)</f>
        <v>634</v>
      </c>
    </row>
    <row r="42" spans="1:3">
      <c r="A42" s="72" t="s">
        <v>3702</v>
      </c>
      <c r="B42" s="90" t="s">
        <v>722</v>
      </c>
      <c r="C42" s="98">
        <f>VLOOKUP(GroupVertices[[#This Row],[Vertex]], Vertices[], MATCH("ID", Vertices[#Headers], 0), FALSE)</f>
        <v>228</v>
      </c>
    </row>
    <row r="43" spans="1:3">
      <c r="A43" s="72" t="s">
        <v>3702</v>
      </c>
      <c r="B43" s="90" t="s">
        <v>734</v>
      </c>
      <c r="C43" s="98">
        <f>VLOOKUP(GroupVertices[[#This Row],[Vertex]], Vertices[], MATCH("ID", Vertices[#Headers], 0), FALSE)</f>
        <v>632</v>
      </c>
    </row>
    <row r="44" spans="1:3">
      <c r="A44" s="72" t="s">
        <v>3702</v>
      </c>
      <c r="B44" s="90" t="s">
        <v>724</v>
      </c>
      <c r="C44" s="98">
        <f>VLOOKUP(GroupVertices[[#This Row],[Vertex]], Vertices[], MATCH("ID", Vertices[#Headers], 0), FALSE)</f>
        <v>626</v>
      </c>
    </row>
    <row r="45" spans="1:3">
      <c r="A45" s="72" t="s">
        <v>3702</v>
      </c>
      <c r="B45" s="90" t="s">
        <v>714</v>
      </c>
      <c r="C45" s="98">
        <f>VLOOKUP(GroupVertices[[#This Row],[Vertex]], Vertices[], MATCH("ID", Vertices[#Headers], 0), FALSE)</f>
        <v>620</v>
      </c>
    </row>
    <row r="46" spans="1:3">
      <c r="A46" s="72" t="s">
        <v>3702</v>
      </c>
      <c r="B46" s="90" t="s">
        <v>713</v>
      </c>
      <c r="C46" s="98">
        <f>VLOOKUP(GroupVertices[[#This Row],[Vertex]], Vertices[], MATCH("ID", Vertices[#Headers], 0), FALSE)</f>
        <v>619</v>
      </c>
    </row>
    <row r="47" spans="1:3">
      <c r="A47" s="72" t="s">
        <v>3702</v>
      </c>
      <c r="B47" s="90" t="s">
        <v>462</v>
      </c>
      <c r="C47" s="98">
        <f>VLOOKUP(GroupVertices[[#This Row],[Vertex]], Vertices[], MATCH("ID", Vertices[#Headers], 0), FALSE)</f>
        <v>54</v>
      </c>
    </row>
    <row r="48" spans="1:3">
      <c r="A48" s="72" t="s">
        <v>3702</v>
      </c>
      <c r="B48" s="90" t="s">
        <v>709</v>
      </c>
      <c r="C48" s="98">
        <f>VLOOKUP(GroupVertices[[#This Row],[Vertex]], Vertices[], MATCH("ID", Vertices[#Headers], 0), FALSE)</f>
        <v>613</v>
      </c>
    </row>
    <row r="49" spans="1:3">
      <c r="A49" s="72" t="s">
        <v>3702</v>
      </c>
      <c r="B49" s="90" t="s">
        <v>636</v>
      </c>
      <c r="C49" s="98">
        <f>VLOOKUP(GroupVertices[[#This Row],[Vertex]], Vertices[], MATCH("ID", Vertices[#Headers], 0), FALSE)</f>
        <v>201</v>
      </c>
    </row>
    <row r="50" spans="1:3">
      <c r="A50" s="72" t="s">
        <v>3702</v>
      </c>
      <c r="B50" s="90" t="s">
        <v>693</v>
      </c>
      <c r="C50" s="98">
        <f>VLOOKUP(GroupVertices[[#This Row],[Vertex]], Vertices[], MATCH("ID", Vertices[#Headers], 0), FALSE)</f>
        <v>601</v>
      </c>
    </row>
    <row r="51" spans="1:3">
      <c r="A51" s="72" t="s">
        <v>3702</v>
      </c>
      <c r="B51" s="90" t="s">
        <v>692</v>
      </c>
      <c r="C51" s="98">
        <f>VLOOKUP(GroupVertices[[#This Row],[Vertex]], Vertices[], MATCH("ID", Vertices[#Headers], 0), FALSE)</f>
        <v>600</v>
      </c>
    </row>
    <row r="52" spans="1:3">
      <c r="A52" s="72" t="s">
        <v>3702</v>
      </c>
      <c r="B52" s="90" t="s">
        <v>674</v>
      </c>
      <c r="C52" s="98">
        <f>VLOOKUP(GroupVertices[[#This Row],[Vertex]], Vertices[], MATCH("ID", Vertices[#Headers], 0), FALSE)</f>
        <v>107</v>
      </c>
    </row>
    <row r="53" spans="1:3">
      <c r="A53" s="72" t="s">
        <v>3702</v>
      </c>
      <c r="B53" s="90" t="s">
        <v>846</v>
      </c>
      <c r="C53" s="98">
        <f>VLOOKUP(GroupVertices[[#This Row],[Vertex]], Vertices[], MATCH("ID", Vertices[#Headers], 0), FALSE)</f>
        <v>77</v>
      </c>
    </row>
    <row r="54" spans="1:3">
      <c r="A54" s="72" t="s">
        <v>3702</v>
      </c>
      <c r="B54" s="90" t="s">
        <v>731</v>
      </c>
      <c r="C54" s="98">
        <f>VLOOKUP(GroupVertices[[#This Row],[Vertex]], Vertices[], MATCH("ID", Vertices[#Headers], 0), FALSE)</f>
        <v>397</v>
      </c>
    </row>
    <row r="55" spans="1:3">
      <c r="A55" s="72" t="s">
        <v>3702</v>
      </c>
      <c r="B55" s="90" t="s">
        <v>663</v>
      </c>
      <c r="C55" s="98">
        <f>VLOOKUP(GroupVertices[[#This Row],[Vertex]], Vertices[], MATCH("ID", Vertices[#Headers], 0), FALSE)</f>
        <v>582</v>
      </c>
    </row>
    <row r="56" spans="1:3">
      <c r="A56" s="72" t="s">
        <v>3702</v>
      </c>
      <c r="B56" s="90" t="s">
        <v>653</v>
      </c>
      <c r="C56" s="98">
        <f>VLOOKUP(GroupVertices[[#This Row],[Vertex]], Vertices[], MATCH("ID", Vertices[#Headers], 0), FALSE)</f>
        <v>573</v>
      </c>
    </row>
    <row r="57" spans="1:3">
      <c r="A57" s="72" t="s">
        <v>3702</v>
      </c>
      <c r="B57" s="90" t="s">
        <v>623</v>
      </c>
      <c r="C57" s="98">
        <f>VLOOKUP(GroupVertices[[#This Row],[Vertex]], Vertices[], MATCH("ID", Vertices[#Headers], 0), FALSE)</f>
        <v>91</v>
      </c>
    </row>
    <row r="58" spans="1:3">
      <c r="A58" s="72" t="s">
        <v>3702</v>
      </c>
      <c r="B58" s="90" t="s">
        <v>458</v>
      </c>
      <c r="C58" s="98">
        <f>VLOOKUP(GroupVertices[[#This Row],[Vertex]], Vertices[], MATCH("ID", Vertices[#Headers], 0), FALSE)</f>
        <v>382</v>
      </c>
    </row>
    <row r="59" spans="1:3">
      <c r="A59" s="72" t="s">
        <v>3702</v>
      </c>
      <c r="B59" s="90" t="s">
        <v>721</v>
      </c>
      <c r="C59" s="98">
        <f>VLOOKUP(GroupVertices[[#This Row],[Vertex]], Vertices[], MATCH("ID", Vertices[#Headers], 0), FALSE)</f>
        <v>475</v>
      </c>
    </row>
    <row r="60" spans="1:3">
      <c r="A60" s="72" t="s">
        <v>3702</v>
      </c>
      <c r="B60" s="90" t="s">
        <v>646</v>
      </c>
      <c r="C60" s="98">
        <f>VLOOKUP(GroupVertices[[#This Row],[Vertex]], Vertices[], MATCH("ID", Vertices[#Headers], 0), FALSE)</f>
        <v>565</v>
      </c>
    </row>
    <row r="61" spans="1:3">
      <c r="A61" s="72" t="s">
        <v>3702</v>
      </c>
      <c r="B61" s="90" t="s">
        <v>639</v>
      </c>
      <c r="C61" s="98">
        <f>VLOOKUP(GroupVertices[[#This Row],[Vertex]], Vertices[], MATCH("ID", Vertices[#Headers], 0), FALSE)</f>
        <v>559</v>
      </c>
    </row>
    <row r="62" spans="1:3">
      <c r="A62" s="72" t="s">
        <v>3702</v>
      </c>
      <c r="B62" s="90" t="s">
        <v>637</v>
      </c>
      <c r="C62" s="98">
        <f>VLOOKUP(GroupVertices[[#This Row],[Vertex]], Vertices[], MATCH("ID", Vertices[#Headers], 0), FALSE)</f>
        <v>558</v>
      </c>
    </row>
    <row r="63" spans="1:3">
      <c r="A63" s="72" t="s">
        <v>3702</v>
      </c>
      <c r="B63" s="90" t="s">
        <v>459</v>
      </c>
      <c r="C63" s="98">
        <f>VLOOKUP(GroupVertices[[#This Row],[Vertex]], Vertices[], MATCH("ID", Vertices[#Headers], 0), FALSE)</f>
        <v>383</v>
      </c>
    </row>
    <row r="64" spans="1:3">
      <c r="A64" s="72" t="s">
        <v>3702</v>
      </c>
      <c r="B64" s="90" t="s">
        <v>602</v>
      </c>
      <c r="C64" s="98">
        <f>VLOOKUP(GroupVertices[[#This Row],[Vertex]], Vertices[], MATCH("ID", Vertices[#Headers], 0), FALSE)</f>
        <v>523</v>
      </c>
    </row>
    <row r="65" spans="1:3">
      <c r="A65" s="72" t="s">
        <v>3702</v>
      </c>
      <c r="B65" s="90" t="s">
        <v>600</v>
      </c>
      <c r="C65" s="98">
        <f>VLOOKUP(GroupVertices[[#This Row],[Vertex]], Vertices[], MATCH("ID", Vertices[#Headers], 0), FALSE)</f>
        <v>521</v>
      </c>
    </row>
    <row r="66" spans="1:3">
      <c r="A66" s="72" t="s">
        <v>3702</v>
      </c>
      <c r="B66" s="90" t="s">
        <v>595</v>
      </c>
      <c r="C66" s="98">
        <f>VLOOKUP(GroupVertices[[#This Row],[Vertex]], Vertices[], MATCH("ID", Vertices[#Headers], 0), FALSE)</f>
        <v>516</v>
      </c>
    </row>
    <row r="67" spans="1:3">
      <c r="A67" s="72" t="s">
        <v>3702</v>
      </c>
      <c r="B67" s="90" t="s">
        <v>592</v>
      </c>
      <c r="C67" s="98">
        <f>VLOOKUP(GroupVertices[[#This Row],[Vertex]], Vertices[], MATCH("ID", Vertices[#Headers], 0), FALSE)</f>
        <v>512</v>
      </c>
    </row>
    <row r="68" spans="1:3">
      <c r="A68" s="72" t="s">
        <v>3702</v>
      </c>
      <c r="B68" s="90" t="s">
        <v>591</v>
      </c>
      <c r="C68" s="98">
        <f>VLOOKUP(GroupVertices[[#This Row],[Vertex]], Vertices[], MATCH("ID", Vertices[#Headers], 0), FALSE)</f>
        <v>511</v>
      </c>
    </row>
    <row r="69" spans="1:3">
      <c r="A69" s="72" t="s">
        <v>3702</v>
      </c>
      <c r="B69" s="90" t="s">
        <v>588</v>
      </c>
      <c r="C69" s="98">
        <f>VLOOKUP(GroupVertices[[#This Row],[Vertex]], Vertices[], MATCH("ID", Vertices[#Headers], 0), FALSE)</f>
        <v>509</v>
      </c>
    </row>
    <row r="70" spans="1:3">
      <c r="A70" s="72" t="s">
        <v>3702</v>
      </c>
      <c r="B70" s="90" t="s">
        <v>585</v>
      </c>
      <c r="C70" s="98">
        <f>VLOOKUP(GroupVertices[[#This Row],[Vertex]], Vertices[], MATCH("ID", Vertices[#Headers], 0), FALSE)</f>
        <v>76</v>
      </c>
    </row>
    <row r="71" spans="1:3">
      <c r="A71" s="72" t="s">
        <v>3702</v>
      </c>
      <c r="B71" s="90" t="s">
        <v>580</v>
      </c>
      <c r="C71" s="98">
        <f>VLOOKUP(GroupVertices[[#This Row],[Vertex]], Vertices[], MATCH("ID", Vertices[#Headers], 0), FALSE)</f>
        <v>505</v>
      </c>
    </row>
    <row r="72" spans="1:3">
      <c r="A72" s="72" t="s">
        <v>3702</v>
      </c>
      <c r="B72" s="90" t="s">
        <v>572</v>
      </c>
      <c r="C72" s="98">
        <f>VLOOKUP(GroupVertices[[#This Row],[Vertex]], Vertices[], MATCH("ID", Vertices[#Headers], 0), FALSE)</f>
        <v>498</v>
      </c>
    </row>
    <row r="73" spans="1:3">
      <c r="A73" s="72" t="s">
        <v>3702</v>
      </c>
      <c r="B73" s="90" t="s">
        <v>563</v>
      </c>
      <c r="C73" s="98">
        <f>VLOOKUP(GroupVertices[[#This Row],[Vertex]], Vertices[], MATCH("ID", Vertices[#Headers], 0), FALSE)</f>
        <v>491</v>
      </c>
    </row>
    <row r="74" spans="1:3">
      <c r="A74" s="72" t="s">
        <v>3702</v>
      </c>
      <c r="B74" s="90" t="s">
        <v>559</v>
      </c>
      <c r="C74" s="98">
        <f>VLOOKUP(GroupVertices[[#This Row],[Vertex]], Vertices[], MATCH("ID", Vertices[#Headers], 0), FALSE)</f>
        <v>487</v>
      </c>
    </row>
    <row r="75" spans="1:3">
      <c r="A75" s="72" t="s">
        <v>3702</v>
      </c>
      <c r="B75" s="90" t="s">
        <v>557</v>
      </c>
      <c r="C75" s="98">
        <f>VLOOKUP(GroupVertices[[#This Row],[Vertex]], Vertices[], MATCH("ID", Vertices[#Headers], 0), FALSE)</f>
        <v>485</v>
      </c>
    </row>
    <row r="76" spans="1:3">
      <c r="A76" s="72" t="s">
        <v>3702</v>
      </c>
      <c r="B76" s="90" t="s">
        <v>555</v>
      </c>
      <c r="C76" s="98">
        <f>VLOOKUP(GroupVertices[[#This Row],[Vertex]], Vertices[], MATCH("ID", Vertices[#Headers], 0), FALSE)</f>
        <v>483</v>
      </c>
    </row>
    <row r="77" spans="1:3">
      <c r="A77" s="72" t="s">
        <v>3702</v>
      </c>
      <c r="B77" s="90" t="s">
        <v>546</v>
      </c>
      <c r="C77" s="98">
        <f>VLOOKUP(GroupVertices[[#This Row],[Vertex]], Vertices[], MATCH("ID", Vertices[#Headers], 0), FALSE)</f>
        <v>387</v>
      </c>
    </row>
    <row r="78" spans="1:3">
      <c r="A78" s="72" t="s">
        <v>3702</v>
      </c>
      <c r="B78" s="90" t="s">
        <v>537</v>
      </c>
      <c r="C78" s="98">
        <f>VLOOKUP(GroupVertices[[#This Row],[Vertex]], Vertices[], MATCH("ID", Vertices[#Headers], 0), FALSE)</f>
        <v>468</v>
      </c>
    </row>
    <row r="79" spans="1:3">
      <c r="A79" s="72" t="s">
        <v>3702</v>
      </c>
      <c r="B79" s="90" t="s">
        <v>521</v>
      </c>
      <c r="C79" s="98">
        <f>VLOOKUP(GroupVertices[[#This Row],[Vertex]], Vertices[], MATCH("ID", Vertices[#Headers], 0), FALSE)</f>
        <v>417</v>
      </c>
    </row>
    <row r="80" spans="1:3">
      <c r="A80" s="72" t="s">
        <v>3702</v>
      </c>
      <c r="B80" s="90" t="s">
        <v>519</v>
      </c>
      <c r="C80" s="98">
        <f>VLOOKUP(GroupVertices[[#This Row],[Vertex]], Vertices[], MATCH("ID", Vertices[#Headers], 0), FALSE)</f>
        <v>455</v>
      </c>
    </row>
    <row r="81" spans="1:3">
      <c r="A81" s="72" t="s">
        <v>3702</v>
      </c>
      <c r="B81" s="90" t="s">
        <v>506</v>
      </c>
      <c r="C81" s="98">
        <f>VLOOKUP(GroupVertices[[#This Row],[Vertex]], Vertices[], MATCH("ID", Vertices[#Headers], 0), FALSE)</f>
        <v>443</v>
      </c>
    </row>
    <row r="82" spans="1:3">
      <c r="A82" s="72" t="s">
        <v>3702</v>
      </c>
      <c r="B82" s="90" t="s">
        <v>535</v>
      </c>
      <c r="C82" s="98">
        <f>VLOOKUP(GroupVertices[[#This Row],[Vertex]], Vertices[], MATCH("ID", Vertices[#Headers], 0), FALSE)</f>
        <v>380</v>
      </c>
    </row>
    <row r="83" spans="1:3">
      <c r="A83" s="72" t="s">
        <v>3702</v>
      </c>
      <c r="B83" s="90" t="s">
        <v>496</v>
      </c>
      <c r="C83" s="98">
        <f>VLOOKUP(GroupVertices[[#This Row],[Vertex]], Vertices[], MATCH("ID", Vertices[#Headers], 0), FALSE)</f>
        <v>431</v>
      </c>
    </row>
    <row r="84" spans="1:3">
      <c r="A84" s="72" t="s">
        <v>3702</v>
      </c>
      <c r="B84" s="90" t="s">
        <v>494</v>
      </c>
      <c r="C84" s="98">
        <f>VLOOKUP(GroupVertices[[#This Row],[Vertex]], Vertices[], MATCH("ID", Vertices[#Headers], 0), FALSE)</f>
        <v>428</v>
      </c>
    </row>
    <row r="85" spans="1:3">
      <c r="A85" s="72" t="s">
        <v>3702</v>
      </c>
      <c r="B85" s="90" t="s">
        <v>919</v>
      </c>
      <c r="C85" s="98">
        <f>VLOOKUP(GroupVertices[[#This Row],[Vertex]], Vertices[], MATCH("ID", Vertices[#Headers], 0), FALSE)</f>
        <v>224</v>
      </c>
    </row>
    <row r="86" spans="1:3">
      <c r="A86" s="72" t="s">
        <v>3702</v>
      </c>
      <c r="B86" s="90" t="s">
        <v>769</v>
      </c>
      <c r="C86" s="98">
        <f>VLOOKUP(GroupVertices[[#This Row],[Vertex]], Vertices[], MATCH("ID", Vertices[#Headers], 0), FALSE)</f>
        <v>13</v>
      </c>
    </row>
    <row r="87" spans="1:3">
      <c r="A87" s="72" t="s">
        <v>3702</v>
      </c>
      <c r="B87" s="90" t="s">
        <v>483</v>
      </c>
      <c r="C87" s="98">
        <f>VLOOKUP(GroupVertices[[#This Row],[Vertex]], Vertices[], MATCH("ID", Vertices[#Headers], 0), FALSE)</f>
        <v>405</v>
      </c>
    </row>
    <row r="88" spans="1:3">
      <c r="A88" s="72" t="s">
        <v>3702</v>
      </c>
      <c r="B88" s="90" t="s">
        <v>477</v>
      </c>
      <c r="C88" s="98">
        <f>VLOOKUP(GroupVertices[[#This Row],[Vertex]], Vertices[], MATCH("ID", Vertices[#Headers], 0), FALSE)</f>
        <v>400</v>
      </c>
    </row>
    <row r="89" spans="1:3">
      <c r="A89" s="72" t="s">
        <v>3702</v>
      </c>
      <c r="B89" s="90" t="s">
        <v>474</v>
      </c>
      <c r="C89" s="98">
        <f>VLOOKUP(GroupVertices[[#This Row],[Vertex]], Vertices[], MATCH("ID", Vertices[#Headers], 0), FALSE)</f>
        <v>396</v>
      </c>
    </row>
    <row r="90" spans="1:3">
      <c r="A90" s="72" t="s">
        <v>3702</v>
      </c>
      <c r="B90" s="90" t="s">
        <v>463</v>
      </c>
      <c r="C90" s="98">
        <f>VLOOKUP(GroupVertices[[#This Row],[Vertex]], Vertices[], MATCH("ID", Vertices[#Headers], 0), FALSE)</f>
        <v>386</v>
      </c>
    </row>
    <row r="91" spans="1:3">
      <c r="A91" s="72" t="s">
        <v>3702</v>
      </c>
      <c r="B91" s="90" t="s">
        <v>461</v>
      </c>
      <c r="C91" s="98">
        <f>VLOOKUP(GroupVertices[[#This Row],[Vertex]], Vertices[], MATCH("ID", Vertices[#Headers], 0), FALSE)</f>
        <v>385</v>
      </c>
    </row>
    <row r="92" spans="1:3">
      <c r="A92" s="72" t="s">
        <v>3702</v>
      </c>
      <c r="B92" s="90" t="s">
        <v>457</v>
      </c>
      <c r="C92" s="98">
        <f>VLOOKUP(GroupVertices[[#This Row],[Vertex]], Vertices[], MATCH("ID", Vertices[#Headers], 0), FALSE)</f>
        <v>381</v>
      </c>
    </row>
    <row r="93" spans="1:3">
      <c r="A93" s="72" t="s">
        <v>3702</v>
      </c>
      <c r="B93" s="90" t="s">
        <v>456</v>
      </c>
      <c r="C93" s="98">
        <f>VLOOKUP(GroupVertices[[#This Row],[Vertex]], Vertices[], MATCH("ID", Vertices[#Headers], 0), FALSE)</f>
        <v>379</v>
      </c>
    </row>
    <row r="94" spans="1:3">
      <c r="A94" s="72" t="s">
        <v>3702</v>
      </c>
      <c r="B94" s="90" t="s">
        <v>455</v>
      </c>
      <c r="C94" s="98">
        <f>VLOOKUP(GroupVertices[[#This Row],[Vertex]], Vertices[], MATCH("ID", Vertices[#Headers], 0), FALSE)</f>
        <v>378</v>
      </c>
    </row>
    <row r="95" spans="1:3">
      <c r="A95" s="72" t="s">
        <v>3702</v>
      </c>
      <c r="B95" s="90" t="s">
        <v>419</v>
      </c>
      <c r="C95" s="98">
        <f>VLOOKUP(GroupVertices[[#This Row],[Vertex]], Vertices[], MATCH("ID", Vertices[#Headers], 0), FALSE)</f>
        <v>340</v>
      </c>
    </row>
    <row r="96" spans="1:3">
      <c r="A96" s="72" t="s">
        <v>3702</v>
      </c>
      <c r="B96" s="90" t="s">
        <v>408</v>
      </c>
      <c r="C96" s="98">
        <f>VLOOKUP(GroupVertices[[#This Row],[Vertex]], Vertices[], MATCH("ID", Vertices[#Headers], 0), FALSE)</f>
        <v>330</v>
      </c>
    </row>
    <row r="97" spans="1:3">
      <c r="A97" s="72" t="s">
        <v>3702</v>
      </c>
      <c r="B97" s="90" t="s">
        <v>402</v>
      </c>
      <c r="C97" s="98">
        <f>VLOOKUP(GroupVertices[[#This Row],[Vertex]], Vertices[], MATCH("ID", Vertices[#Headers], 0), FALSE)</f>
        <v>322</v>
      </c>
    </row>
    <row r="98" spans="1:3">
      <c r="A98" s="72" t="s">
        <v>3702</v>
      </c>
      <c r="B98" s="90" t="s">
        <v>375</v>
      </c>
      <c r="C98" s="98">
        <f>VLOOKUP(GroupVertices[[#This Row],[Vertex]], Vertices[], MATCH("ID", Vertices[#Headers], 0), FALSE)</f>
        <v>285</v>
      </c>
    </row>
    <row r="99" spans="1:3">
      <c r="A99" s="72" t="s">
        <v>3702</v>
      </c>
      <c r="B99" s="90" t="s">
        <v>365</v>
      </c>
      <c r="C99" s="98">
        <f>VLOOKUP(GroupVertices[[#This Row],[Vertex]], Vertices[], MATCH("ID", Vertices[#Headers], 0), FALSE)</f>
        <v>273</v>
      </c>
    </row>
    <row r="100" spans="1:3">
      <c r="A100" s="72" t="s">
        <v>3702</v>
      </c>
      <c r="B100" s="90" t="s">
        <v>360</v>
      </c>
      <c r="C100" s="98">
        <f>VLOOKUP(GroupVertices[[#This Row],[Vertex]], Vertices[], MATCH("ID", Vertices[#Headers], 0), FALSE)</f>
        <v>265</v>
      </c>
    </row>
    <row r="101" spans="1:3">
      <c r="A101" s="72" t="s">
        <v>3702</v>
      </c>
      <c r="B101" s="90" t="s">
        <v>338</v>
      </c>
      <c r="C101" s="98">
        <f>VLOOKUP(GroupVertices[[#This Row],[Vertex]], Vertices[], MATCH("ID", Vertices[#Headers], 0), FALSE)</f>
        <v>244</v>
      </c>
    </row>
    <row r="102" spans="1:3">
      <c r="A102" s="72" t="s">
        <v>3702</v>
      </c>
      <c r="B102" s="90" t="s">
        <v>333</v>
      </c>
      <c r="C102" s="98">
        <f>VLOOKUP(GroupVertices[[#This Row],[Vertex]], Vertices[], MATCH("ID", Vertices[#Headers], 0), FALSE)</f>
        <v>238</v>
      </c>
    </row>
    <row r="103" spans="1:3">
      <c r="A103" s="72" t="s">
        <v>3702</v>
      </c>
      <c r="B103" s="90" t="s">
        <v>326</v>
      </c>
      <c r="C103" s="98">
        <f>VLOOKUP(GroupVertices[[#This Row],[Vertex]], Vertices[], MATCH("ID", Vertices[#Headers], 0), FALSE)</f>
        <v>231</v>
      </c>
    </row>
    <row r="104" spans="1:3">
      <c r="A104" s="72" t="s">
        <v>3702</v>
      </c>
      <c r="B104" s="90" t="s">
        <v>723</v>
      </c>
      <c r="C104" s="98">
        <f>VLOOKUP(GroupVertices[[#This Row],[Vertex]], Vertices[], MATCH("ID", Vertices[#Headers], 0), FALSE)</f>
        <v>220</v>
      </c>
    </row>
    <row r="105" spans="1:3">
      <c r="A105" s="72" t="s">
        <v>3702</v>
      </c>
      <c r="B105" s="90" t="s">
        <v>320</v>
      </c>
      <c r="C105" s="98">
        <f>VLOOKUP(GroupVertices[[#This Row],[Vertex]], Vertices[], MATCH("ID", Vertices[#Headers], 0), FALSE)</f>
        <v>223</v>
      </c>
    </row>
    <row r="106" spans="1:3">
      <c r="A106" s="72" t="s">
        <v>3702</v>
      </c>
      <c r="B106" s="90" t="s">
        <v>317</v>
      </c>
      <c r="C106" s="98">
        <f>VLOOKUP(GroupVertices[[#This Row],[Vertex]], Vertices[], MATCH("ID", Vertices[#Headers], 0), FALSE)</f>
        <v>219</v>
      </c>
    </row>
    <row r="107" spans="1:3">
      <c r="A107" s="72" t="s">
        <v>3702</v>
      </c>
      <c r="B107" s="90" t="s">
        <v>308</v>
      </c>
      <c r="C107" s="98">
        <f>VLOOKUP(GroupVertices[[#This Row],[Vertex]], Vertices[], MATCH("ID", Vertices[#Headers], 0), FALSE)</f>
        <v>209</v>
      </c>
    </row>
    <row r="108" spans="1:3">
      <c r="A108" s="72" t="s">
        <v>3702</v>
      </c>
      <c r="B108" s="90" t="s">
        <v>303</v>
      </c>
      <c r="C108" s="98">
        <f>VLOOKUP(GroupVertices[[#This Row],[Vertex]], Vertices[], MATCH("ID", Vertices[#Headers], 0), FALSE)</f>
        <v>200</v>
      </c>
    </row>
    <row r="109" spans="1:3">
      <c r="A109" s="72" t="s">
        <v>3702</v>
      </c>
      <c r="B109" s="90" t="s">
        <v>225</v>
      </c>
      <c r="C109" s="98">
        <f>VLOOKUP(GroupVertices[[#This Row],[Vertex]], Vertices[], MATCH("ID", Vertices[#Headers], 0), FALSE)</f>
        <v>32</v>
      </c>
    </row>
    <row r="110" spans="1:3">
      <c r="A110" s="72" t="s">
        <v>3702</v>
      </c>
      <c r="B110" s="90" t="s">
        <v>292</v>
      </c>
      <c r="C110" s="98">
        <f>VLOOKUP(GroupVertices[[#This Row],[Vertex]], Vertices[], MATCH("ID", Vertices[#Headers], 0), FALSE)</f>
        <v>185</v>
      </c>
    </row>
    <row r="111" spans="1:3">
      <c r="A111" s="72" t="s">
        <v>3702</v>
      </c>
      <c r="B111" s="90" t="s">
        <v>283</v>
      </c>
      <c r="C111" s="98">
        <f>VLOOKUP(GroupVertices[[#This Row],[Vertex]], Vertices[], MATCH("ID", Vertices[#Headers], 0), FALSE)</f>
        <v>174</v>
      </c>
    </row>
    <row r="112" spans="1:3">
      <c r="A112" s="72" t="s">
        <v>3702</v>
      </c>
      <c r="B112" s="90" t="s">
        <v>277</v>
      </c>
      <c r="C112" s="98">
        <f>VLOOKUP(GroupVertices[[#This Row],[Vertex]], Vertices[], MATCH("ID", Vertices[#Headers], 0), FALSE)</f>
        <v>165</v>
      </c>
    </row>
    <row r="113" spans="1:3">
      <c r="A113" s="72" t="s">
        <v>3702</v>
      </c>
      <c r="B113" s="90" t="s">
        <v>267</v>
      </c>
      <c r="C113" s="98">
        <f>VLOOKUP(GroupVertices[[#This Row],[Vertex]], Vertices[], MATCH("ID", Vertices[#Headers], 0), FALSE)</f>
        <v>153</v>
      </c>
    </row>
    <row r="114" spans="1:3">
      <c r="A114" s="72" t="s">
        <v>3702</v>
      </c>
      <c r="B114" s="90" t="s">
        <v>228</v>
      </c>
      <c r="C114" s="98">
        <f>VLOOKUP(GroupVertices[[#This Row],[Vertex]], Vertices[], MATCH("ID", Vertices[#Headers], 0), FALSE)</f>
        <v>108</v>
      </c>
    </row>
    <row r="115" spans="1:3">
      <c r="A115" s="72" t="s">
        <v>3702</v>
      </c>
      <c r="B115" s="90" t="s">
        <v>227</v>
      </c>
      <c r="C115" s="98">
        <f>VLOOKUP(GroupVertices[[#This Row],[Vertex]], Vertices[], MATCH("ID", Vertices[#Headers], 0), FALSE)</f>
        <v>105</v>
      </c>
    </row>
    <row r="116" spans="1:3">
      <c r="A116" s="72" t="s">
        <v>3702</v>
      </c>
      <c r="B116" s="90" t="s">
        <v>222</v>
      </c>
      <c r="C116" s="98">
        <f>VLOOKUP(GroupVertices[[#This Row],[Vertex]], Vertices[], MATCH("ID", Vertices[#Headers], 0), FALSE)</f>
        <v>102</v>
      </c>
    </row>
    <row r="117" spans="1:3">
      <c r="A117" s="72" t="s">
        <v>3702</v>
      </c>
      <c r="B117" s="90" t="s">
        <v>217</v>
      </c>
      <c r="C117" s="98">
        <f>VLOOKUP(GroupVertices[[#This Row],[Vertex]], Vertices[], MATCH("ID", Vertices[#Headers], 0), FALSE)</f>
        <v>97</v>
      </c>
    </row>
    <row r="118" spans="1:3">
      <c r="A118" s="72" t="s">
        <v>3702</v>
      </c>
      <c r="B118" s="90" t="s">
        <v>211</v>
      </c>
      <c r="C118" s="98">
        <f>VLOOKUP(GroupVertices[[#This Row],[Vertex]], Vertices[], MATCH("ID", Vertices[#Headers], 0), FALSE)</f>
        <v>90</v>
      </c>
    </row>
    <row r="119" spans="1:3">
      <c r="A119" s="72" t="s">
        <v>3702</v>
      </c>
      <c r="B119" s="90" t="s">
        <v>209</v>
      </c>
      <c r="C119" s="98">
        <f>VLOOKUP(GroupVertices[[#This Row],[Vertex]], Vertices[], MATCH("ID", Vertices[#Headers], 0), FALSE)</f>
        <v>87</v>
      </c>
    </row>
    <row r="120" spans="1:3">
      <c r="A120" s="72" t="s">
        <v>3702</v>
      </c>
      <c r="B120" s="90" t="s">
        <v>203</v>
      </c>
      <c r="C120" s="98">
        <f>VLOOKUP(GroupVertices[[#This Row],[Vertex]], Vertices[], MATCH("ID", Vertices[#Headers], 0), FALSE)</f>
        <v>80</v>
      </c>
    </row>
    <row r="121" spans="1:3">
      <c r="A121" s="72" t="s">
        <v>3702</v>
      </c>
      <c r="B121" s="90" t="s">
        <v>201</v>
      </c>
      <c r="C121" s="98">
        <f>VLOOKUP(GroupVertices[[#This Row],[Vertex]], Vertices[], MATCH("ID", Vertices[#Headers], 0), FALSE)</f>
        <v>78</v>
      </c>
    </row>
    <row r="122" spans="1:3">
      <c r="A122" s="72" t="s">
        <v>3702</v>
      </c>
      <c r="B122" s="90" t="s">
        <v>200</v>
      </c>
      <c r="C122" s="98">
        <f>VLOOKUP(GroupVertices[[#This Row],[Vertex]], Vertices[], MATCH("ID", Vertices[#Headers], 0), FALSE)</f>
        <v>75</v>
      </c>
    </row>
    <row r="123" spans="1:3">
      <c r="A123" s="72" t="s">
        <v>3702</v>
      </c>
      <c r="B123" s="90" t="s">
        <v>198</v>
      </c>
      <c r="C123" s="98">
        <f>VLOOKUP(GroupVertices[[#This Row],[Vertex]], Vertices[], MATCH("ID", Vertices[#Headers], 0), FALSE)</f>
        <v>73</v>
      </c>
    </row>
    <row r="124" spans="1:3">
      <c r="A124" s="72" t="s">
        <v>3702</v>
      </c>
      <c r="B124" s="90" t="s">
        <v>197</v>
      </c>
      <c r="C124" s="98">
        <f>VLOOKUP(GroupVertices[[#This Row],[Vertex]], Vertices[], MATCH("ID", Vertices[#Headers], 0), FALSE)</f>
        <v>71</v>
      </c>
    </row>
    <row r="125" spans="1:3">
      <c r="A125" s="72" t="s">
        <v>3702</v>
      </c>
      <c r="B125" s="90" t="s">
        <v>195</v>
      </c>
      <c r="C125" s="98">
        <f>VLOOKUP(GroupVertices[[#This Row],[Vertex]], Vertices[], MATCH("ID", Vertices[#Headers], 0), FALSE)</f>
        <v>69</v>
      </c>
    </row>
    <row r="126" spans="1:3">
      <c r="A126" s="72" t="s">
        <v>3702</v>
      </c>
      <c r="B126" s="90" t="s">
        <v>191</v>
      </c>
      <c r="C126" s="98">
        <f>VLOOKUP(GroupVertices[[#This Row],[Vertex]], Vertices[], MATCH("ID", Vertices[#Headers], 0), FALSE)</f>
        <v>59</v>
      </c>
    </row>
    <row r="127" spans="1:3">
      <c r="A127" s="72" t="s">
        <v>3702</v>
      </c>
      <c r="B127" s="90" t="s">
        <v>188</v>
      </c>
      <c r="C127" s="98">
        <f>VLOOKUP(GroupVertices[[#This Row],[Vertex]], Vertices[], MATCH("ID", Vertices[#Headers], 0), FALSE)</f>
        <v>53</v>
      </c>
    </row>
    <row r="128" spans="1:3">
      <c r="A128" s="72" t="s">
        <v>3702</v>
      </c>
      <c r="B128" s="90" t="s">
        <v>186</v>
      </c>
      <c r="C128" s="98">
        <f>VLOOKUP(GroupVertices[[#This Row],[Vertex]], Vertices[], MATCH("ID", Vertices[#Headers], 0), FALSE)</f>
        <v>45</v>
      </c>
    </row>
    <row r="129" spans="1:3">
      <c r="A129" s="72" t="s">
        <v>3702</v>
      </c>
      <c r="B129" s="90" t="s">
        <v>185</v>
      </c>
      <c r="C129" s="98">
        <f>VLOOKUP(GroupVertices[[#This Row],[Vertex]], Vertices[], MATCH("ID", Vertices[#Headers], 0), FALSE)</f>
        <v>42</v>
      </c>
    </row>
    <row r="130" spans="1:3">
      <c r="A130" s="72" t="s">
        <v>3702</v>
      </c>
      <c r="B130" s="90" t="s">
        <v>181</v>
      </c>
      <c r="C130" s="98">
        <f>VLOOKUP(GroupVertices[[#This Row],[Vertex]], Vertices[], MATCH("ID", Vertices[#Headers], 0), FALSE)</f>
        <v>34</v>
      </c>
    </row>
    <row r="131" spans="1:3">
      <c r="A131" s="72" t="s">
        <v>3702</v>
      </c>
      <c r="B131" s="90" t="s">
        <v>180</v>
      </c>
      <c r="C131" s="98">
        <f>VLOOKUP(GroupVertices[[#This Row],[Vertex]], Vertices[], MATCH("ID", Vertices[#Headers], 0), FALSE)</f>
        <v>31</v>
      </c>
    </row>
    <row r="132" spans="1:3">
      <c r="A132" s="72" t="s">
        <v>3702</v>
      </c>
      <c r="B132" s="90" t="s">
        <v>179</v>
      </c>
      <c r="C132" s="98">
        <f>VLOOKUP(GroupVertices[[#This Row],[Vertex]], Vertices[], MATCH("ID", Vertices[#Headers], 0), FALSE)</f>
        <v>30</v>
      </c>
    </row>
    <row r="133" spans="1:3">
      <c r="A133" s="72" t="s">
        <v>3702</v>
      </c>
      <c r="B133" s="90" t="s">
        <v>178</v>
      </c>
      <c r="C133" s="98">
        <f>VLOOKUP(GroupVertices[[#This Row],[Vertex]], Vertices[], MATCH("ID", Vertices[#Headers], 0), FALSE)</f>
        <v>28</v>
      </c>
    </row>
    <row r="134" spans="1:3">
      <c r="A134" s="72" t="s">
        <v>3702</v>
      </c>
      <c r="B134" s="90" t="s">
        <v>170</v>
      </c>
      <c r="C134" s="98">
        <f>VLOOKUP(GroupVertices[[#This Row],[Vertex]], Vertices[], MATCH("ID", Vertices[#Headers], 0), FALSE)</f>
        <v>16</v>
      </c>
    </row>
    <row r="135" spans="1:3">
      <c r="A135" s="72" t="s">
        <v>3702</v>
      </c>
      <c r="B135" s="90" t="s">
        <v>168</v>
      </c>
      <c r="C135" s="98">
        <f>VLOOKUP(GroupVertices[[#This Row],[Vertex]], Vertices[], MATCH("ID", Vertices[#Headers], 0), FALSE)</f>
        <v>12</v>
      </c>
    </row>
    <row r="136" spans="1:3">
      <c r="A136" s="72" t="s">
        <v>3702</v>
      </c>
      <c r="B136" s="90" t="s">
        <v>163</v>
      </c>
      <c r="C136" s="98">
        <f>VLOOKUP(GroupVertices[[#This Row],[Vertex]], Vertices[], MATCH("ID", Vertices[#Headers], 0), FALSE)</f>
        <v>3</v>
      </c>
    </row>
    <row r="137" spans="1:3">
      <c r="A137" s="72" t="s">
        <v>3703</v>
      </c>
      <c r="B137" s="90" t="s">
        <v>845</v>
      </c>
      <c r="C137" s="98">
        <f>VLOOKUP(GroupVertices[[#This Row],[Vertex]], Vertices[], MATCH("ID", Vertices[#Headers], 0), FALSE)</f>
        <v>43</v>
      </c>
    </row>
    <row r="138" spans="1:3">
      <c r="A138" s="72" t="s">
        <v>3703</v>
      </c>
      <c r="B138" s="90" t="s">
        <v>806</v>
      </c>
      <c r="C138" s="98">
        <f>VLOOKUP(GroupVertices[[#This Row],[Vertex]], Vertices[], MATCH("ID", Vertices[#Headers], 0), FALSE)</f>
        <v>39</v>
      </c>
    </row>
    <row r="139" spans="1:3">
      <c r="A139" s="72" t="s">
        <v>3703</v>
      </c>
      <c r="B139" s="90" t="s">
        <v>903</v>
      </c>
      <c r="C139" s="98">
        <f>VLOOKUP(GroupVertices[[#This Row],[Vertex]], Vertices[], MATCH("ID", Vertices[#Headers], 0), FALSE)</f>
        <v>752</v>
      </c>
    </row>
    <row r="140" spans="1:3">
      <c r="A140" s="72" t="s">
        <v>3703</v>
      </c>
      <c r="B140" s="90" t="s">
        <v>671</v>
      </c>
      <c r="C140" s="98">
        <f>VLOOKUP(GroupVertices[[#This Row],[Vertex]], Vertices[], MATCH("ID", Vertices[#Headers], 0), FALSE)</f>
        <v>9</v>
      </c>
    </row>
    <row r="141" spans="1:3">
      <c r="A141" s="72" t="s">
        <v>3703</v>
      </c>
      <c r="B141" s="90" t="s">
        <v>898</v>
      </c>
      <c r="C141" s="98">
        <f>VLOOKUP(GroupVertices[[#This Row],[Vertex]], Vertices[], MATCH("ID", Vertices[#Headers], 0), FALSE)</f>
        <v>750</v>
      </c>
    </row>
    <row r="142" spans="1:3">
      <c r="A142" s="72" t="s">
        <v>3703</v>
      </c>
      <c r="B142" s="90" t="s">
        <v>838</v>
      </c>
      <c r="C142" s="98">
        <f>VLOOKUP(GroupVertices[[#This Row],[Vertex]], Vertices[], MATCH("ID", Vertices[#Headers], 0), FALSE)</f>
        <v>672</v>
      </c>
    </row>
    <row r="143" spans="1:3">
      <c r="A143" s="72" t="s">
        <v>3703</v>
      </c>
      <c r="B143" s="90" t="s">
        <v>489</v>
      </c>
      <c r="C143" s="98">
        <f>VLOOKUP(GroupVertices[[#This Row],[Vertex]], Vertices[], MATCH("ID", Vertices[#Headers], 0), FALSE)</f>
        <v>412</v>
      </c>
    </row>
    <row r="144" spans="1:3">
      <c r="A144" s="72" t="s">
        <v>3703</v>
      </c>
      <c r="B144" s="90" t="s">
        <v>756</v>
      </c>
      <c r="C144" s="98">
        <f>VLOOKUP(GroupVertices[[#This Row],[Vertex]], Vertices[], MATCH("ID", Vertices[#Headers], 0), FALSE)</f>
        <v>202</v>
      </c>
    </row>
    <row r="145" spans="1:3">
      <c r="A145" s="72" t="s">
        <v>3703</v>
      </c>
      <c r="B145" s="90" t="s">
        <v>675</v>
      </c>
      <c r="C145" s="98">
        <f>VLOOKUP(GroupVertices[[#This Row],[Vertex]], Vertices[], MATCH("ID", Vertices[#Headers], 0), FALSE)</f>
        <v>589</v>
      </c>
    </row>
    <row r="146" spans="1:3">
      <c r="A146" s="72" t="s">
        <v>3703</v>
      </c>
      <c r="B146" s="90" t="s">
        <v>586</v>
      </c>
      <c r="C146" s="98">
        <f>VLOOKUP(GroupVertices[[#This Row],[Vertex]], Vertices[], MATCH("ID", Vertices[#Headers], 0), FALSE)</f>
        <v>41</v>
      </c>
    </row>
    <row r="147" spans="1:3">
      <c r="A147" s="72" t="s">
        <v>3703</v>
      </c>
      <c r="B147" s="90" t="s">
        <v>897</v>
      </c>
      <c r="C147" s="98">
        <f>VLOOKUP(GroupVertices[[#This Row],[Vertex]], Vertices[], MATCH("ID", Vertices[#Headers], 0), FALSE)</f>
        <v>749</v>
      </c>
    </row>
    <row r="148" spans="1:3">
      <c r="A148" s="72" t="s">
        <v>3703</v>
      </c>
      <c r="B148" s="90" t="s">
        <v>896</v>
      </c>
      <c r="C148" s="98">
        <f>VLOOKUP(GroupVertices[[#This Row],[Vertex]], Vertices[], MATCH("ID", Vertices[#Headers], 0), FALSE)</f>
        <v>748</v>
      </c>
    </row>
    <row r="149" spans="1:3">
      <c r="A149" s="72" t="s">
        <v>3703</v>
      </c>
      <c r="B149" s="90" t="s">
        <v>696</v>
      </c>
      <c r="C149" s="98">
        <f>VLOOKUP(GroupVertices[[#This Row],[Vertex]], Vertices[], MATCH("ID", Vertices[#Headers], 0), FALSE)</f>
        <v>51</v>
      </c>
    </row>
    <row r="150" spans="1:3">
      <c r="A150" s="72" t="s">
        <v>3703</v>
      </c>
      <c r="B150" s="90" t="s">
        <v>869</v>
      </c>
      <c r="C150" s="98">
        <f>VLOOKUP(GroupVertices[[#This Row],[Vertex]], Vertices[], MATCH("ID", Vertices[#Headers], 0), FALSE)</f>
        <v>723</v>
      </c>
    </row>
    <row r="151" spans="1:3">
      <c r="A151" s="72" t="s">
        <v>3703</v>
      </c>
      <c r="B151" s="90" t="s">
        <v>766</v>
      </c>
      <c r="C151" s="98">
        <f>VLOOKUP(GroupVertices[[#This Row],[Vertex]], Vertices[], MATCH("ID", Vertices[#Headers], 0), FALSE)</f>
        <v>661</v>
      </c>
    </row>
    <row r="152" spans="1:3">
      <c r="A152" s="72" t="s">
        <v>3703</v>
      </c>
      <c r="B152" s="90" t="s">
        <v>441</v>
      </c>
      <c r="C152" s="98">
        <f>VLOOKUP(GroupVertices[[#This Row],[Vertex]], Vertices[], MATCH("ID", Vertices[#Headers], 0), FALSE)</f>
        <v>280</v>
      </c>
    </row>
    <row r="153" spans="1:3">
      <c r="A153" s="72" t="s">
        <v>3703</v>
      </c>
      <c r="B153" s="90" t="s">
        <v>867</v>
      </c>
      <c r="C153" s="98">
        <f>VLOOKUP(GroupVertices[[#This Row],[Vertex]], Vertices[], MATCH("ID", Vertices[#Headers], 0), FALSE)</f>
        <v>730</v>
      </c>
    </row>
    <row r="154" spans="1:3">
      <c r="A154" s="72" t="s">
        <v>3703</v>
      </c>
      <c r="B154" s="90" t="s">
        <v>505</v>
      </c>
      <c r="C154" s="98">
        <f>VLOOKUP(GroupVertices[[#This Row],[Vertex]], Vertices[], MATCH("ID", Vertices[#Headers], 0), FALSE)</f>
        <v>18</v>
      </c>
    </row>
    <row r="155" spans="1:3">
      <c r="A155" s="72" t="s">
        <v>3703</v>
      </c>
      <c r="B155" s="90" t="s">
        <v>767</v>
      </c>
      <c r="C155" s="98">
        <f>VLOOKUP(GroupVertices[[#This Row],[Vertex]], Vertices[], MATCH("ID", Vertices[#Headers], 0), FALSE)</f>
        <v>56</v>
      </c>
    </row>
    <row r="156" spans="1:3">
      <c r="A156" s="72" t="s">
        <v>3703</v>
      </c>
      <c r="B156" s="90" t="s">
        <v>888</v>
      </c>
      <c r="C156" s="98">
        <f>VLOOKUP(GroupVertices[[#This Row],[Vertex]], Vertices[], MATCH("ID", Vertices[#Headers], 0), FALSE)</f>
        <v>744</v>
      </c>
    </row>
    <row r="157" spans="1:3">
      <c r="A157" s="72" t="s">
        <v>3703</v>
      </c>
      <c r="B157" s="90" t="s">
        <v>686</v>
      </c>
      <c r="C157" s="98">
        <f>VLOOKUP(GroupVertices[[#This Row],[Vertex]], Vertices[], MATCH("ID", Vertices[#Headers], 0), FALSE)</f>
        <v>312</v>
      </c>
    </row>
    <row r="158" spans="1:3">
      <c r="A158" s="72" t="s">
        <v>3703</v>
      </c>
      <c r="B158" s="90" t="s">
        <v>758</v>
      </c>
      <c r="C158" s="98">
        <f>VLOOKUP(GroupVertices[[#This Row],[Vertex]], Vertices[], MATCH("ID", Vertices[#Headers], 0), FALSE)</f>
        <v>654</v>
      </c>
    </row>
    <row r="159" spans="1:3">
      <c r="A159" s="72" t="s">
        <v>3703</v>
      </c>
      <c r="B159" s="90" t="s">
        <v>760</v>
      </c>
      <c r="C159" s="98">
        <f>VLOOKUP(GroupVertices[[#This Row],[Vertex]], Vertices[], MATCH("ID", Vertices[#Headers], 0), FALSE)</f>
        <v>656</v>
      </c>
    </row>
    <row r="160" spans="1:3">
      <c r="A160" s="72" t="s">
        <v>3703</v>
      </c>
      <c r="B160" s="90" t="s">
        <v>884</v>
      </c>
      <c r="C160" s="98">
        <f>VLOOKUP(GroupVertices[[#This Row],[Vertex]], Vertices[], MATCH("ID", Vertices[#Headers], 0), FALSE)</f>
        <v>741</v>
      </c>
    </row>
    <row r="161" spans="1:3">
      <c r="A161" s="72" t="s">
        <v>3703</v>
      </c>
      <c r="B161" s="90" t="s">
        <v>770</v>
      </c>
      <c r="C161" s="98">
        <f>VLOOKUP(GroupVertices[[#This Row],[Vertex]], Vertices[], MATCH("ID", Vertices[#Headers], 0), FALSE)</f>
        <v>66</v>
      </c>
    </row>
    <row r="162" spans="1:3">
      <c r="A162" s="72" t="s">
        <v>3703</v>
      </c>
      <c r="B162" s="90" t="s">
        <v>850</v>
      </c>
      <c r="C162" s="98">
        <f>VLOOKUP(GroupVertices[[#This Row],[Vertex]], Vertices[], MATCH("ID", Vertices[#Headers], 0), FALSE)</f>
        <v>363</v>
      </c>
    </row>
    <row r="163" spans="1:3">
      <c r="A163" s="72" t="s">
        <v>3703</v>
      </c>
      <c r="B163" s="90" t="s">
        <v>658</v>
      </c>
      <c r="C163" s="98">
        <f>VLOOKUP(GroupVertices[[#This Row],[Vertex]], Vertices[], MATCH("ID", Vertices[#Headers], 0), FALSE)</f>
        <v>35</v>
      </c>
    </row>
    <row r="164" spans="1:3">
      <c r="A164" s="72" t="s">
        <v>3703</v>
      </c>
      <c r="B164" s="90" t="s">
        <v>669</v>
      </c>
      <c r="C164" s="98">
        <f>VLOOKUP(GroupVertices[[#This Row],[Vertex]], Vertices[], MATCH("ID", Vertices[#Headers], 0), FALSE)</f>
        <v>49</v>
      </c>
    </row>
    <row r="165" spans="1:3">
      <c r="A165" s="72" t="s">
        <v>3703</v>
      </c>
      <c r="B165" s="90" t="s">
        <v>792</v>
      </c>
      <c r="C165" s="98">
        <f>VLOOKUP(GroupVertices[[#This Row],[Vertex]], Vertices[], MATCH("ID", Vertices[#Headers], 0), FALSE)</f>
        <v>50</v>
      </c>
    </row>
    <row r="166" spans="1:3">
      <c r="A166" s="72" t="s">
        <v>3703</v>
      </c>
      <c r="B166" s="90" t="s">
        <v>659</v>
      </c>
      <c r="C166" s="98">
        <f>VLOOKUP(GroupVertices[[#This Row],[Vertex]], Vertices[], MATCH("ID", Vertices[#Headers], 0), FALSE)</f>
        <v>159</v>
      </c>
    </row>
    <row r="167" spans="1:3">
      <c r="A167" s="72" t="s">
        <v>3703</v>
      </c>
      <c r="B167" s="90" t="s">
        <v>413</v>
      </c>
      <c r="C167" s="98">
        <f>VLOOKUP(GroupVertices[[#This Row],[Vertex]], Vertices[], MATCH("ID", Vertices[#Headers], 0), FALSE)</f>
        <v>192</v>
      </c>
    </row>
    <row r="168" spans="1:3">
      <c r="A168" s="72" t="s">
        <v>3703</v>
      </c>
      <c r="B168" s="90" t="s">
        <v>866</v>
      </c>
      <c r="C168" s="98">
        <f>VLOOKUP(GroupVertices[[#This Row],[Vertex]], Vertices[], MATCH("ID", Vertices[#Headers], 0), FALSE)</f>
        <v>548</v>
      </c>
    </row>
    <row r="169" spans="1:3">
      <c r="A169" s="72" t="s">
        <v>3703</v>
      </c>
      <c r="B169" s="90" t="s">
        <v>545</v>
      </c>
      <c r="C169" s="98">
        <f>VLOOKUP(GroupVertices[[#This Row],[Vertex]], Vertices[], MATCH("ID", Vertices[#Headers], 0), FALSE)</f>
        <v>33</v>
      </c>
    </row>
    <row r="170" spans="1:3">
      <c r="A170" s="72" t="s">
        <v>3703</v>
      </c>
      <c r="B170" s="90" t="s">
        <v>844</v>
      </c>
      <c r="C170" s="98">
        <f>VLOOKUP(GroupVertices[[#This Row],[Vertex]], Vertices[], MATCH("ID", Vertices[#Headers], 0), FALSE)</f>
        <v>716</v>
      </c>
    </row>
    <row r="171" spans="1:3">
      <c r="A171" s="72" t="s">
        <v>3703</v>
      </c>
      <c r="B171" s="90" t="s">
        <v>893</v>
      </c>
      <c r="C171" s="98">
        <f>VLOOKUP(GroupVertices[[#This Row],[Vertex]], Vertices[], MATCH("ID", Vertices[#Headers], 0), FALSE)</f>
        <v>440</v>
      </c>
    </row>
    <row r="172" spans="1:3">
      <c r="A172" s="72" t="s">
        <v>3703</v>
      </c>
      <c r="B172" s="90" t="s">
        <v>479</v>
      </c>
      <c r="C172" s="98">
        <f>VLOOKUP(GroupVertices[[#This Row],[Vertex]], Vertices[], MATCH("ID", Vertices[#Headers], 0), FALSE)</f>
        <v>311</v>
      </c>
    </row>
    <row r="173" spans="1:3">
      <c r="A173" s="72" t="s">
        <v>3703</v>
      </c>
      <c r="B173" s="90" t="s">
        <v>624</v>
      </c>
      <c r="C173" s="98">
        <f>VLOOKUP(GroupVertices[[#This Row],[Vertex]], Vertices[], MATCH("ID", Vertices[#Headers], 0), FALSE)</f>
        <v>64</v>
      </c>
    </row>
    <row r="174" spans="1:3">
      <c r="A174" s="72" t="s">
        <v>3703</v>
      </c>
      <c r="B174" s="90" t="s">
        <v>587</v>
      </c>
      <c r="C174" s="98">
        <f>VLOOKUP(GroupVertices[[#This Row],[Vertex]], Vertices[], MATCH("ID", Vertices[#Headers], 0), FALSE)</f>
        <v>508</v>
      </c>
    </row>
    <row r="175" spans="1:3">
      <c r="A175" s="72" t="s">
        <v>3703</v>
      </c>
      <c r="B175" s="90" t="s">
        <v>788</v>
      </c>
      <c r="C175" s="98">
        <f>VLOOKUP(GroupVertices[[#This Row],[Vertex]], Vertices[], MATCH("ID", Vertices[#Headers], 0), FALSE)</f>
        <v>356</v>
      </c>
    </row>
    <row r="176" spans="1:3">
      <c r="A176" s="72" t="s">
        <v>3703</v>
      </c>
      <c r="B176" s="90" t="s">
        <v>817</v>
      </c>
      <c r="C176" s="98">
        <f>VLOOKUP(GroupVertices[[#This Row],[Vertex]], Vertices[], MATCH("ID", Vertices[#Headers], 0), FALSE)</f>
        <v>268</v>
      </c>
    </row>
    <row r="177" spans="1:3">
      <c r="A177" s="72" t="s">
        <v>3703</v>
      </c>
      <c r="B177" s="90" t="s">
        <v>707</v>
      </c>
      <c r="C177" s="98">
        <f>VLOOKUP(GroupVertices[[#This Row],[Vertex]], Vertices[], MATCH("ID", Vertices[#Headers], 0), FALSE)</f>
        <v>611</v>
      </c>
    </row>
    <row r="178" spans="1:3">
      <c r="A178" s="72" t="s">
        <v>3703</v>
      </c>
      <c r="B178" s="90" t="s">
        <v>908</v>
      </c>
      <c r="C178" s="98">
        <f>VLOOKUP(GroupVertices[[#This Row],[Vertex]], Vertices[], MATCH("ID", Vertices[#Headers], 0), FALSE)</f>
        <v>643</v>
      </c>
    </row>
    <row r="179" spans="1:3">
      <c r="A179" s="72" t="s">
        <v>3703</v>
      </c>
      <c r="B179" s="90" t="s">
        <v>856</v>
      </c>
      <c r="C179" s="98">
        <f>VLOOKUP(GroupVertices[[#This Row],[Vertex]], Vertices[], MATCH("ID", Vertices[#Headers], 0), FALSE)</f>
        <v>722</v>
      </c>
    </row>
    <row r="180" spans="1:3">
      <c r="A180" s="72" t="s">
        <v>3703</v>
      </c>
      <c r="B180" s="90" t="s">
        <v>668</v>
      </c>
      <c r="C180" s="98">
        <f>VLOOKUP(GroupVertices[[#This Row],[Vertex]], Vertices[], MATCH("ID", Vertices[#Headers], 0), FALSE)</f>
        <v>586</v>
      </c>
    </row>
    <row r="181" spans="1:3">
      <c r="A181" s="72" t="s">
        <v>3703</v>
      </c>
      <c r="B181" s="90" t="s">
        <v>667</v>
      </c>
      <c r="C181" s="98">
        <f>VLOOKUP(GroupVertices[[#This Row],[Vertex]], Vertices[], MATCH("ID", Vertices[#Headers], 0), FALSE)</f>
        <v>585</v>
      </c>
    </row>
    <row r="182" spans="1:3">
      <c r="A182" s="72" t="s">
        <v>3703</v>
      </c>
      <c r="B182" s="90" t="s">
        <v>670</v>
      </c>
      <c r="C182" s="98">
        <f>VLOOKUP(GroupVertices[[#This Row],[Vertex]], Vertices[], MATCH("ID", Vertices[#Headers], 0), FALSE)</f>
        <v>587</v>
      </c>
    </row>
    <row r="183" spans="1:3">
      <c r="A183" s="72" t="s">
        <v>3703</v>
      </c>
      <c r="B183" s="90" t="s">
        <v>638</v>
      </c>
      <c r="C183" s="98">
        <f>VLOOKUP(GroupVertices[[#This Row],[Vertex]], Vertices[], MATCH("ID", Vertices[#Headers], 0), FALSE)</f>
        <v>362</v>
      </c>
    </row>
    <row r="184" spans="1:3">
      <c r="A184" s="72" t="s">
        <v>3703</v>
      </c>
      <c r="B184" s="90" t="s">
        <v>842</v>
      </c>
      <c r="C184" s="98">
        <f>VLOOKUP(GroupVertices[[#This Row],[Vertex]], Vertices[], MATCH("ID", Vertices[#Headers], 0), FALSE)</f>
        <v>703</v>
      </c>
    </row>
    <row r="185" spans="1:3">
      <c r="A185" s="72" t="s">
        <v>3703</v>
      </c>
      <c r="B185" s="90" t="s">
        <v>841</v>
      </c>
      <c r="C185" s="98">
        <f>VLOOKUP(GroupVertices[[#This Row],[Vertex]], Vertices[], MATCH("ID", Vertices[#Headers], 0), FALSE)</f>
        <v>715</v>
      </c>
    </row>
    <row r="186" spans="1:3">
      <c r="A186" s="72" t="s">
        <v>3703</v>
      </c>
      <c r="B186" s="90" t="s">
        <v>698</v>
      </c>
      <c r="C186" s="98">
        <f>VLOOKUP(GroupVertices[[#This Row],[Vertex]], Vertices[], MATCH("ID", Vertices[#Headers], 0), FALSE)</f>
        <v>370</v>
      </c>
    </row>
    <row r="187" spans="1:3">
      <c r="A187" s="72" t="s">
        <v>3703</v>
      </c>
      <c r="B187" s="90" t="s">
        <v>840</v>
      </c>
      <c r="C187" s="98">
        <f>VLOOKUP(GroupVertices[[#This Row],[Vertex]], Vertices[], MATCH("ID", Vertices[#Headers], 0), FALSE)</f>
        <v>714</v>
      </c>
    </row>
    <row r="188" spans="1:3">
      <c r="A188" s="72" t="s">
        <v>3703</v>
      </c>
      <c r="B188" s="90" t="s">
        <v>827</v>
      </c>
      <c r="C188" s="98">
        <f>VLOOKUP(GroupVertices[[#This Row],[Vertex]], Vertices[], MATCH("ID", Vertices[#Headers], 0), FALSE)</f>
        <v>704</v>
      </c>
    </row>
    <row r="189" spans="1:3">
      <c r="A189" s="72" t="s">
        <v>3703</v>
      </c>
      <c r="B189" s="90" t="s">
        <v>843</v>
      </c>
      <c r="C189" s="98">
        <f>VLOOKUP(GroupVertices[[#This Row],[Vertex]], Vertices[], MATCH("ID", Vertices[#Headers], 0), FALSE)</f>
        <v>453</v>
      </c>
    </row>
    <row r="190" spans="1:3">
      <c r="A190" s="72" t="s">
        <v>3703</v>
      </c>
      <c r="B190" s="90" t="s">
        <v>551</v>
      </c>
      <c r="C190" s="98">
        <f>VLOOKUP(GroupVertices[[#This Row],[Vertex]], Vertices[], MATCH("ID", Vertices[#Headers], 0), FALSE)</f>
        <v>480</v>
      </c>
    </row>
    <row r="191" spans="1:3">
      <c r="A191" s="72" t="s">
        <v>3703</v>
      </c>
      <c r="B191" s="90" t="s">
        <v>761</v>
      </c>
      <c r="C191" s="98">
        <f>VLOOKUP(GroupVertices[[#This Row],[Vertex]], Vertices[], MATCH("ID", Vertices[#Headers], 0), FALSE)</f>
        <v>657</v>
      </c>
    </row>
    <row r="192" spans="1:3">
      <c r="A192" s="72" t="s">
        <v>3703</v>
      </c>
      <c r="B192" s="90" t="s">
        <v>705</v>
      </c>
      <c r="C192" s="98">
        <f>VLOOKUP(GroupVertices[[#This Row],[Vertex]], Vertices[], MATCH("ID", Vertices[#Headers], 0), FALSE)</f>
        <v>47</v>
      </c>
    </row>
    <row r="193" spans="1:3">
      <c r="A193" s="72" t="s">
        <v>3703</v>
      </c>
      <c r="B193" s="90" t="s">
        <v>816</v>
      </c>
      <c r="C193" s="98">
        <f>VLOOKUP(GroupVertices[[#This Row],[Vertex]], Vertices[], MATCH("ID", Vertices[#Headers], 0), FALSE)</f>
        <v>698</v>
      </c>
    </row>
    <row r="194" spans="1:3">
      <c r="A194" s="72" t="s">
        <v>3703</v>
      </c>
      <c r="B194" s="90" t="s">
        <v>811</v>
      </c>
      <c r="C194" s="98">
        <f>VLOOKUP(GroupVertices[[#This Row],[Vertex]], Vertices[], MATCH("ID", Vertices[#Headers], 0), FALSE)</f>
        <v>693</v>
      </c>
    </row>
    <row r="195" spans="1:3">
      <c r="A195" s="72" t="s">
        <v>3703</v>
      </c>
      <c r="B195" s="90" t="s">
        <v>899</v>
      </c>
      <c r="C195" s="98">
        <f>VLOOKUP(GroupVertices[[#This Row],[Vertex]], Vertices[], MATCH("ID", Vertices[#Headers], 0), FALSE)</f>
        <v>576</v>
      </c>
    </row>
    <row r="196" spans="1:3">
      <c r="A196" s="72" t="s">
        <v>3703</v>
      </c>
      <c r="B196" s="90" t="s">
        <v>810</v>
      </c>
      <c r="C196" s="98">
        <f>VLOOKUP(GroupVertices[[#This Row],[Vertex]], Vertices[], MATCH("ID", Vertices[#Headers], 0), FALSE)</f>
        <v>617</v>
      </c>
    </row>
    <row r="197" spans="1:3">
      <c r="A197" s="72" t="s">
        <v>3703</v>
      </c>
      <c r="B197" s="90" t="s">
        <v>793</v>
      </c>
      <c r="C197" s="98">
        <f>VLOOKUP(GroupVertices[[#This Row],[Vertex]], Vertices[], MATCH("ID", Vertices[#Headers], 0), FALSE)</f>
        <v>679</v>
      </c>
    </row>
    <row r="198" spans="1:3">
      <c r="A198" s="72" t="s">
        <v>3703</v>
      </c>
      <c r="B198" s="90" t="s">
        <v>826</v>
      </c>
      <c r="C198" s="98">
        <f>VLOOKUP(GroupVertices[[#This Row],[Vertex]], Vertices[], MATCH("ID", Vertices[#Headers], 0), FALSE)</f>
        <v>680</v>
      </c>
    </row>
    <row r="199" spans="1:3">
      <c r="A199" s="72" t="s">
        <v>3703</v>
      </c>
      <c r="B199" s="90" t="s">
        <v>433</v>
      </c>
      <c r="C199" s="98">
        <f>VLOOKUP(GroupVertices[[#This Row],[Vertex]], Vertices[], MATCH("ID", Vertices[#Headers], 0), FALSE)</f>
        <v>65</v>
      </c>
    </row>
    <row r="200" spans="1:3">
      <c r="A200" s="72" t="s">
        <v>3703</v>
      </c>
      <c r="B200" s="90" t="s">
        <v>865</v>
      </c>
      <c r="C200" s="98">
        <f>VLOOKUP(GroupVertices[[#This Row],[Vertex]], Vertices[], MATCH("ID", Vertices[#Headers], 0), FALSE)</f>
        <v>337</v>
      </c>
    </row>
    <row r="201" spans="1:3">
      <c r="A201" s="72" t="s">
        <v>3703</v>
      </c>
      <c r="B201" s="90" t="s">
        <v>660</v>
      </c>
      <c r="C201" s="98">
        <f>VLOOKUP(GroupVertices[[#This Row],[Vertex]], Vertices[], MATCH("ID", Vertices[#Headers], 0), FALSE)</f>
        <v>579</v>
      </c>
    </row>
    <row r="202" spans="1:3">
      <c r="A202" s="72" t="s">
        <v>3703</v>
      </c>
      <c r="B202" s="90" t="s">
        <v>690</v>
      </c>
      <c r="C202" s="98">
        <f>VLOOKUP(GroupVertices[[#This Row],[Vertex]], Vertices[], MATCH("ID", Vertices[#Headers], 0), FALSE)</f>
        <v>169</v>
      </c>
    </row>
    <row r="203" spans="1:3">
      <c r="A203" s="72" t="s">
        <v>3703</v>
      </c>
      <c r="B203" s="90" t="s">
        <v>718</v>
      </c>
      <c r="C203" s="98">
        <f>VLOOKUP(GroupVertices[[#This Row],[Vertex]], Vertices[], MATCH("ID", Vertices[#Headers], 0), FALSE)</f>
        <v>414</v>
      </c>
    </row>
    <row r="204" spans="1:3">
      <c r="A204" s="72" t="s">
        <v>3703</v>
      </c>
      <c r="B204" s="90" t="s">
        <v>566</v>
      </c>
      <c r="C204" s="98">
        <f>VLOOKUP(GroupVertices[[#This Row],[Vertex]], Vertices[], MATCH("ID", Vertices[#Headers], 0), FALSE)</f>
        <v>492</v>
      </c>
    </row>
    <row r="205" spans="1:3">
      <c r="A205" s="72" t="s">
        <v>3703</v>
      </c>
      <c r="B205" s="90" t="s">
        <v>765</v>
      </c>
      <c r="C205" s="98">
        <f>VLOOKUP(GroupVertices[[#This Row],[Vertex]], Vertices[], MATCH("ID", Vertices[#Headers], 0), FALSE)</f>
        <v>63</v>
      </c>
    </row>
    <row r="206" spans="1:3">
      <c r="A206" s="72" t="s">
        <v>3703</v>
      </c>
      <c r="B206" s="90" t="s">
        <v>771</v>
      </c>
      <c r="C206" s="98">
        <f>VLOOKUP(GroupVertices[[#This Row],[Vertex]], Vertices[], MATCH("ID", Vertices[#Headers], 0), FALSE)</f>
        <v>663</v>
      </c>
    </row>
    <row r="207" spans="1:3">
      <c r="A207" s="72" t="s">
        <v>3703</v>
      </c>
      <c r="B207" s="90" t="s">
        <v>768</v>
      </c>
      <c r="C207" s="98">
        <f>VLOOKUP(GroupVertices[[#This Row],[Vertex]], Vertices[], MATCH("ID", Vertices[#Headers], 0), FALSE)</f>
        <v>423</v>
      </c>
    </row>
    <row r="208" spans="1:3">
      <c r="A208" s="72" t="s">
        <v>3703</v>
      </c>
      <c r="B208" s="90" t="s">
        <v>465</v>
      </c>
      <c r="C208" s="98">
        <f>VLOOKUP(GroupVertices[[#This Row],[Vertex]], Vertices[], MATCH("ID", Vertices[#Headers], 0), FALSE)</f>
        <v>388</v>
      </c>
    </row>
    <row r="209" spans="1:3">
      <c r="A209" s="72" t="s">
        <v>3703</v>
      </c>
      <c r="B209" s="90" t="s">
        <v>764</v>
      </c>
      <c r="C209" s="98">
        <f>VLOOKUP(GroupVertices[[#This Row],[Vertex]], Vertices[], MATCH("ID", Vertices[#Headers], 0), FALSE)</f>
        <v>660</v>
      </c>
    </row>
    <row r="210" spans="1:3">
      <c r="A210" s="72" t="s">
        <v>3703</v>
      </c>
      <c r="B210" s="90" t="s">
        <v>872</v>
      </c>
      <c r="C210" s="98">
        <f>VLOOKUP(GroupVertices[[#This Row],[Vertex]], Vertices[], MATCH("ID", Vertices[#Headers], 0), FALSE)</f>
        <v>218</v>
      </c>
    </row>
    <row r="211" spans="1:3">
      <c r="A211" s="72" t="s">
        <v>3703</v>
      </c>
      <c r="B211" s="90" t="s">
        <v>755</v>
      </c>
      <c r="C211" s="98">
        <f>VLOOKUP(GroupVertices[[#This Row],[Vertex]], Vertices[], MATCH("ID", Vertices[#Headers], 0), FALSE)</f>
        <v>652</v>
      </c>
    </row>
    <row r="212" spans="1:3">
      <c r="A212" s="72" t="s">
        <v>3703</v>
      </c>
      <c r="B212" s="90" t="s">
        <v>754</v>
      </c>
      <c r="C212" s="98">
        <f>VLOOKUP(GroupVertices[[#This Row],[Vertex]], Vertices[], MATCH("ID", Vertices[#Headers], 0), FALSE)</f>
        <v>651</v>
      </c>
    </row>
    <row r="213" spans="1:3">
      <c r="A213" s="72" t="s">
        <v>3703</v>
      </c>
      <c r="B213" s="90" t="s">
        <v>757</v>
      </c>
      <c r="C213" s="98">
        <f>VLOOKUP(GroupVertices[[#This Row],[Vertex]], Vertices[], MATCH("ID", Vertices[#Headers], 0), FALSE)</f>
        <v>653</v>
      </c>
    </row>
    <row r="214" spans="1:3">
      <c r="A214" s="72" t="s">
        <v>3703</v>
      </c>
      <c r="B214" s="90" t="s">
        <v>352</v>
      </c>
      <c r="C214" s="98">
        <f>VLOOKUP(GroupVertices[[#This Row],[Vertex]], Vertices[], MATCH("ID", Vertices[#Headers], 0), FALSE)</f>
        <v>257</v>
      </c>
    </row>
    <row r="215" spans="1:3">
      <c r="A215" s="72" t="s">
        <v>3703</v>
      </c>
      <c r="B215" s="90" t="s">
        <v>565</v>
      </c>
      <c r="C215" s="98">
        <f>VLOOKUP(GroupVertices[[#This Row],[Vertex]], Vertices[], MATCH("ID", Vertices[#Headers], 0), FALSE)</f>
        <v>420</v>
      </c>
    </row>
    <row r="216" spans="1:3">
      <c r="A216" s="72" t="s">
        <v>3703</v>
      </c>
      <c r="B216" s="90" t="s">
        <v>744</v>
      </c>
      <c r="C216" s="98">
        <f>VLOOKUP(GroupVertices[[#This Row],[Vertex]], Vertices[], MATCH("ID", Vertices[#Headers], 0), FALSE)</f>
        <v>642</v>
      </c>
    </row>
    <row r="217" spans="1:3">
      <c r="A217" s="72" t="s">
        <v>3703</v>
      </c>
      <c r="B217" s="90" t="s">
        <v>710</v>
      </c>
      <c r="C217" s="98">
        <f>VLOOKUP(GroupVertices[[#This Row],[Vertex]], Vertices[], MATCH("ID", Vertices[#Headers], 0), FALSE)</f>
        <v>320</v>
      </c>
    </row>
    <row r="218" spans="1:3">
      <c r="A218" s="72" t="s">
        <v>3703</v>
      </c>
      <c r="B218" s="90" t="s">
        <v>717</v>
      </c>
      <c r="C218" s="98">
        <f>VLOOKUP(GroupVertices[[#This Row],[Vertex]], Vertices[], MATCH("ID", Vertices[#Headers], 0), FALSE)</f>
        <v>623</v>
      </c>
    </row>
    <row r="219" spans="1:3">
      <c r="A219" s="72" t="s">
        <v>3703</v>
      </c>
      <c r="B219" s="90" t="s">
        <v>715</v>
      </c>
      <c r="C219" s="98">
        <f>VLOOKUP(GroupVertices[[#This Row],[Vertex]], Vertices[], MATCH("ID", Vertices[#Headers], 0), FALSE)</f>
        <v>621</v>
      </c>
    </row>
    <row r="220" spans="1:3">
      <c r="A220" s="72" t="s">
        <v>3703</v>
      </c>
      <c r="B220" s="90" t="s">
        <v>716</v>
      </c>
      <c r="C220" s="98">
        <f>VLOOKUP(GroupVertices[[#This Row],[Vertex]], Vertices[], MATCH("ID", Vertices[#Headers], 0), FALSE)</f>
        <v>622</v>
      </c>
    </row>
    <row r="221" spans="1:3">
      <c r="A221" s="72" t="s">
        <v>3703</v>
      </c>
      <c r="B221" s="90" t="s">
        <v>522</v>
      </c>
      <c r="C221" s="98">
        <f>VLOOKUP(GroupVertices[[#This Row],[Vertex]], Vertices[], MATCH("ID", Vertices[#Headers], 0), FALSE)</f>
        <v>457</v>
      </c>
    </row>
    <row r="222" spans="1:3">
      <c r="A222" s="72" t="s">
        <v>3703</v>
      </c>
      <c r="B222" s="90" t="s">
        <v>848</v>
      </c>
      <c r="C222" s="98">
        <f>VLOOKUP(GroupVertices[[#This Row],[Vertex]], Vertices[], MATCH("ID", Vertices[#Headers], 0), FALSE)</f>
        <v>415</v>
      </c>
    </row>
    <row r="223" spans="1:3">
      <c r="A223" s="72" t="s">
        <v>3703</v>
      </c>
      <c r="B223" s="90" t="s">
        <v>711</v>
      </c>
      <c r="C223" s="98">
        <f>VLOOKUP(GroupVertices[[#This Row],[Vertex]], Vertices[], MATCH("ID", Vertices[#Headers], 0), FALSE)</f>
        <v>614</v>
      </c>
    </row>
    <row r="224" spans="1:3">
      <c r="A224" s="72" t="s">
        <v>3703</v>
      </c>
      <c r="B224" s="90" t="s">
        <v>729</v>
      </c>
      <c r="C224" s="98">
        <f>VLOOKUP(GroupVertices[[#This Row],[Vertex]], Vertices[], MATCH("ID", Vertices[#Headers], 0), FALSE)</f>
        <v>596</v>
      </c>
    </row>
    <row r="225" spans="1:3">
      <c r="A225" s="72" t="s">
        <v>3703</v>
      </c>
      <c r="B225" s="90" t="s">
        <v>712</v>
      </c>
      <c r="C225" s="98">
        <f>VLOOKUP(GroupVertices[[#This Row],[Vertex]], Vertices[], MATCH("ID", Vertices[#Headers], 0), FALSE)</f>
        <v>616</v>
      </c>
    </row>
    <row r="226" spans="1:3">
      <c r="A226" s="72" t="s">
        <v>3703</v>
      </c>
      <c r="B226" s="90" t="s">
        <v>706</v>
      </c>
      <c r="C226" s="98">
        <f>VLOOKUP(GroupVertices[[#This Row],[Vertex]], Vertices[], MATCH("ID", Vertices[#Headers], 0), FALSE)</f>
        <v>610</v>
      </c>
    </row>
    <row r="227" spans="1:3">
      <c r="A227" s="72" t="s">
        <v>3703</v>
      </c>
      <c r="B227" s="90" t="s">
        <v>699</v>
      </c>
      <c r="C227" s="98">
        <f>VLOOKUP(GroupVertices[[#This Row],[Vertex]], Vertices[], MATCH("ID", Vertices[#Headers], 0), FALSE)</f>
        <v>605</v>
      </c>
    </row>
    <row r="228" spans="1:3">
      <c r="A228" s="72" t="s">
        <v>3703</v>
      </c>
      <c r="B228" s="90" t="s">
        <v>472</v>
      </c>
      <c r="C228" s="98">
        <f>VLOOKUP(GroupVertices[[#This Row],[Vertex]], Vertices[], MATCH("ID", Vertices[#Headers], 0), FALSE)</f>
        <v>191</v>
      </c>
    </row>
    <row r="229" spans="1:3">
      <c r="A229" s="72" t="s">
        <v>3703</v>
      </c>
      <c r="B229" s="90" t="s">
        <v>691</v>
      </c>
      <c r="C229" s="98">
        <f>VLOOKUP(GroupVertices[[#This Row],[Vertex]], Vertices[], MATCH("ID", Vertices[#Headers], 0), FALSE)</f>
        <v>599</v>
      </c>
    </row>
    <row r="230" spans="1:3">
      <c r="A230" s="72" t="s">
        <v>3703</v>
      </c>
      <c r="B230" s="90" t="s">
        <v>689</v>
      </c>
      <c r="C230" s="98">
        <f>VLOOKUP(GroupVertices[[#This Row],[Vertex]], Vertices[], MATCH("ID", Vertices[#Headers], 0), FALSE)</f>
        <v>168</v>
      </c>
    </row>
    <row r="231" spans="1:3">
      <c r="A231" s="72" t="s">
        <v>3703</v>
      </c>
      <c r="B231" s="90" t="s">
        <v>672</v>
      </c>
      <c r="C231" s="98">
        <f>VLOOKUP(GroupVertices[[#This Row],[Vertex]], Vertices[], MATCH("ID", Vertices[#Headers], 0), FALSE)</f>
        <v>588</v>
      </c>
    </row>
    <row r="232" spans="1:3">
      <c r="A232" s="72" t="s">
        <v>3703</v>
      </c>
      <c r="B232" s="90" t="s">
        <v>871</v>
      </c>
      <c r="C232" s="98">
        <f>VLOOKUP(GroupVertices[[#This Row],[Vertex]], Vertices[], MATCH("ID", Vertices[#Headers], 0), FALSE)</f>
        <v>395</v>
      </c>
    </row>
    <row r="233" spans="1:3">
      <c r="A233" s="72" t="s">
        <v>3703</v>
      </c>
      <c r="B233" s="90" t="s">
        <v>666</v>
      </c>
      <c r="C233" s="98">
        <f>VLOOKUP(GroupVertices[[#This Row],[Vertex]], Vertices[], MATCH("ID", Vertices[#Headers], 0), FALSE)</f>
        <v>584</v>
      </c>
    </row>
    <row r="234" spans="1:3">
      <c r="A234" s="72" t="s">
        <v>3703</v>
      </c>
      <c r="B234" s="90" t="s">
        <v>657</v>
      </c>
      <c r="C234" s="98">
        <f>VLOOKUP(GroupVertices[[#This Row],[Vertex]], Vertices[], MATCH("ID", Vertices[#Headers], 0), FALSE)</f>
        <v>578</v>
      </c>
    </row>
    <row r="235" spans="1:3">
      <c r="A235" s="72" t="s">
        <v>3703</v>
      </c>
      <c r="B235" s="90" t="s">
        <v>868</v>
      </c>
      <c r="C235" s="98">
        <f>VLOOKUP(GroupVertices[[#This Row],[Vertex]], Vertices[], MATCH("ID", Vertices[#Headers], 0), FALSE)</f>
        <v>413</v>
      </c>
    </row>
    <row r="236" spans="1:3">
      <c r="A236" s="72" t="s">
        <v>3703</v>
      </c>
      <c r="B236" s="90" t="s">
        <v>824</v>
      </c>
      <c r="C236" s="98">
        <f>VLOOKUP(GroupVertices[[#This Row],[Vertex]], Vertices[], MATCH("ID", Vertices[#Headers], 0), FALSE)</f>
        <v>513</v>
      </c>
    </row>
    <row r="237" spans="1:3">
      <c r="A237" s="72" t="s">
        <v>3703</v>
      </c>
      <c r="B237" s="90" t="s">
        <v>564</v>
      </c>
      <c r="C237" s="98">
        <f>VLOOKUP(GroupVertices[[#This Row],[Vertex]], Vertices[], MATCH("ID", Vertices[#Headers], 0), FALSE)</f>
        <v>421</v>
      </c>
    </row>
    <row r="238" spans="1:3">
      <c r="A238" s="72" t="s">
        <v>3703</v>
      </c>
      <c r="B238" s="90" t="s">
        <v>540</v>
      </c>
      <c r="C238" s="98">
        <f>VLOOKUP(GroupVertices[[#This Row],[Vertex]], Vertices[], MATCH("ID", Vertices[#Headers], 0), FALSE)</f>
        <v>471</v>
      </c>
    </row>
    <row r="239" spans="1:3">
      <c r="A239" s="72" t="s">
        <v>3703</v>
      </c>
      <c r="B239" s="90" t="s">
        <v>523</v>
      </c>
      <c r="C239" s="98">
        <f>VLOOKUP(GroupVertices[[#This Row],[Vertex]], Vertices[], MATCH("ID", Vertices[#Headers], 0), FALSE)</f>
        <v>458</v>
      </c>
    </row>
    <row r="240" spans="1:3">
      <c r="A240" s="72" t="s">
        <v>3703</v>
      </c>
      <c r="B240" s="90" t="s">
        <v>508</v>
      </c>
      <c r="C240" s="98">
        <f>VLOOKUP(GroupVertices[[#This Row],[Vertex]], Vertices[], MATCH("ID", Vertices[#Headers], 0), FALSE)</f>
        <v>445</v>
      </c>
    </row>
    <row r="241" spans="1:3">
      <c r="A241" s="72" t="s">
        <v>3703</v>
      </c>
      <c r="B241" s="90" t="s">
        <v>487</v>
      </c>
      <c r="C241" s="98">
        <f>VLOOKUP(GroupVertices[[#This Row],[Vertex]], Vertices[], MATCH("ID", Vertices[#Headers], 0), FALSE)</f>
        <v>409</v>
      </c>
    </row>
    <row r="242" spans="1:3">
      <c r="A242" s="72" t="s">
        <v>3703</v>
      </c>
      <c r="B242" s="90" t="s">
        <v>625</v>
      </c>
      <c r="C242" s="98">
        <f>VLOOKUP(GroupVertices[[#This Row],[Vertex]], Vertices[], MATCH("ID", Vertices[#Headers], 0), FALSE)</f>
        <v>418</v>
      </c>
    </row>
    <row r="243" spans="1:3">
      <c r="A243" s="72" t="s">
        <v>3703</v>
      </c>
      <c r="B243" s="90" t="s">
        <v>920</v>
      </c>
      <c r="C243" s="98">
        <f>VLOOKUP(GroupVertices[[#This Row],[Vertex]], Vertices[], MATCH("ID", Vertices[#Headers], 0), FALSE)</f>
        <v>411</v>
      </c>
    </row>
    <row r="244" spans="1:3">
      <c r="A244" s="72" t="s">
        <v>3703</v>
      </c>
      <c r="B244" s="90" t="s">
        <v>480</v>
      </c>
      <c r="C244" s="98">
        <f>VLOOKUP(GroupVertices[[#This Row],[Vertex]], Vertices[], MATCH("ID", Vertices[#Headers], 0), FALSE)</f>
        <v>402</v>
      </c>
    </row>
    <row r="245" spans="1:3">
      <c r="A245" s="72" t="s">
        <v>3703</v>
      </c>
      <c r="B245" s="90" t="s">
        <v>478</v>
      </c>
      <c r="C245" s="98">
        <f>VLOOKUP(GroupVertices[[#This Row],[Vertex]], Vertices[], MATCH("ID", Vertices[#Headers], 0), FALSE)</f>
        <v>401</v>
      </c>
    </row>
    <row r="246" spans="1:3">
      <c r="A246" s="72" t="s">
        <v>3703</v>
      </c>
      <c r="B246" s="90" t="s">
        <v>473</v>
      </c>
      <c r="C246" s="98">
        <f>VLOOKUP(GroupVertices[[#This Row],[Vertex]], Vertices[], MATCH("ID", Vertices[#Headers], 0), FALSE)</f>
        <v>394</v>
      </c>
    </row>
    <row r="247" spans="1:3">
      <c r="A247" s="72" t="s">
        <v>3703</v>
      </c>
      <c r="B247" s="90" t="s">
        <v>440</v>
      </c>
      <c r="C247" s="98">
        <f>VLOOKUP(GroupVertices[[#This Row],[Vertex]], Vertices[], MATCH("ID", Vertices[#Headers], 0), FALSE)</f>
        <v>361</v>
      </c>
    </row>
    <row r="248" spans="1:3">
      <c r="A248" s="72" t="s">
        <v>3703</v>
      </c>
      <c r="B248" s="90" t="s">
        <v>432</v>
      </c>
      <c r="C248" s="98">
        <f>VLOOKUP(GroupVertices[[#This Row],[Vertex]], Vertices[], MATCH("ID", Vertices[#Headers], 0), FALSE)</f>
        <v>353</v>
      </c>
    </row>
    <row r="249" spans="1:3">
      <c r="A249" s="72" t="s">
        <v>3703</v>
      </c>
      <c r="B249" s="90" t="s">
        <v>416</v>
      </c>
      <c r="C249" s="98">
        <f>VLOOKUP(GroupVertices[[#This Row],[Vertex]], Vertices[], MATCH("ID", Vertices[#Headers], 0), FALSE)</f>
        <v>336</v>
      </c>
    </row>
    <row r="250" spans="1:3">
      <c r="A250" s="72" t="s">
        <v>3703</v>
      </c>
      <c r="B250" s="90" t="s">
        <v>393</v>
      </c>
      <c r="C250" s="98">
        <f>VLOOKUP(GroupVertices[[#This Row],[Vertex]], Vertices[], MATCH("ID", Vertices[#Headers], 0), FALSE)</f>
        <v>310</v>
      </c>
    </row>
    <row r="251" spans="1:3">
      <c r="A251" s="72" t="s">
        <v>3703</v>
      </c>
      <c r="B251" s="90" t="s">
        <v>374</v>
      </c>
      <c r="C251" s="98">
        <f>VLOOKUP(GroupVertices[[#This Row],[Vertex]], Vertices[], MATCH("ID", Vertices[#Headers], 0), FALSE)</f>
        <v>284</v>
      </c>
    </row>
    <row r="252" spans="1:3">
      <c r="A252" s="72" t="s">
        <v>3703</v>
      </c>
      <c r="B252" s="90" t="s">
        <v>529</v>
      </c>
      <c r="C252" s="98">
        <f>VLOOKUP(GroupVertices[[#This Row],[Vertex]], Vertices[], MATCH("ID", Vertices[#Headers], 0), FALSE)</f>
        <v>283</v>
      </c>
    </row>
    <row r="253" spans="1:3">
      <c r="A253" s="72" t="s">
        <v>3703</v>
      </c>
      <c r="B253" s="90" t="s">
        <v>373</v>
      </c>
      <c r="C253" s="98">
        <f>VLOOKUP(GroupVertices[[#This Row],[Vertex]], Vertices[], MATCH("ID", Vertices[#Headers], 0), FALSE)</f>
        <v>282</v>
      </c>
    </row>
    <row r="254" spans="1:3">
      <c r="A254" s="72" t="s">
        <v>3703</v>
      </c>
      <c r="B254" s="90" t="s">
        <v>348</v>
      </c>
      <c r="C254" s="98">
        <f>VLOOKUP(GroupVertices[[#This Row],[Vertex]], Vertices[], MATCH("ID", Vertices[#Headers], 0), FALSE)</f>
        <v>254</v>
      </c>
    </row>
    <row r="255" spans="1:3">
      <c r="A255" s="72" t="s">
        <v>3703</v>
      </c>
      <c r="B255" s="90" t="s">
        <v>192</v>
      </c>
      <c r="C255" s="98">
        <f>VLOOKUP(GroupVertices[[#This Row],[Vertex]], Vertices[], MATCH("ID", Vertices[#Headers], 0), FALSE)</f>
        <v>62</v>
      </c>
    </row>
    <row r="256" spans="1:3">
      <c r="A256" s="72" t="s">
        <v>3703</v>
      </c>
      <c r="B256" s="90" t="s">
        <v>187</v>
      </c>
      <c r="C256" s="98">
        <f>VLOOKUP(GroupVertices[[#This Row],[Vertex]], Vertices[], MATCH("ID", Vertices[#Headers], 0), FALSE)</f>
        <v>48</v>
      </c>
    </row>
    <row r="257" spans="1:3">
      <c r="A257" s="72" t="s">
        <v>3703</v>
      </c>
      <c r="B257" s="90" t="s">
        <v>184</v>
      </c>
      <c r="C257" s="98">
        <f>VLOOKUP(GroupVertices[[#This Row],[Vertex]], Vertices[], MATCH("ID", Vertices[#Headers], 0), FALSE)</f>
        <v>40</v>
      </c>
    </row>
    <row r="258" spans="1:3">
      <c r="A258" s="72" t="s">
        <v>3703</v>
      </c>
      <c r="B258" s="90" t="s">
        <v>172</v>
      </c>
      <c r="C258" s="98">
        <f>VLOOKUP(GroupVertices[[#This Row],[Vertex]], Vertices[], MATCH("ID", Vertices[#Headers], 0), FALSE)</f>
        <v>20</v>
      </c>
    </row>
    <row r="259" spans="1:3">
      <c r="A259" s="72" t="s">
        <v>3703</v>
      </c>
      <c r="B259" s="90" t="s">
        <v>166</v>
      </c>
      <c r="C259" s="98">
        <f>VLOOKUP(GroupVertices[[#This Row],[Vertex]], Vertices[], MATCH("ID", Vertices[#Headers], 0), FALSE)</f>
        <v>8</v>
      </c>
    </row>
    <row r="260" spans="1:3">
      <c r="A260" s="72" t="s">
        <v>3704</v>
      </c>
      <c r="B260" s="90" t="s">
        <v>914</v>
      </c>
      <c r="C260" s="98">
        <f>VLOOKUP(GroupVertices[[#This Row],[Vertex]], Vertices[], MATCH("ID", Vertices[#Headers], 0), FALSE)</f>
        <v>759</v>
      </c>
    </row>
    <row r="261" spans="1:3">
      <c r="A261" s="72" t="s">
        <v>3704</v>
      </c>
      <c r="B261" s="90" t="s">
        <v>916</v>
      </c>
      <c r="C261" s="98">
        <f>VLOOKUP(GroupVertices[[#This Row],[Vertex]], Vertices[], MATCH("ID", Vertices[#Headers], 0), FALSE)</f>
        <v>6</v>
      </c>
    </row>
    <row r="262" spans="1:3">
      <c r="A262" s="72" t="s">
        <v>3704</v>
      </c>
      <c r="B262" s="90" t="s">
        <v>909</v>
      </c>
      <c r="C262" s="98">
        <f>VLOOKUP(GroupVertices[[#This Row],[Vertex]], Vertices[], MATCH("ID", Vertices[#Headers], 0), FALSE)</f>
        <v>756</v>
      </c>
    </row>
    <row r="263" spans="1:3">
      <c r="A263" s="72" t="s">
        <v>3704</v>
      </c>
      <c r="B263" s="90" t="s">
        <v>911</v>
      </c>
      <c r="C263" s="98">
        <f>VLOOKUP(GroupVertices[[#This Row],[Vertex]], Vertices[], MATCH("ID", Vertices[#Headers], 0), FALSE)</f>
        <v>758</v>
      </c>
    </row>
    <row r="264" spans="1:3">
      <c r="A264" s="72" t="s">
        <v>3704</v>
      </c>
      <c r="B264" s="90" t="s">
        <v>910</v>
      </c>
      <c r="C264" s="98">
        <f>VLOOKUP(GroupVertices[[#This Row],[Vertex]], Vertices[], MATCH("ID", Vertices[#Headers], 0), FALSE)</f>
        <v>757</v>
      </c>
    </row>
    <row r="265" spans="1:3">
      <c r="A265" s="72" t="s">
        <v>3704</v>
      </c>
      <c r="B265" s="90" t="s">
        <v>513</v>
      </c>
      <c r="C265" s="98">
        <f>VLOOKUP(GroupVertices[[#This Row],[Vertex]], Vertices[], MATCH("ID", Vertices[#Headers], 0), FALSE)</f>
        <v>450</v>
      </c>
    </row>
    <row r="266" spans="1:3">
      <c r="A266" s="72" t="s">
        <v>3704</v>
      </c>
      <c r="B266" s="90" t="s">
        <v>907</v>
      </c>
      <c r="C266" s="98">
        <f>VLOOKUP(GroupVertices[[#This Row],[Vertex]], Vertices[], MATCH("ID", Vertices[#Headers], 0), FALSE)</f>
        <v>755</v>
      </c>
    </row>
    <row r="267" spans="1:3">
      <c r="A267" s="72" t="s">
        <v>3704</v>
      </c>
      <c r="B267" s="90" t="s">
        <v>906</v>
      </c>
      <c r="C267" s="98">
        <f>VLOOKUP(GroupVertices[[#This Row],[Vertex]], Vertices[], MATCH("ID", Vertices[#Headers], 0), FALSE)</f>
        <v>754</v>
      </c>
    </row>
    <row r="268" spans="1:3">
      <c r="A268" s="72" t="s">
        <v>3704</v>
      </c>
      <c r="B268" s="90" t="s">
        <v>913</v>
      </c>
      <c r="C268" s="98">
        <f>VLOOKUP(GroupVertices[[#This Row],[Vertex]], Vertices[], MATCH("ID", Vertices[#Headers], 0), FALSE)</f>
        <v>44</v>
      </c>
    </row>
    <row r="269" spans="1:3">
      <c r="A269" s="72" t="s">
        <v>3704</v>
      </c>
      <c r="B269" s="90" t="s">
        <v>739</v>
      </c>
      <c r="C269" s="98">
        <f>VLOOKUP(GroupVertices[[#This Row],[Vertex]], Vertices[], MATCH("ID", Vertices[#Headers], 0), FALSE)</f>
        <v>637</v>
      </c>
    </row>
    <row r="270" spans="1:3">
      <c r="A270" s="72" t="s">
        <v>3704</v>
      </c>
      <c r="B270" s="90" t="s">
        <v>905</v>
      </c>
      <c r="C270" s="98">
        <f>VLOOKUP(GroupVertices[[#This Row],[Vertex]], Vertices[], MATCH("ID", Vertices[#Headers], 0), FALSE)</f>
        <v>753</v>
      </c>
    </row>
    <row r="271" spans="1:3">
      <c r="A271" s="72" t="s">
        <v>3704</v>
      </c>
      <c r="B271" s="90" t="s">
        <v>895</v>
      </c>
      <c r="C271" s="98">
        <f>VLOOKUP(GroupVertices[[#This Row],[Vertex]], Vertices[], MATCH("ID", Vertices[#Headers], 0), FALSE)</f>
        <v>747</v>
      </c>
    </row>
    <row r="272" spans="1:3">
      <c r="A272" s="72" t="s">
        <v>3704</v>
      </c>
      <c r="B272" s="90" t="s">
        <v>887</v>
      </c>
      <c r="C272" s="98">
        <f>VLOOKUP(GroupVertices[[#This Row],[Vertex]], Vertices[], MATCH("ID", Vertices[#Headers], 0), FALSE)</f>
        <v>743</v>
      </c>
    </row>
    <row r="273" spans="1:3">
      <c r="A273" s="72" t="s">
        <v>3704</v>
      </c>
      <c r="B273" s="90" t="s">
        <v>783</v>
      </c>
      <c r="C273" s="98">
        <f>VLOOKUP(GroupVertices[[#This Row],[Vertex]], Vertices[], MATCH("ID", Vertices[#Headers], 0), FALSE)</f>
        <v>298</v>
      </c>
    </row>
    <row r="274" spans="1:3">
      <c r="A274" s="72" t="s">
        <v>3704</v>
      </c>
      <c r="B274" s="90" t="s">
        <v>530</v>
      </c>
      <c r="C274" s="98">
        <f>VLOOKUP(GroupVertices[[#This Row],[Vertex]], Vertices[], MATCH("ID", Vertices[#Headers], 0), FALSE)</f>
        <v>126</v>
      </c>
    </row>
    <row r="275" spans="1:3">
      <c r="A275" s="72" t="s">
        <v>3704</v>
      </c>
      <c r="B275" s="90" t="s">
        <v>833</v>
      </c>
      <c r="C275" s="98">
        <f>VLOOKUP(GroupVertices[[#This Row],[Vertex]], Vertices[], MATCH("ID", Vertices[#Headers], 0), FALSE)</f>
        <v>710</v>
      </c>
    </row>
    <row r="276" spans="1:3">
      <c r="A276" s="72" t="s">
        <v>3704</v>
      </c>
      <c r="B276" s="90" t="s">
        <v>886</v>
      </c>
      <c r="C276" s="98">
        <f>VLOOKUP(GroupVertices[[#This Row],[Vertex]], Vertices[], MATCH("ID", Vertices[#Headers], 0), FALSE)</f>
        <v>295</v>
      </c>
    </row>
    <row r="277" spans="1:3">
      <c r="A277" s="72" t="s">
        <v>3704</v>
      </c>
      <c r="B277" s="90" t="s">
        <v>885</v>
      </c>
      <c r="C277" s="98">
        <f>VLOOKUP(GroupVertices[[#This Row],[Vertex]], Vertices[], MATCH("ID", Vertices[#Headers], 0), FALSE)</f>
        <v>742</v>
      </c>
    </row>
    <row r="278" spans="1:3">
      <c r="A278" s="72" t="s">
        <v>3704</v>
      </c>
      <c r="B278" s="90" t="s">
        <v>880</v>
      </c>
      <c r="C278" s="98">
        <f>VLOOKUP(GroupVertices[[#This Row],[Vertex]], Vertices[], MATCH("ID", Vertices[#Headers], 0), FALSE)</f>
        <v>738</v>
      </c>
    </row>
    <row r="279" spans="1:3">
      <c r="A279" s="72" t="s">
        <v>3704</v>
      </c>
      <c r="B279" s="90" t="s">
        <v>879</v>
      </c>
      <c r="C279" s="98">
        <f>VLOOKUP(GroupVertices[[#This Row],[Vertex]], Vertices[], MATCH("ID", Vertices[#Headers], 0), FALSE)</f>
        <v>124</v>
      </c>
    </row>
    <row r="280" spans="1:3">
      <c r="A280" s="72" t="s">
        <v>3704</v>
      </c>
      <c r="B280" s="90" t="s">
        <v>878</v>
      </c>
      <c r="C280" s="98">
        <f>VLOOKUP(GroupVertices[[#This Row],[Vertex]], Vertices[], MATCH("ID", Vertices[#Headers], 0), FALSE)</f>
        <v>737</v>
      </c>
    </row>
    <row r="281" spans="1:3">
      <c r="A281" s="72" t="s">
        <v>3704</v>
      </c>
      <c r="B281" s="90" t="s">
        <v>877</v>
      </c>
      <c r="C281" s="98">
        <f>VLOOKUP(GroupVertices[[#This Row],[Vertex]], Vertices[], MATCH("ID", Vertices[#Headers], 0), FALSE)</f>
        <v>736</v>
      </c>
    </row>
    <row r="282" spans="1:3">
      <c r="A282" s="72" t="s">
        <v>3704</v>
      </c>
      <c r="B282" s="90" t="s">
        <v>876</v>
      </c>
      <c r="C282" s="98">
        <f>VLOOKUP(GroupVertices[[#This Row],[Vertex]], Vertices[], MATCH("ID", Vertices[#Headers], 0), FALSE)</f>
        <v>735</v>
      </c>
    </row>
    <row r="283" spans="1:3">
      <c r="A283" s="72" t="s">
        <v>3704</v>
      </c>
      <c r="B283" s="90" t="s">
        <v>875</v>
      </c>
      <c r="C283" s="98">
        <f>VLOOKUP(GroupVertices[[#This Row],[Vertex]], Vertices[], MATCH("ID", Vertices[#Headers], 0), FALSE)</f>
        <v>734</v>
      </c>
    </row>
    <row r="284" spans="1:3">
      <c r="A284" s="72" t="s">
        <v>3704</v>
      </c>
      <c r="B284" s="90" t="s">
        <v>873</v>
      </c>
      <c r="C284" s="98">
        <f>VLOOKUP(GroupVertices[[#This Row],[Vertex]], Vertices[], MATCH("ID", Vertices[#Headers], 0), FALSE)</f>
        <v>732</v>
      </c>
    </row>
    <row r="285" spans="1:3">
      <c r="A285" s="72" t="s">
        <v>3704</v>
      </c>
      <c r="B285" s="90" t="s">
        <v>874</v>
      </c>
      <c r="C285" s="98">
        <f>VLOOKUP(GroupVertices[[#This Row],[Vertex]], Vertices[], MATCH("ID", Vertices[#Headers], 0), FALSE)</f>
        <v>733</v>
      </c>
    </row>
    <row r="286" spans="1:3">
      <c r="A286" s="72" t="s">
        <v>3704</v>
      </c>
      <c r="B286" s="90" t="s">
        <v>870</v>
      </c>
      <c r="C286" s="98">
        <f>VLOOKUP(GroupVertices[[#This Row],[Vertex]], Vertices[], MATCH("ID", Vertices[#Headers], 0), FALSE)</f>
        <v>731</v>
      </c>
    </row>
    <row r="287" spans="1:3">
      <c r="A287" s="72" t="s">
        <v>3704</v>
      </c>
      <c r="B287" s="90" t="s">
        <v>799</v>
      </c>
      <c r="C287" s="98">
        <f>VLOOKUP(GroupVertices[[#This Row],[Vertex]], Vertices[], MATCH("ID", Vertices[#Headers], 0), FALSE)</f>
        <v>538</v>
      </c>
    </row>
    <row r="288" spans="1:3">
      <c r="A288" s="72" t="s">
        <v>3704</v>
      </c>
      <c r="B288" s="90" t="s">
        <v>854</v>
      </c>
      <c r="C288" s="98">
        <f>VLOOKUP(GroupVertices[[#This Row],[Vertex]], Vertices[], MATCH("ID", Vertices[#Headers], 0), FALSE)</f>
        <v>721</v>
      </c>
    </row>
    <row r="289" spans="1:3">
      <c r="A289" s="72" t="s">
        <v>3704</v>
      </c>
      <c r="B289" s="90" t="s">
        <v>857</v>
      </c>
      <c r="C289" s="98">
        <f>VLOOKUP(GroupVertices[[#This Row],[Vertex]], Vertices[], MATCH("ID", Vertices[#Headers], 0), FALSE)</f>
        <v>441</v>
      </c>
    </row>
    <row r="290" spans="1:3">
      <c r="A290" s="72" t="s">
        <v>3704</v>
      </c>
      <c r="B290" s="90" t="s">
        <v>851</v>
      </c>
      <c r="C290" s="98">
        <f>VLOOKUP(GroupVertices[[#This Row],[Vertex]], Vertices[], MATCH("ID", Vertices[#Headers], 0), FALSE)</f>
        <v>717</v>
      </c>
    </row>
    <row r="291" spans="1:3">
      <c r="A291" s="72" t="s">
        <v>3704</v>
      </c>
      <c r="B291" s="90" t="s">
        <v>849</v>
      </c>
      <c r="C291" s="98">
        <f>VLOOKUP(GroupVertices[[#This Row],[Vertex]], Vertices[], MATCH("ID", Vertices[#Headers], 0), FALSE)</f>
        <v>154</v>
      </c>
    </row>
    <row r="292" spans="1:3">
      <c r="A292" s="72" t="s">
        <v>3704</v>
      </c>
      <c r="B292" s="90" t="s">
        <v>464</v>
      </c>
      <c r="C292" s="98">
        <f>VLOOKUP(GroupVertices[[#This Row],[Vertex]], Vertices[], MATCH("ID", Vertices[#Headers], 0), FALSE)</f>
        <v>143</v>
      </c>
    </row>
    <row r="293" spans="1:3">
      <c r="A293" s="72" t="s">
        <v>3704</v>
      </c>
      <c r="B293" s="90" t="s">
        <v>834</v>
      </c>
      <c r="C293" s="98">
        <f>VLOOKUP(GroupVertices[[#This Row],[Vertex]], Vertices[], MATCH("ID", Vertices[#Headers], 0), FALSE)</f>
        <v>711</v>
      </c>
    </row>
    <row r="294" spans="1:3">
      <c r="A294" s="72" t="s">
        <v>3704</v>
      </c>
      <c r="B294" s="90" t="s">
        <v>780</v>
      </c>
      <c r="C294" s="98">
        <f>VLOOKUP(GroupVertices[[#This Row],[Vertex]], Vertices[], MATCH("ID", Vertices[#Headers], 0), FALSE)</f>
        <v>669</v>
      </c>
    </row>
    <row r="295" spans="1:3">
      <c r="A295" s="72" t="s">
        <v>3704</v>
      </c>
      <c r="B295" s="90" t="s">
        <v>832</v>
      </c>
      <c r="C295" s="98">
        <f>VLOOKUP(GroupVertices[[#This Row],[Vertex]], Vertices[], MATCH("ID", Vertices[#Headers], 0), FALSE)</f>
        <v>709</v>
      </c>
    </row>
    <row r="296" spans="1:3">
      <c r="A296" s="72" t="s">
        <v>3704</v>
      </c>
      <c r="B296" s="90" t="s">
        <v>831</v>
      </c>
      <c r="C296" s="98">
        <f>VLOOKUP(GroupVertices[[#This Row],[Vertex]], Vertices[], MATCH("ID", Vertices[#Headers], 0), FALSE)</f>
        <v>708</v>
      </c>
    </row>
    <row r="297" spans="1:3">
      <c r="A297" s="72" t="s">
        <v>3704</v>
      </c>
      <c r="B297" s="90" t="s">
        <v>830</v>
      </c>
      <c r="C297" s="98">
        <f>VLOOKUP(GroupVertices[[#This Row],[Vertex]], Vertices[], MATCH("ID", Vertices[#Headers], 0), FALSE)</f>
        <v>707</v>
      </c>
    </row>
    <row r="298" spans="1:3">
      <c r="A298" s="72" t="s">
        <v>3704</v>
      </c>
      <c r="B298" s="90" t="s">
        <v>829</v>
      </c>
      <c r="C298" s="98">
        <f>VLOOKUP(GroupVertices[[#This Row],[Vertex]], Vertices[], MATCH("ID", Vertices[#Headers], 0), FALSE)</f>
        <v>706</v>
      </c>
    </row>
    <row r="299" spans="1:3">
      <c r="A299" s="72" t="s">
        <v>3704</v>
      </c>
      <c r="B299" s="90" t="s">
        <v>828</v>
      </c>
      <c r="C299" s="98">
        <f>VLOOKUP(GroupVertices[[#This Row],[Vertex]], Vertices[], MATCH("ID", Vertices[#Headers], 0), FALSE)</f>
        <v>705</v>
      </c>
    </row>
    <row r="300" spans="1:3">
      <c r="A300" s="72" t="s">
        <v>3704</v>
      </c>
      <c r="B300" s="90" t="s">
        <v>822</v>
      </c>
      <c r="C300" s="98">
        <f>VLOOKUP(GroupVertices[[#This Row],[Vertex]], Vertices[], MATCH("ID", Vertices[#Headers], 0), FALSE)</f>
        <v>702</v>
      </c>
    </row>
    <row r="301" spans="1:3">
      <c r="A301" s="72" t="s">
        <v>3704</v>
      </c>
      <c r="B301" s="90" t="s">
        <v>821</v>
      </c>
      <c r="C301" s="98">
        <f>VLOOKUP(GroupVertices[[#This Row],[Vertex]], Vertices[], MATCH("ID", Vertices[#Headers], 0), FALSE)</f>
        <v>701</v>
      </c>
    </row>
    <row r="302" spans="1:3">
      <c r="A302" s="72" t="s">
        <v>3704</v>
      </c>
      <c r="B302" s="90" t="s">
        <v>815</v>
      </c>
      <c r="C302" s="98">
        <f>VLOOKUP(GroupVertices[[#This Row],[Vertex]], Vertices[], MATCH("ID", Vertices[#Headers], 0), FALSE)</f>
        <v>697</v>
      </c>
    </row>
    <row r="303" spans="1:3">
      <c r="A303" s="72" t="s">
        <v>3704</v>
      </c>
      <c r="B303" s="90" t="s">
        <v>814</v>
      </c>
      <c r="C303" s="98">
        <f>VLOOKUP(GroupVertices[[#This Row],[Vertex]], Vertices[], MATCH("ID", Vertices[#Headers], 0), FALSE)</f>
        <v>696</v>
      </c>
    </row>
    <row r="304" spans="1:3">
      <c r="A304" s="72" t="s">
        <v>3704</v>
      </c>
      <c r="B304" s="90" t="s">
        <v>813</v>
      </c>
      <c r="C304" s="98">
        <f>VLOOKUP(GroupVertices[[#This Row],[Vertex]], Vertices[], MATCH("ID", Vertices[#Headers], 0), FALSE)</f>
        <v>695</v>
      </c>
    </row>
    <row r="305" spans="1:3">
      <c r="A305" s="72" t="s">
        <v>3704</v>
      </c>
      <c r="B305" s="90" t="s">
        <v>812</v>
      </c>
      <c r="C305" s="98">
        <f>VLOOKUP(GroupVertices[[#This Row],[Vertex]], Vertices[], MATCH("ID", Vertices[#Headers], 0), FALSE)</f>
        <v>694</v>
      </c>
    </row>
    <row r="306" spans="1:3">
      <c r="A306" s="72" t="s">
        <v>3704</v>
      </c>
      <c r="B306" s="90" t="s">
        <v>809</v>
      </c>
      <c r="C306" s="98">
        <f>VLOOKUP(GroupVertices[[#This Row],[Vertex]], Vertices[], MATCH("ID", Vertices[#Headers], 0), FALSE)</f>
        <v>692</v>
      </c>
    </row>
    <row r="307" spans="1:3">
      <c r="A307" s="72" t="s">
        <v>3704</v>
      </c>
      <c r="B307" s="90" t="s">
        <v>805</v>
      </c>
      <c r="C307" s="98">
        <f>VLOOKUP(GroupVertices[[#This Row],[Vertex]], Vertices[], MATCH("ID", Vertices[#Headers], 0), FALSE)</f>
        <v>690</v>
      </c>
    </row>
    <row r="308" spans="1:3">
      <c r="A308" s="72" t="s">
        <v>3704</v>
      </c>
      <c r="B308" s="90" t="s">
        <v>804</v>
      </c>
      <c r="C308" s="98">
        <f>VLOOKUP(GroupVertices[[#This Row],[Vertex]], Vertices[], MATCH("ID", Vertices[#Headers], 0), FALSE)</f>
        <v>689</v>
      </c>
    </row>
    <row r="309" spans="1:3">
      <c r="A309" s="72" t="s">
        <v>3704</v>
      </c>
      <c r="B309" s="90" t="s">
        <v>593</v>
      </c>
      <c r="C309" s="98">
        <f>VLOOKUP(GroupVertices[[#This Row],[Vertex]], Vertices[], MATCH("ID", Vertices[#Headers], 0), FALSE)</f>
        <v>514</v>
      </c>
    </row>
    <row r="310" spans="1:3">
      <c r="A310" s="72" t="s">
        <v>3704</v>
      </c>
      <c r="B310" s="90" t="s">
        <v>803</v>
      </c>
      <c r="C310" s="98">
        <f>VLOOKUP(GroupVertices[[#This Row],[Vertex]], Vertices[], MATCH("ID", Vertices[#Headers], 0), FALSE)</f>
        <v>688</v>
      </c>
    </row>
    <row r="311" spans="1:3">
      <c r="A311" s="72" t="s">
        <v>3704</v>
      </c>
      <c r="B311" s="90" t="s">
        <v>802</v>
      </c>
      <c r="C311" s="98">
        <f>VLOOKUP(GroupVertices[[#This Row],[Vertex]], Vertices[], MATCH("ID", Vertices[#Headers], 0), FALSE)</f>
        <v>687</v>
      </c>
    </row>
    <row r="312" spans="1:3">
      <c r="A312" s="72" t="s">
        <v>3704</v>
      </c>
      <c r="B312" s="90" t="s">
        <v>801</v>
      </c>
      <c r="C312" s="98">
        <f>VLOOKUP(GroupVertices[[#This Row],[Vertex]], Vertices[], MATCH("ID", Vertices[#Headers], 0), FALSE)</f>
        <v>686</v>
      </c>
    </row>
    <row r="313" spans="1:3">
      <c r="A313" s="72" t="s">
        <v>3704</v>
      </c>
      <c r="B313" s="90" t="s">
        <v>800</v>
      </c>
      <c r="C313" s="98">
        <f>VLOOKUP(GroupVertices[[#This Row],[Vertex]], Vertices[], MATCH("ID", Vertices[#Headers], 0), FALSE)</f>
        <v>685</v>
      </c>
    </row>
    <row r="314" spans="1:3">
      <c r="A314" s="72" t="s">
        <v>3704</v>
      </c>
      <c r="B314" s="90" t="s">
        <v>796</v>
      </c>
      <c r="C314" s="98">
        <f>VLOOKUP(GroupVertices[[#This Row],[Vertex]], Vertices[], MATCH("ID", Vertices[#Headers], 0), FALSE)</f>
        <v>682</v>
      </c>
    </row>
    <row r="315" spans="1:3">
      <c r="A315" s="72" t="s">
        <v>3704</v>
      </c>
      <c r="B315" s="90" t="s">
        <v>688</v>
      </c>
      <c r="C315" s="98">
        <f>VLOOKUP(GroupVertices[[#This Row],[Vertex]], Vertices[], MATCH("ID", Vertices[#Headers], 0), FALSE)</f>
        <v>598</v>
      </c>
    </row>
    <row r="316" spans="1:3">
      <c r="A316" s="72" t="s">
        <v>3704</v>
      </c>
      <c r="B316" s="90" t="s">
        <v>795</v>
      </c>
      <c r="C316" s="98">
        <f>VLOOKUP(GroupVertices[[#This Row],[Vertex]], Vertices[], MATCH("ID", Vertices[#Headers], 0), FALSE)</f>
        <v>572</v>
      </c>
    </row>
    <row r="317" spans="1:3">
      <c r="A317" s="72" t="s">
        <v>3704</v>
      </c>
      <c r="B317" s="90" t="s">
        <v>786</v>
      </c>
      <c r="C317" s="98">
        <f>VLOOKUP(GroupVertices[[#This Row],[Vertex]], Vertices[], MATCH("ID", Vertices[#Headers], 0), FALSE)</f>
        <v>674</v>
      </c>
    </row>
    <row r="318" spans="1:3">
      <c r="A318" s="72" t="s">
        <v>3704</v>
      </c>
      <c r="B318" s="90" t="s">
        <v>785</v>
      </c>
      <c r="C318" s="98">
        <f>VLOOKUP(GroupVertices[[#This Row],[Vertex]], Vertices[], MATCH("ID", Vertices[#Headers], 0), FALSE)</f>
        <v>673</v>
      </c>
    </row>
    <row r="319" spans="1:3">
      <c r="A319" s="72" t="s">
        <v>3704</v>
      </c>
      <c r="B319" s="90" t="s">
        <v>781</v>
      </c>
      <c r="C319" s="98">
        <f>VLOOKUP(GroupVertices[[#This Row],[Vertex]], Vertices[], MATCH("ID", Vertices[#Headers], 0), FALSE)</f>
        <v>670</v>
      </c>
    </row>
    <row r="320" spans="1:3">
      <c r="A320" s="72" t="s">
        <v>3704</v>
      </c>
      <c r="B320" s="90" t="s">
        <v>543</v>
      </c>
      <c r="C320" s="98">
        <f>VLOOKUP(GroupVertices[[#This Row],[Vertex]], Vertices[], MATCH("ID", Vertices[#Headers], 0), FALSE)</f>
        <v>473</v>
      </c>
    </row>
    <row r="321" spans="1:3">
      <c r="A321" s="72" t="s">
        <v>3704</v>
      </c>
      <c r="B321" s="90" t="s">
        <v>778</v>
      </c>
      <c r="C321" s="98">
        <f>VLOOKUP(GroupVertices[[#This Row],[Vertex]], Vertices[], MATCH("ID", Vertices[#Headers], 0), FALSE)</f>
        <v>139</v>
      </c>
    </row>
    <row r="322" spans="1:3">
      <c r="A322" s="72" t="s">
        <v>3704</v>
      </c>
      <c r="B322" s="90" t="s">
        <v>255</v>
      </c>
      <c r="C322" s="98">
        <f>VLOOKUP(GroupVertices[[#This Row],[Vertex]], Vertices[], MATCH("ID", Vertices[#Headers], 0), FALSE)</f>
        <v>141</v>
      </c>
    </row>
    <row r="323" spans="1:3">
      <c r="A323" s="72" t="s">
        <v>3704</v>
      </c>
      <c r="B323" s="90" t="s">
        <v>777</v>
      </c>
      <c r="C323" s="98">
        <f>VLOOKUP(GroupVertices[[#This Row],[Vertex]], Vertices[], MATCH("ID", Vertices[#Headers], 0), FALSE)</f>
        <v>667</v>
      </c>
    </row>
    <row r="324" spans="1:3">
      <c r="A324" s="72" t="s">
        <v>3704</v>
      </c>
      <c r="B324" s="90" t="s">
        <v>779</v>
      </c>
      <c r="C324" s="98">
        <f>VLOOKUP(GroupVertices[[#This Row],[Vertex]], Vertices[], MATCH("ID", Vertices[#Headers], 0), FALSE)</f>
        <v>668</v>
      </c>
    </row>
    <row r="325" spans="1:3">
      <c r="A325" s="72" t="s">
        <v>3704</v>
      </c>
      <c r="B325" s="90" t="s">
        <v>256</v>
      </c>
      <c r="C325" s="98">
        <f>VLOOKUP(GroupVertices[[#This Row],[Vertex]], Vertices[], MATCH("ID", Vertices[#Headers], 0), FALSE)</f>
        <v>140</v>
      </c>
    </row>
    <row r="326" spans="1:3">
      <c r="A326" s="72" t="s">
        <v>3704</v>
      </c>
      <c r="B326" s="90" t="s">
        <v>776</v>
      </c>
      <c r="C326" s="98">
        <f>VLOOKUP(GroupVertices[[#This Row],[Vertex]], Vertices[], MATCH("ID", Vertices[#Headers], 0), FALSE)</f>
        <v>666</v>
      </c>
    </row>
    <row r="327" spans="1:3">
      <c r="A327" s="72" t="s">
        <v>3704</v>
      </c>
      <c r="B327" s="90" t="s">
        <v>881</v>
      </c>
      <c r="C327" s="98">
        <f>VLOOKUP(GroupVertices[[#This Row],[Vertex]], Vertices[], MATCH("ID", Vertices[#Headers], 0), FALSE)</f>
        <v>530</v>
      </c>
    </row>
    <row r="328" spans="1:3">
      <c r="A328" s="72" t="s">
        <v>3704</v>
      </c>
      <c r="B328" s="90" t="s">
        <v>750</v>
      </c>
      <c r="C328" s="98">
        <f>VLOOKUP(GroupVertices[[#This Row],[Vertex]], Vertices[], MATCH("ID", Vertices[#Headers], 0), FALSE)</f>
        <v>649</v>
      </c>
    </row>
    <row r="329" spans="1:3">
      <c r="A329" s="72" t="s">
        <v>3704</v>
      </c>
      <c r="B329" s="90" t="s">
        <v>749</v>
      </c>
      <c r="C329" s="98">
        <f>VLOOKUP(GroupVertices[[#This Row],[Vertex]], Vertices[], MATCH("ID", Vertices[#Headers], 0), FALSE)</f>
        <v>648</v>
      </c>
    </row>
    <row r="330" spans="1:3">
      <c r="A330" s="72" t="s">
        <v>3704</v>
      </c>
      <c r="B330" s="90" t="s">
        <v>747</v>
      </c>
      <c r="C330" s="98">
        <f>VLOOKUP(GroupVertices[[#This Row],[Vertex]], Vertices[], MATCH("ID", Vertices[#Headers], 0), FALSE)</f>
        <v>646</v>
      </c>
    </row>
    <row r="331" spans="1:3">
      <c r="A331" s="72" t="s">
        <v>3704</v>
      </c>
      <c r="B331" s="90" t="s">
        <v>742</v>
      </c>
      <c r="C331" s="98">
        <f>VLOOKUP(GroupVertices[[#This Row],[Vertex]], Vertices[], MATCH("ID", Vertices[#Headers], 0), FALSE)</f>
        <v>640</v>
      </c>
    </row>
    <row r="332" spans="1:3">
      <c r="A332" s="72" t="s">
        <v>3704</v>
      </c>
      <c r="B332" s="90" t="s">
        <v>741</v>
      </c>
      <c r="C332" s="98">
        <f>VLOOKUP(GroupVertices[[#This Row],[Vertex]], Vertices[], MATCH("ID", Vertices[#Headers], 0), FALSE)</f>
        <v>639</v>
      </c>
    </row>
    <row r="333" spans="1:3">
      <c r="A333" s="72" t="s">
        <v>3704</v>
      </c>
      <c r="B333" s="90" t="s">
        <v>740</v>
      </c>
      <c r="C333" s="98">
        <f>VLOOKUP(GroupVertices[[#This Row],[Vertex]], Vertices[], MATCH("ID", Vertices[#Headers], 0), FALSE)</f>
        <v>638</v>
      </c>
    </row>
    <row r="334" spans="1:3">
      <c r="A334" s="72" t="s">
        <v>3704</v>
      </c>
      <c r="B334" s="90" t="s">
        <v>738</v>
      </c>
      <c r="C334" s="98">
        <f>VLOOKUP(GroupVertices[[#This Row],[Vertex]], Vertices[], MATCH("ID", Vertices[#Headers], 0), FALSE)</f>
        <v>636</v>
      </c>
    </row>
    <row r="335" spans="1:3">
      <c r="A335" s="72" t="s">
        <v>3704</v>
      </c>
      <c r="B335" s="90" t="s">
        <v>737</v>
      </c>
      <c r="C335" s="98">
        <f>VLOOKUP(GroupVertices[[#This Row],[Vertex]], Vertices[], MATCH("ID", Vertices[#Headers], 0), FALSE)</f>
        <v>635</v>
      </c>
    </row>
    <row r="336" spans="1:3">
      <c r="A336" s="72" t="s">
        <v>3704</v>
      </c>
      <c r="B336" s="90" t="s">
        <v>732</v>
      </c>
      <c r="C336" s="98">
        <f>VLOOKUP(GroupVertices[[#This Row],[Vertex]], Vertices[], MATCH("ID", Vertices[#Headers], 0), FALSE)</f>
        <v>631</v>
      </c>
    </row>
    <row r="337" spans="1:3">
      <c r="A337" s="72" t="s">
        <v>3704</v>
      </c>
      <c r="B337" s="90" t="s">
        <v>677</v>
      </c>
      <c r="C337" s="98">
        <f>VLOOKUP(GroupVertices[[#This Row],[Vertex]], Vertices[], MATCH("ID", Vertices[#Headers], 0), FALSE)</f>
        <v>539</v>
      </c>
    </row>
    <row r="338" spans="1:3">
      <c r="A338" s="72" t="s">
        <v>3704</v>
      </c>
      <c r="B338" s="90" t="s">
        <v>900</v>
      </c>
      <c r="C338" s="98">
        <f>VLOOKUP(GroupVertices[[#This Row],[Vertex]], Vertices[], MATCH("ID", Vertices[#Headers], 0), FALSE)</f>
        <v>630</v>
      </c>
    </row>
    <row r="339" spans="1:3">
      <c r="A339" s="72" t="s">
        <v>3704</v>
      </c>
      <c r="B339" s="90" t="s">
        <v>727</v>
      </c>
      <c r="C339" s="98">
        <f>VLOOKUP(GroupVertices[[#This Row],[Vertex]], Vertices[], MATCH("ID", Vertices[#Headers], 0), FALSE)</f>
        <v>629</v>
      </c>
    </row>
    <row r="340" spans="1:3">
      <c r="A340" s="72" t="s">
        <v>3704</v>
      </c>
      <c r="B340" s="90" t="s">
        <v>726</v>
      </c>
      <c r="C340" s="98">
        <f>VLOOKUP(GroupVertices[[#This Row],[Vertex]], Vertices[], MATCH("ID", Vertices[#Headers], 0), FALSE)</f>
        <v>628</v>
      </c>
    </row>
    <row r="341" spans="1:3">
      <c r="A341" s="72" t="s">
        <v>3704</v>
      </c>
      <c r="B341" s="90" t="s">
        <v>725</v>
      </c>
      <c r="C341" s="98">
        <f>VLOOKUP(GroupVertices[[#This Row],[Vertex]], Vertices[], MATCH("ID", Vertices[#Headers], 0), FALSE)</f>
        <v>627</v>
      </c>
    </row>
    <row r="342" spans="1:3">
      <c r="A342" s="72" t="s">
        <v>3704</v>
      </c>
      <c r="B342" s="90" t="s">
        <v>720</v>
      </c>
      <c r="C342" s="98">
        <f>VLOOKUP(GroupVertices[[#This Row],[Vertex]], Vertices[], MATCH("ID", Vertices[#Headers], 0), FALSE)</f>
        <v>625</v>
      </c>
    </row>
    <row r="343" spans="1:3">
      <c r="A343" s="72" t="s">
        <v>3704</v>
      </c>
      <c r="B343" s="90" t="s">
        <v>719</v>
      </c>
      <c r="C343" s="98">
        <f>VLOOKUP(GroupVertices[[#This Row],[Vertex]], Vertices[], MATCH("ID", Vertices[#Headers], 0), FALSE)</f>
        <v>624</v>
      </c>
    </row>
    <row r="344" spans="1:3">
      <c r="A344" s="72" t="s">
        <v>3704</v>
      </c>
      <c r="B344" s="90" t="s">
        <v>708</v>
      </c>
      <c r="C344" s="98">
        <f>VLOOKUP(GroupVertices[[#This Row],[Vertex]], Vertices[], MATCH("ID", Vertices[#Headers], 0), FALSE)</f>
        <v>612</v>
      </c>
    </row>
    <row r="345" spans="1:3">
      <c r="A345" s="72" t="s">
        <v>3704</v>
      </c>
      <c r="B345" s="90" t="s">
        <v>703</v>
      </c>
      <c r="C345" s="98">
        <f>VLOOKUP(GroupVertices[[#This Row],[Vertex]], Vertices[], MATCH("ID", Vertices[#Headers], 0), FALSE)</f>
        <v>608</v>
      </c>
    </row>
    <row r="346" spans="1:3">
      <c r="A346" s="72" t="s">
        <v>3704</v>
      </c>
      <c r="B346" s="90" t="s">
        <v>702</v>
      </c>
      <c r="C346" s="98">
        <f>VLOOKUP(GroupVertices[[#This Row],[Vertex]], Vertices[], MATCH("ID", Vertices[#Headers], 0), FALSE)</f>
        <v>607</v>
      </c>
    </row>
    <row r="347" spans="1:3">
      <c r="A347" s="72" t="s">
        <v>3704</v>
      </c>
      <c r="B347" s="90" t="s">
        <v>701</v>
      </c>
      <c r="C347" s="98">
        <f>VLOOKUP(GroupVertices[[#This Row],[Vertex]], Vertices[], MATCH("ID", Vertices[#Headers], 0), FALSE)</f>
        <v>606</v>
      </c>
    </row>
    <row r="348" spans="1:3">
      <c r="A348" s="72" t="s">
        <v>3704</v>
      </c>
      <c r="B348" s="90" t="s">
        <v>697</v>
      </c>
      <c r="C348" s="98">
        <f>VLOOKUP(GroupVertices[[#This Row],[Vertex]], Vertices[], MATCH("ID", Vertices[#Headers], 0), FALSE)</f>
        <v>604</v>
      </c>
    </row>
    <row r="349" spans="1:3">
      <c r="A349" s="72" t="s">
        <v>3704</v>
      </c>
      <c r="B349" s="90" t="s">
        <v>694</v>
      </c>
      <c r="C349" s="98">
        <f>VLOOKUP(GroupVertices[[#This Row],[Vertex]], Vertices[], MATCH("ID", Vertices[#Headers], 0), FALSE)</f>
        <v>602</v>
      </c>
    </row>
    <row r="350" spans="1:3">
      <c r="A350" s="72" t="s">
        <v>3704</v>
      </c>
      <c r="B350" s="90" t="s">
        <v>578</v>
      </c>
      <c r="C350" s="98">
        <f>VLOOKUP(GroupVertices[[#This Row],[Vertex]], Vertices[], MATCH("ID", Vertices[#Headers], 0), FALSE)</f>
        <v>299</v>
      </c>
    </row>
    <row r="351" spans="1:3">
      <c r="A351" s="72" t="s">
        <v>3704</v>
      </c>
      <c r="B351" s="90" t="s">
        <v>541</v>
      </c>
      <c r="C351" s="98">
        <f>VLOOKUP(GroupVertices[[#This Row],[Vertex]], Vertices[], MATCH("ID", Vertices[#Headers], 0), FALSE)</f>
        <v>290</v>
      </c>
    </row>
    <row r="352" spans="1:3">
      <c r="A352" s="72" t="s">
        <v>3704</v>
      </c>
      <c r="B352" s="90" t="s">
        <v>682</v>
      </c>
      <c r="C352" s="98">
        <f>VLOOKUP(GroupVertices[[#This Row],[Vertex]], Vertices[], MATCH("ID", Vertices[#Headers], 0), FALSE)</f>
        <v>593</v>
      </c>
    </row>
    <row r="353" spans="1:3">
      <c r="A353" s="72" t="s">
        <v>3704</v>
      </c>
      <c r="B353" s="90" t="s">
        <v>680</v>
      </c>
      <c r="C353" s="98">
        <f>VLOOKUP(GroupVertices[[#This Row],[Vertex]], Vertices[], MATCH("ID", Vertices[#Headers], 0), FALSE)</f>
        <v>591</v>
      </c>
    </row>
    <row r="354" spans="1:3">
      <c r="A354" s="72" t="s">
        <v>3704</v>
      </c>
      <c r="B354" s="90" t="s">
        <v>679</v>
      </c>
      <c r="C354" s="98">
        <f>VLOOKUP(GroupVertices[[#This Row],[Vertex]], Vertices[], MATCH("ID", Vertices[#Headers], 0), FALSE)</f>
        <v>590</v>
      </c>
    </row>
    <row r="355" spans="1:3">
      <c r="A355" s="72" t="s">
        <v>3704</v>
      </c>
      <c r="B355" s="90" t="s">
        <v>662</v>
      </c>
      <c r="C355" s="98">
        <f>VLOOKUP(GroupVertices[[#This Row],[Vertex]], Vertices[], MATCH("ID", Vertices[#Headers], 0), FALSE)</f>
        <v>581</v>
      </c>
    </row>
    <row r="356" spans="1:3">
      <c r="A356" s="72" t="s">
        <v>3704</v>
      </c>
      <c r="B356" s="90" t="s">
        <v>661</v>
      </c>
      <c r="C356" s="98">
        <f>VLOOKUP(GroupVertices[[#This Row],[Vertex]], Vertices[], MATCH("ID", Vertices[#Headers], 0), FALSE)</f>
        <v>580</v>
      </c>
    </row>
    <row r="357" spans="1:3">
      <c r="A357" s="72" t="s">
        <v>3704</v>
      </c>
      <c r="B357" s="90" t="s">
        <v>654</v>
      </c>
      <c r="C357" s="98">
        <f>VLOOKUP(GroupVertices[[#This Row],[Vertex]], Vertices[], MATCH("ID", Vertices[#Headers], 0), FALSE)</f>
        <v>574</v>
      </c>
    </row>
    <row r="358" spans="1:3">
      <c r="A358" s="72" t="s">
        <v>3704</v>
      </c>
      <c r="B358" s="90" t="s">
        <v>652</v>
      </c>
      <c r="C358" s="98">
        <f>VLOOKUP(GroupVertices[[#This Row],[Vertex]], Vertices[], MATCH("ID", Vertices[#Headers], 0), FALSE)</f>
        <v>571</v>
      </c>
    </row>
    <row r="359" spans="1:3">
      <c r="A359" s="72" t="s">
        <v>3704</v>
      </c>
      <c r="B359" s="90" t="s">
        <v>648</v>
      </c>
      <c r="C359" s="98">
        <f>VLOOKUP(GroupVertices[[#This Row],[Vertex]], Vertices[], MATCH("ID", Vertices[#Headers], 0), FALSE)</f>
        <v>567</v>
      </c>
    </row>
    <row r="360" spans="1:3">
      <c r="A360" s="72" t="s">
        <v>3704</v>
      </c>
      <c r="B360" s="90" t="s">
        <v>645</v>
      </c>
      <c r="C360" s="98">
        <f>VLOOKUP(GroupVertices[[#This Row],[Vertex]], Vertices[], MATCH("ID", Vertices[#Headers], 0), FALSE)</f>
        <v>564</v>
      </c>
    </row>
    <row r="361" spans="1:3">
      <c r="A361" s="72" t="s">
        <v>3704</v>
      </c>
      <c r="B361" s="90" t="s">
        <v>644</v>
      </c>
      <c r="C361" s="98">
        <f>VLOOKUP(GroupVertices[[#This Row],[Vertex]], Vertices[], MATCH("ID", Vertices[#Headers], 0), FALSE)</f>
        <v>563</v>
      </c>
    </row>
    <row r="362" spans="1:3">
      <c r="A362" s="72" t="s">
        <v>3704</v>
      </c>
      <c r="B362" s="90" t="s">
        <v>643</v>
      </c>
      <c r="C362" s="98">
        <f>VLOOKUP(GroupVertices[[#This Row],[Vertex]], Vertices[], MATCH("ID", Vertices[#Headers], 0), FALSE)</f>
        <v>562</v>
      </c>
    </row>
    <row r="363" spans="1:3">
      <c r="A363" s="72" t="s">
        <v>3704</v>
      </c>
      <c r="B363" s="90" t="s">
        <v>641</v>
      </c>
      <c r="C363" s="98">
        <f>VLOOKUP(GroupVertices[[#This Row],[Vertex]], Vertices[], MATCH("ID", Vertices[#Headers], 0), FALSE)</f>
        <v>561</v>
      </c>
    </row>
    <row r="364" spans="1:3">
      <c r="A364" s="72" t="s">
        <v>3704</v>
      </c>
      <c r="B364" s="90" t="s">
        <v>640</v>
      </c>
      <c r="C364" s="98">
        <f>VLOOKUP(GroupVertices[[#This Row],[Vertex]], Vertices[], MATCH("ID", Vertices[#Headers], 0), FALSE)</f>
        <v>560</v>
      </c>
    </row>
    <row r="365" spans="1:3">
      <c r="A365" s="72" t="s">
        <v>3704</v>
      </c>
      <c r="B365" s="90" t="s">
        <v>635</v>
      </c>
      <c r="C365" s="98">
        <f>VLOOKUP(GroupVertices[[#This Row],[Vertex]], Vertices[], MATCH("ID", Vertices[#Headers], 0), FALSE)</f>
        <v>557</v>
      </c>
    </row>
    <row r="366" spans="1:3">
      <c r="A366" s="72" t="s">
        <v>3704</v>
      </c>
      <c r="B366" s="90" t="s">
        <v>634</v>
      </c>
      <c r="C366" s="98">
        <f>VLOOKUP(GroupVertices[[#This Row],[Vertex]], Vertices[], MATCH("ID", Vertices[#Headers], 0), FALSE)</f>
        <v>556</v>
      </c>
    </row>
    <row r="367" spans="1:3">
      <c r="A367" s="72" t="s">
        <v>3704</v>
      </c>
      <c r="B367" s="90" t="s">
        <v>631</v>
      </c>
      <c r="C367" s="98">
        <f>VLOOKUP(GroupVertices[[#This Row],[Vertex]], Vertices[], MATCH("ID", Vertices[#Headers], 0), FALSE)</f>
        <v>553</v>
      </c>
    </row>
    <row r="368" spans="1:3">
      <c r="A368" s="72" t="s">
        <v>3704</v>
      </c>
      <c r="B368" s="90" t="s">
        <v>630</v>
      </c>
      <c r="C368" s="98">
        <f>VLOOKUP(GroupVertices[[#This Row],[Vertex]], Vertices[], MATCH("ID", Vertices[#Headers], 0), FALSE)</f>
        <v>552</v>
      </c>
    </row>
    <row r="369" spans="1:3">
      <c r="A369" s="72" t="s">
        <v>3704</v>
      </c>
      <c r="B369" s="90" t="s">
        <v>629</v>
      </c>
      <c r="C369" s="98">
        <f>VLOOKUP(GroupVertices[[#This Row],[Vertex]], Vertices[], MATCH("ID", Vertices[#Headers], 0), FALSE)</f>
        <v>551</v>
      </c>
    </row>
    <row r="370" spans="1:3">
      <c r="A370" s="72" t="s">
        <v>3704</v>
      </c>
      <c r="B370" s="90" t="s">
        <v>628</v>
      </c>
      <c r="C370" s="98">
        <f>VLOOKUP(GroupVertices[[#This Row],[Vertex]], Vertices[], MATCH("ID", Vertices[#Headers], 0), FALSE)</f>
        <v>550</v>
      </c>
    </row>
    <row r="371" spans="1:3">
      <c r="A371" s="72" t="s">
        <v>3704</v>
      </c>
      <c r="B371" s="90" t="s">
        <v>627</v>
      </c>
      <c r="C371" s="98">
        <f>VLOOKUP(GroupVertices[[#This Row],[Vertex]], Vertices[], MATCH("ID", Vertices[#Headers], 0), FALSE)</f>
        <v>549</v>
      </c>
    </row>
    <row r="372" spans="1:3">
      <c r="A372" s="72" t="s">
        <v>3704</v>
      </c>
      <c r="B372" s="90" t="s">
        <v>626</v>
      </c>
      <c r="C372" s="98">
        <f>VLOOKUP(GroupVertices[[#This Row],[Vertex]], Vertices[], MATCH("ID", Vertices[#Headers], 0), FALSE)</f>
        <v>190</v>
      </c>
    </row>
    <row r="373" spans="1:3">
      <c r="A373" s="72" t="s">
        <v>3704</v>
      </c>
      <c r="B373" s="90" t="s">
        <v>622</v>
      </c>
      <c r="C373" s="98">
        <f>VLOOKUP(GroupVertices[[#This Row],[Vertex]], Vertices[], MATCH("ID", Vertices[#Headers], 0), FALSE)</f>
        <v>547</v>
      </c>
    </row>
    <row r="374" spans="1:3">
      <c r="A374" s="72" t="s">
        <v>3704</v>
      </c>
      <c r="B374" s="90" t="s">
        <v>621</v>
      </c>
      <c r="C374" s="98">
        <f>VLOOKUP(GroupVertices[[#This Row],[Vertex]], Vertices[], MATCH("ID", Vertices[#Headers], 0), FALSE)</f>
        <v>546</v>
      </c>
    </row>
    <row r="375" spans="1:3">
      <c r="A375" s="72" t="s">
        <v>3704</v>
      </c>
      <c r="B375" s="90" t="s">
        <v>620</v>
      </c>
      <c r="C375" s="98">
        <f>VLOOKUP(GroupVertices[[#This Row],[Vertex]], Vertices[], MATCH("ID", Vertices[#Headers], 0), FALSE)</f>
        <v>545</v>
      </c>
    </row>
    <row r="376" spans="1:3">
      <c r="A376" s="72" t="s">
        <v>3704</v>
      </c>
      <c r="B376" s="90" t="s">
        <v>617</v>
      </c>
      <c r="C376" s="98">
        <f>VLOOKUP(GroupVertices[[#This Row],[Vertex]], Vertices[], MATCH("ID", Vertices[#Headers], 0), FALSE)</f>
        <v>540</v>
      </c>
    </row>
    <row r="377" spans="1:3">
      <c r="A377" s="72" t="s">
        <v>3704</v>
      </c>
      <c r="B377" s="90" t="s">
        <v>678</v>
      </c>
      <c r="C377" s="98">
        <f>VLOOKUP(GroupVertices[[#This Row],[Vertex]], Vertices[], MATCH("ID", Vertices[#Headers], 0), FALSE)</f>
        <v>442</v>
      </c>
    </row>
    <row r="378" spans="1:3">
      <c r="A378" s="72" t="s">
        <v>3704</v>
      </c>
      <c r="B378" s="90" t="s">
        <v>446</v>
      </c>
      <c r="C378" s="98">
        <f>VLOOKUP(GroupVertices[[#This Row],[Vertex]], Vertices[], MATCH("ID", Vertices[#Headers], 0), FALSE)</f>
        <v>368</v>
      </c>
    </row>
    <row r="379" spans="1:3">
      <c r="A379" s="72" t="s">
        <v>3704</v>
      </c>
      <c r="B379" s="90" t="s">
        <v>676</v>
      </c>
      <c r="C379" s="98">
        <f>VLOOKUP(GroupVertices[[#This Row],[Vertex]], Vertices[], MATCH("ID", Vertices[#Headers], 0), FALSE)</f>
        <v>15</v>
      </c>
    </row>
    <row r="380" spans="1:3">
      <c r="A380" s="72" t="s">
        <v>3704</v>
      </c>
      <c r="B380" s="90" t="s">
        <v>616</v>
      </c>
      <c r="C380" s="98">
        <f>VLOOKUP(GroupVertices[[#This Row],[Vertex]], Vertices[], MATCH("ID", Vertices[#Headers], 0), FALSE)</f>
        <v>537</v>
      </c>
    </row>
    <row r="381" spans="1:3">
      <c r="A381" s="72" t="s">
        <v>3704</v>
      </c>
      <c r="B381" s="90" t="s">
        <v>615</v>
      </c>
      <c r="C381" s="98">
        <f>VLOOKUP(GroupVertices[[#This Row],[Vertex]], Vertices[], MATCH("ID", Vertices[#Headers], 0), FALSE)</f>
        <v>536</v>
      </c>
    </row>
    <row r="382" spans="1:3">
      <c r="A382" s="72" t="s">
        <v>3704</v>
      </c>
      <c r="B382" s="90" t="s">
        <v>614</v>
      </c>
      <c r="C382" s="98">
        <f>VLOOKUP(GroupVertices[[#This Row],[Vertex]], Vertices[], MATCH("ID", Vertices[#Headers], 0), FALSE)</f>
        <v>535</v>
      </c>
    </row>
    <row r="383" spans="1:3">
      <c r="A383" s="72" t="s">
        <v>3704</v>
      </c>
      <c r="B383" s="90" t="s">
        <v>613</v>
      </c>
      <c r="C383" s="98">
        <f>VLOOKUP(GroupVertices[[#This Row],[Vertex]], Vertices[], MATCH("ID", Vertices[#Headers], 0), FALSE)</f>
        <v>534</v>
      </c>
    </row>
    <row r="384" spans="1:3">
      <c r="A384" s="72" t="s">
        <v>3704</v>
      </c>
      <c r="B384" s="90" t="s">
        <v>612</v>
      </c>
      <c r="C384" s="98">
        <f>VLOOKUP(GroupVertices[[#This Row],[Vertex]], Vertices[], MATCH("ID", Vertices[#Headers], 0), FALSE)</f>
        <v>533</v>
      </c>
    </row>
    <row r="385" spans="1:3">
      <c r="A385" s="72" t="s">
        <v>3704</v>
      </c>
      <c r="B385" s="90" t="s">
        <v>611</v>
      </c>
      <c r="C385" s="98">
        <f>VLOOKUP(GroupVertices[[#This Row],[Vertex]], Vertices[], MATCH("ID", Vertices[#Headers], 0), FALSE)</f>
        <v>532</v>
      </c>
    </row>
    <row r="386" spans="1:3">
      <c r="A386" s="72" t="s">
        <v>3704</v>
      </c>
      <c r="B386" s="90" t="s">
        <v>610</v>
      </c>
      <c r="C386" s="98">
        <f>VLOOKUP(GroupVertices[[#This Row],[Vertex]], Vertices[], MATCH("ID", Vertices[#Headers], 0), FALSE)</f>
        <v>531</v>
      </c>
    </row>
    <row r="387" spans="1:3">
      <c r="A387" s="72" t="s">
        <v>3704</v>
      </c>
      <c r="B387" s="90" t="s">
        <v>609</v>
      </c>
      <c r="C387" s="98">
        <f>VLOOKUP(GroupVertices[[#This Row],[Vertex]], Vertices[], MATCH("ID", Vertices[#Headers], 0), FALSE)</f>
        <v>529</v>
      </c>
    </row>
    <row r="388" spans="1:3">
      <c r="A388" s="72" t="s">
        <v>3704</v>
      </c>
      <c r="B388" s="90" t="s">
        <v>608</v>
      </c>
      <c r="C388" s="98">
        <f>VLOOKUP(GroupVertices[[#This Row],[Vertex]], Vertices[], MATCH("ID", Vertices[#Headers], 0), FALSE)</f>
        <v>528</v>
      </c>
    </row>
    <row r="389" spans="1:3">
      <c r="A389" s="72" t="s">
        <v>3704</v>
      </c>
      <c r="B389" s="90" t="s">
        <v>603</v>
      </c>
      <c r="C389" s="98">
        <f>VLOOKUP(GroupVertices[[#This Row],[Vertex]], Vertices[], MATCH("ID", Vertices[#Headers], 0), FALSE)</f>
        <v>524</v>
      </c>
    </row>
    <row r="390" spans="1:3">
      <c r="A390" s="72" t="s">
        <v>3704</v>
      </c>
      <c r="B390" s="90" t="s">
        <v>601</v>
      </c>
      <c r="C390" s="98">
        <f>VLOOKUP(GroupVertices[[#This Row],[Vertex]], Vertices[], MATCH("ID", Vertices[#Headers], 0), FALSE)</f>
        <v>522</v>
      </c>
    </row>
    <row r="391" spans="1:3">
      <c r="A391" s="72" t="s">
        <v>3704</v>
      </c>
      <c r="B391" s="90" t="s">
        <v>598</v>
      </c>
      <c r="C391" s="98">
        <f>VLOOKUP(GroupVertices[[#This Row],[Vertex]], Vertices[], MATCH("ID", Vertices[#Headers], 0), FALSE)</f>
        <v>519</v>
      </c>
    </row>
    <row r="392" spans="1:3">
      <c r="A392" s="72" t="s">
        <v>3704</v>
      </c>
      <c r="B392" s="90" t="s">
        <v>597</v>
      </c>
      <c r="C392" s="98">
        <f>VLOOKUP(GroupVertices[[#This Row],[Vertex]], Vertices[], MATCH("ID", Vertices[#Headers], 0), FALSE)</f>
        <v>518</v>
      </c>
    </row>
    <row r="393" spans="1:3">
      <c r="A393" s="72" t="s">
        <v>3704</v>
      </c>
      <c r="B393" s="90" t="s">
        <v>590</v>
      </c>
      <c r="C393" s="98">
        <f>VLOOKUP(GroupVertices[[#This Row],[Vertex]], Vertices[], MATCH("ID", Vertices[#Headers], 0), FALSE)</f>
        <v>510</v>
      </c>
    </row>
    <row r="394" spans="1:3">
      <c r="A394" s="72" t="s">
        <v>3704</v>
      </c>
      <c r="B394" s="90" t="s">
        <v>208</v>
      </c>
      <c r="C394" s="98">
        <f>VLOOKUP(GroupVertices[[#This Row],[Vertex]], Vertices[], MATCH("ID", Vertices[#Headers], 0), FALSE)</f>
        <v>86</v>
      </c>
    </row>
    <row r="395" spans="1:3">
      <c r="A395" s="72" t="s">
        <v>3704</v>
      </c>
      <c r="B395" s="90" t="s">
        <v>589</v>
      </c>
      <c r="C395" s="98">
        <f>VLOOKUP(GroupVertices[[#This Row],[Vertex]], Vertices[], MATCH("ID", Vertices[#Headers], 0), FALSE)</f>
        <v>27</v>
      </c>
    </row>
    <row r="396" spans="1:3">
      <c r="A396" s="72" t="s">
        <v>3704</v>
      </c>
      <c r="B396" s="90" t="s">
        <v>685</v>
      </c>
      <c r="C396" s="98">
        <f>VLOOKUP(GroupVertices[[#This Row],[Vertex]], Vertices[], MATCH("ID", Vertices[#Headers], 0), FALSE)</f>
        <v>292</v>
      </c>
    </row>
    <row r="397" spans="1:3">
      <c r="A397" s="72" t="s">
        <v>3704</v>
      </c>
      <c r="B397" s="90" t="s">
        <v>584</v>
      </c>
      <c r="C397" s="98">
        <f>VLOOKUP(GroupVertices[[#This Row],[Vertex]], Vertices[], MATCH("ID", Vertices[#Headers], 0), FALSE)</f>
        <v>507</v>
      </c>
    </row>
    <row r="398" spans="1:3">
      <c r="A398" s="72" t="s">
        <v>3704</v>
      </c>
      <c r="B398" s="90" t="s">
        <v>583</v>
      </c>
      <c r="C398" s="98">
        <f>VLOOKUP(GroupVertices[[#This Row],[Vertex]], Vertices[], MATCH("ID", Vertices[#Headers], 0), FALSE)</f>
        <v>427</v>
      </c>
    </row>
    <row r="399" spans="1:3">
      <c r="A399" s="72" t="s">
        <v>3704</v>
      </c>
      <c r="B399" s="90" t="s">
        <v>581</v>
      </c>
      <c r="C399" s="98">
        <f>VLOOKUP(GroupVertices[[#This Row],[Vertex]], Vertices[], MATCH("ID", Vertices[#Headers], 0), FALSE)</f>
        <v>291</v>
      </c>
    </row>
    <row r="400" spans="1:3">
      <c r="A400" s="72" t="s">
        <v>3704</v>
      </c>
      <c r="B400" s="90" t="s">
        <v>582</v>
      </c>
      <c r="C400" s="98">
        <f>VLOOKUP(GroupVertices[[#This Row],[Vertex]], Vertices[], MATCH("ID", Vertices[#Headers], 0), FALSE)</f>
        <v>506</v>
      </c>
    </row>
    <row r="401" spans="1:3">
      <c r="A401" s="72" t="s">
        <v>3704</v>
      </c>
      <c r="B401" s="90" t="s">
        <v>579</v>
      </c>
      <c r="C401" s="98">
        <f>VLOOKUP(GroupVertices[[#This Row],[Vertex]], Vertices[], MATCH("ID", Vertices[#Headers], 0), FALSE)</f>
        <v>504</v>
      </c>
    </row>
    <row r="402" spans="1:3">
      <c r="A402" s="72" t="s">
        <v>3704</v>
      </c>
      <c r="B402" s="90" t="s">
        <v>577</v>
      </c>
      <c r="C402" s="98">
        <f>VLOOKUP(GroupVertices[[#This Row],[Vertex]], Vertices[], MATCH("ID", Vertices[#Headers], 0), FALSE)</f>
        <v>503</v>
      </c>
    </row>
    <row r="403" spans="1:3">
      <c r="A403" s="72" t="s">
        <v>3704</v>
      </c>
      <c r="B403" s="90" t="s">
        <v>576</v>
      </c>
      <c r="C403" s="98">
        <f>VLOOKUP(GroupVertices[[#This Row],[Vertex]], Vertices[], MATCH("ID", Vertices[#Headers], 0), FALSE)</f>
        <v>502</v>
      </c>
    </row>
    <row r="404" spans="1:3">
      <c r="A404" s="72" t="s">
        <v>3704</v>
      </c>
      <c r="B404" s="90" t="s">
        <v>573</v>
      </c>
      <c r="C404" s="98">
        <f>VLOOKUP(GroupVertices[[#This Row],[Vertex]], Vertices[], MATCH("ID", Vertices[#Headers], 0), FALSE)</f>
        <v>499</v>
      </c>
    </row>
    <row r="405" spans="1:3">
      <c r="A405" s="72" t="s">
        <v>3704</v>
      </c>
      <c r="B405" s="90" t="s">
        <v>571</v>
      </c>
      <c r="C405" s="98">
        <f>VLOOKUP(GroupVertices[[#This Row],[Vertex]], Vertices[], MATCH("ID", Vertices[#Headers], 0), FALSE)</f>
        <v>497</v>
      </c>
    </row>
    <row r="406" spans="1:3">
      <c r="A406" s="72" t="s">
        <v>3704</v>
      </c>
      <c r="B406" s="90" t="s">
        <v>570</v>
      </c>
      <c r="C406" s="98">
        <f>VLOOKUP(GroupVertices[[#This Row],[Vertex]], Vertices[], MATCH("ID", Vertices[#Headers], 0), FALSE)</f>
        <v>496</v>
      </c>
    </row>
    <row r="407" spans="1:3">
      <c r="A407" s="72" t="s">
        <v>3704</v>
      </c>
      <c r="B407" s="90" t="s">
        <v>569</v>
      </c>
      <c r="C407" s="98">
        <f>VLOOKUP(GroupVertices[[#This Row],[Vertex]], Vertices[], MATCH("ID", Vertices[#Headers], 0), FALSE)</f>
        <v>495</v>
      </c>
    </row>
    <row r="408" spans="1:3">
      <c r="A408" s="72" t="s">
        <v>3704</v>
      </c>
      <c r="B408" s="90" t="s">
        <v>567</v>
      </c>
      <c r="C408" s="98">
        <f>VLOOKUP(GroupVertices[[#This Row],[Vertex]], Vertices[], MATCH("ID", Vertices[#Headers], 0), FALSE)</f>
        <v>493</v>
      </c>
    </row>
    <row r="409" spans="1:3">
      <c r="A409" s="72" t="s">
        <v>3704</v>
      </c>
      <c r="B409" s="90" t="s">
        <v>568</v>
      </c>
      <c r="C409" s="98">
        <f>VLOOKUP(GroupVertices[[#This Row],[Vertex]], Vertices[], MATCH("ID", Vertices[#Headers], 0), FALSE)</f>
        <v>494</v>
      </c>
    </row>
    <row r="410" spans="1:3">
      <c r="A410" s="72" t="s">
        <v>3704</v>
      </c>
      <c r="B410" s="90" t="s">
        <v>562</v>
      </c>
      <c r="C410" s="98">
        <f>VLOOKUP(GroupVertices[[#This Row],[Vertex]], Vertices[], MATCH("ID", Vertices[#Headers], 0), FALSE)</f>
        <v>490</v>
      </c>
    </row>
    <row r="411" spans="1:3">
      <c r="A411" s="72" t="s">
        <v>3704</v>
      </c>
      <c r="B411" s="90" t="s">
        <v>561</v>
      </c>
      <c r="C411" s="98">
        <f>VLOOKUP(GroupVertices[[#This Row],[Vertex]], Vertices[], MATCH("ID", Vertices[#Headers], 0), FALSE)</f>
        <v>489</v>
      </c>
    </row>
    <row r="412" spans="1:3">
      <c r="A412" s="72" t="s">
        <v>3704</v>
      </c>
      <c r="B412" s="90" t="s">
        <v>560</v>
      </c>
      <c r="C412" s="98">
        <f>VLOOKUP(GroupVertices[[#This Row],[Vertex]], Vertices[], MATCH("ID", Vertices[#Headers], 0), FALSE)</f>
        <v>488</v>
      </c>
    </row>
    <row r="413" spans="1:3">
      <c r="A413" s="72" t="s">
        <v>3704</v>
      </c>
      <c r="B413" s="90" t="s">
        <v>558</v>
      </c>
      <c r="C413" s="98">
        <f>VLOOKUP(GroupVertices[[#This Row],[Vertex]], Vertices[], MATCH("ID", Vertices[#Headers], 0), FALSE)</f>
        <v>486</v>
      </c>
    </row>
    <row r="414" spans="1:3">
      <c r="A414" s="72" t="s">
        <v>3704</v>
      </c>
      <c r="B414" s="90" t="s">
        <v>556</v>
      </c>
      <c r="C414" s="98">
        <f>VLOOKUP(GroupVertices[[#This Row],[Vertex]], Vertices[], MATCH("ID", Vertices[#Headers], 0), FALSE)</f>
        <v>484</v>
      </c>
    </row>
    <row r="415" spans="1:3">
      <c r="A415" s="72" t="s">
        <v>3704</v>
      </c>
      <c r="B415" s="90" t="s">
        <v>554</v>
      </c>
      <c r="C415" s="98">
        <f>VLOOKUP(GroupVertices[[#This Row],[Vertex]], Vertices[], MATCH("ID", Vertices[#Headers], 0), FALSE)</f>
        <v>482</v>
      </c>
    </row>
    <row r="416" spans="1:3">
      <c r="A416" s="72" t="s">
        <v>3704</v>
      </c>
      <c r="B416" s="90" t="s">
        <v>553</v>
      </c>
      <c r="C416" s="98">
        <f>VLOOKUP(GroupVertices[[#This Row],[Vertex]], Vertices[], MATCH("ID", Vertices[#Headers], 0), FALSE)</f>
        <v>481</v>
      </c>
    </row>
    <row r="417" spans="1:3">
      <c r="A417" s="72" t="s">
        <v>3704</v>
      </c>
      <c r="B417" s="90" t="s">
        <v>550</v>
      </c>
      <c r="C417" s="98">
        <f>VLOOKUP(GroupVertices[[#This Row],[Vertex]], Vertices[], MATCH("ID", Vertices[#Headers], 0), FALSE)</f>
        <v>479</v>
      </c>
    </row>
    <row r="418" spans="1:3">
      <c r="A418" s="72" t="s">
        <v>3704</v>
      </c>
      <c r="B418" s="90" t="s">
        <v>549</v>
      </c>
      <c r="C418" s="98">
        <f>VLOOKUP(GroupVertices[[#This Row],[Vertex]], Vertices[], MATCH("ID", Vertices[#Headers], 0), FALSE)</f>
        <v>478</v>
      </c>
    </row>
    <row r="419" spans="1:3">
      <c r="A419" s="72" t="s">
        <v>3704</v>
      </c>
      <c r="B419" s="90" t="s">
        <v>548</v>
      </c>
      <c r="C419" s="98">
        <f>VLOOKUP(GroupVertices[[#This Row],[Vertex]], Vertices[], MATCH("ID", Vertices[#Headers], 0), FALSE)</f>
        <v>477</v>
      </c>
    </row>
    <row r="420" spans="1:3">
      <c r="A420" s="72" t="s">
        <v>3704</v>
      </c>
      <c r="B420" s="90" t="s">
        <v>547</v>
      </c>
      <c r="C420" s="98">
        <f>VLOOKUP(GroupVertices[[#This Row],[Vertex]], Vertices[], MATCH("ID", Vertices[#Headers], 0), FALSE)</f>
        <v>476</v>
      </c>
    </row>
    <row r="421" spans="1:3">
      <c r="A421" s="72" t="s">
        <v>3704</v>
      </c>
      <c r="B421" s="90" t="s">
        <v>544</v>
      </c>
      <c r="C421" s="98">
        <f>VLOOKUP(GroupVertices[[#This Row],[Vertex]], Vertices[], MATCH("ID", Vertices[#Headers], 0), FALSE)</f>
        <v>474</v>
      </c>
    </row>
    <row r="422" spans="1:3">
      <c r="A422" s="72" t="s">
        <v>3704</v>
      </c>
      <c r="B422" s="90" t="s">
        <v>542</v>
      </c>
      <c r="C422" s="98">
        <f>VLOOKUP(GroupVertices[[#This Row],[Vertex]], Vertices[], MATCH("ID", Vertices[#Headers], 0), FALSE)</f>
        <v>472</v>
      </c>
    </row>
    <row r="423" spans="1:3">
      <c r="A423" s="72" t="s">
        <v>3704</v>
      </c>
      <c r="B423" s="90" t="s">
        <v>539</v>
      </c>
      <c r="C423" s="98">
        <f>VLOOKUP(GroupVertices[[#This Row],[Vertex]], Vertices[], MATCH("ID", Vertices[#Headers], 0), FALSE)</f>
        <v>470</v>
      </c>
    </row>
    <row r="424" spans="1:3">
      <c r="A424" s="72" t="s">
        <v>3704</v>
      </c>
      <c r="B424" s="90" t="s">
        <v>538</v>
      </c>
      <c r="C424" s="98">
        <f>VLOOKUP(GroupVertices[[#This Row],[Vertex]], Vertices[], MATCH("ID", Vertices[#Headers], 0), FALSE)</f>
        <v>469</v>
      </c>
    </row>
    <row r="425" spans="1:3">
      <c r="A425" s="72" t="s">
        <v>3704</v>
      </c>
      <c r="B425" s="90" t="s">
        <v>534</v>
      </c>
      <c r="C425" s="98">
        <f>VLOOKUP(GroupVertices[[#This Row],[Vertex]], Vertices[], MATCH("ID", Vertices[#Headers], 0), FALSE)</f>
        <v>466</v>
      </c>
    </row>
    <row r="426" spans="1:3">
      <c r="A426" s="72" t="s">
        <v>3704</v>
      </c>
      <c r="B426" s="90" t="s">
        <v>533</v>
      </c>
      <c r="C426" s="98">
        <f>VLOOKUP(GroupVertices[[#This Row],[Vertex]], Vertices[], MATCH("ID", Vertices[#Headers], 0), FALSE)</f>
        <v>465</v>
      </c>
    </row>
    <row r="427" spans="1:3">
      <c r="A427" s="72" t="s">
        <v>3704</v>
      </c>
      <c r="B427" s="90" t="s">
        <v>531</v>
      </c>
      <c r="C427" s="98">
        <f>VLOOKUP(GroupVertices[[#This Row],[Vertex]], Vertices[], MATCH("ID", Vertices[#Headers], 0), FALSE)</f>
        <v>463</v>
      </c>
    </row>
    <row r="428" spans="1:3">
      <c r="A428" s="72" t="s">
        <v>3704</v>
      </c>
      <c r="B428" s="90" t="s">
        <v>528</v>
      </c>
      <c r="C428" s="98">
        <f>VLOOKUP(GroupVertices[[#This Row],[Vertex]], Vertices[], MATCH("ID", Vertices[#Headers], 0), FALSE)</f>
        <v>462</v>
      </c>
    </row>
    <row r="429" spans="1:3">
      <c r="A429" s="72" t="s">
        <v>3704</v>
      </c>
      <c r="B429" s="90" t="s">
        <v>525</v>
      </c>
      <c r="C429" s="98">
        <f>VLOOKUP(GroupVertices[[#This Row],[Vertex]], Vertices[], MATCH("ID", Vertices[#Headers], 0), FALSE)</f>
        <v>460</v>
      </c>
    </row>
    <row r="430" spans="1:3">
      <c r="A430" s="72" t="s">
        <v>3704</v>
      </c>
      <c r="B430" s="90" t="s">
        <v>524</v>
      </c>
      <c r="C430" s="98">
        <f>VLOOKUP(GroupVertices[[#This Row],[Vertex]], Vertices[], MATCH("ID", Vertices[#Headers], 0), FALSE)</f>
        <v>459</v>
      </c>
    </row>
    <row r="431" spans="1:3">
      <c r="A431" s="72" t="s">
        <v>3704</v>
      </c>
      <c r="B431" s="90" t="s">
        <v>520</v>
      </c>
      <c r="C431" s="98">
        <f>VLOOKUP(GroupVertices[[#This Row],[Vertex]], Vertices[], MATCH("ID", Vertices[#Headers], 0), FALSE)</f>
        <v>456</v>
      </c>
    </row>
    <row r="432" spans="1:3">
      <c r="A432" s="72" t="s">
        <v>3704</v>
      </c>
      <c r="B432" s="90" t="s">
        <v>512</v>
      </c>
      <c r="C432" s="98">
        <f>VLOOKUP(GroupVertices[[#This Row],[Vertex]], Vertices[], MATCH("ID", Vertices[#Headers], 0), FALSE)</f>
        <v>448</v>
      </c>
    </row>
    <row r="433" spans="1:3">
      <c r="A433" s="72" t="s">
        <v>3704</v>
      </c>
      <c r="B433" s="90" t="s">
        <v>507</v>
      </c>
      <c r="C433" s="98">
        <f>VLOOKUP(GroupVertices[[#This Row],[Vertex]], Vertices[], MATCH("ID", Vertices[#Headers], 0), FALSE)</f>
        <v>444</v>
      </c>
    </row>
    <row r="434" spans="1:3">
      <c r="A434" s="72" t="s">
        <v>3704</v>
      </c>
      <c r="B434" s="90" t="s">
        <v>504</v>
      </c>
      <c r="C434" s="98">
        <f>VLOOKUP(GroupVertices[[#This Row],[Vertex]], Vertices[], MATCH("ID", Vertices[#Headers], 0), FALSE)</f>
        <v>439</v>
      </c>
    </row>
    <row r="435" spans="1:3">
      <c r="A435" s="72" t="s">
        <v>3704</v>
      </c>
      <c r="B435" s="90" t="s">
        <v>503</v>
      </c>
      <c r="C435" s="98">
        <f>VLOOKUP(GroupVertices[[#This Row],[Vertex]], Vertices[], MATCH("ID", Vertices[#Headers], 0), FALSE)</f>
        <v>438</v>
      </c>
    </row>
    <row r="436" spans="1:3">
      <c r="A436" s="72" t="s">
        <v>3704</v>
      </c>
      <c r="B436" s="90" t="s">
        <v>502</v>
      </c>
      <c r="C436" s="98">
        <f>VLOOKUP(GroupVertices[[#This Row],[Vertex]], Vertices[], MATCH("ID", Vertices[#Headers], 0), FALSE)</f>
        <v>437</v>
      </c>
    </row>
    <row r="437" spans="1:3">
      <c r="A437" s="72" t="s">
        <v>3704</v>
      </c>
      <c r="B437" s="90" t="s">
        <v>501</v>
      </c>
      <c r="C437" s="98">
        <f>VLOOKUP(GroupVertices[[#This Row],[Vertex]], Vertices[], MATCH("ID", Vertices[#Headers], 0), FALSE)</f>
        <v>436</v>
      </c>
    </row>
    <row r="438" spans="1:3">
      <c r="A438" s="72" t="s">
        <v>3704</v>
      </c>
      <c r="B438" s="90" t="s">
        <v>500</v>
      </c>
      <c r="C438" s="98">
        <f>VLOOKUP(GroupVertices[[#This Row],[Vertex]], Vertices[], MATCH("ID", Vertices[#Headers], 0), FALSE)</f>
        <v>435</v>
      </c>
    </row>
    <row r="439" spans="1:3">
      <c r="A439" s="72" t="s">
        <v>3704</v>
      </c>
      <c r="B439" s="90" t="s">
        <v>499</v>
      </c>
      <c r="C439" s="98">
        <f>VLOOKUP(GroupVertices[[#This Row],[Vertex]], Vertices[], MATCH("ID", Vertices[#Headers], 0), FALSE)</f>
        <v>434</v>
      </c>
    </row>
    <row r="440" spans="1:3">
      <c r="A440" s="72" t="s">
        <v>3704</v>
      </c>
      <c r="B440" s="90" t="s">
        <v>498</v>
      </c>
      <c r="C440" s="98">
        <f>VLOOKUP(GroupVertices[[#This Row],[Vertex]], Vertices[], MATCH("ID", Vertices[#Headers], 0), FALSE)</f>
        <v>433</v>
      </c>
    </row>
    <row r="441" spans="1:3">
      <c r="A441" s="72" t="s">
        <v>3704</v>
      </c>
      <c r="B441" s="90" t="s">
        <v>859</v>
      </c>
      <c r="C441" s="98">
        <f>VLOOKUP(GroupVertices[[#This Row],[Vertex]], Vertices[], MATCH("ID", Vertices[#Headers], 0), FALSE)</f>
        <v>430</v>
      </c>
    </row>
    <row r="442" spans="1:3">
      <c r="A442" s="72" t="s">
        <v>3704</v>
      </c>
      <c r="B442" s="90" t="s">
        <v>495</v>
      </c>
      <c r="C442" s="98">
        <f>VLOOKUP(GroupVertices[[#This Row],[Vertex]], Vertices[], MATCH("ID", Vertices[#Headers], 0), FALSE)</f>
        <v>429</v>
      </c>
    </row>
    <row r="443" spans="1:3">
      <c r="A443" s="72" t="s">
        <v>3704</v>
      </c>
      <c r="B443" s="90" t="s">
        <v>493</v>
      </c>
      <c r="C443" s="98">
        <f>VLOOKUP(GroupVertices[[#This Row],[Vertex]], Vertices[], MATCH("ID", Vertices[#Headers], 0), FALSE)</f>
        <v>426</v>
      </c>
    </row>
    <row r="444" spans="1:3">
      <c r="A444" s="72" t="s">
        <v>3704</v>
      </c>
      <c r="B444" s="90" t="s">
        <v>492</v>
      </c>
      <c r="C444" s="98">
        <f>VLOOKUP(GroupVertices[[#This Row],[Vertex]], Vertices[], MATCH("ID", Vertices[#Headers], 0), FALSE)</f>
        <v>425</v>
      </c>
    </row>
    <row r="445" spans="1:3">
      <c r="A445" s="72" t="s">
        <v>3704</v>
      </c>
      <c r="B445" s="90" t="s">
        <v>491</v>
      </c>
      <c r="C445" s="98">
        <f>VLOOKUP(GroupVertices[[#This Row],[Vertex]], Vertices[], MATCH("ID", Vertices[#Headers], 0), FALSE)</f>
        <v>424</v>
      </c>
    </row>
    <row r="446" spans="1:3">
      <c r="A446" s="72" t="s">
        <v>3704</v>
      </c>
      <c r="B446" s="90" t="s">
        <v>490</v>
      </c>
      <c r="C446" s="98">
        <f>VLOOKUP(GroupVertices[[#This Row],[Vertex]], Vertices[], MATCH("ID", Vertices[#Headers], 0), FALSE)</f>
        <v>422</v>
      </c>
    </row>
    <row r="447" spans="1:3">
      <c r="A447" s="72" t="s">
        <v>3704</v>
      </c>
      <c r="B447" s="90" t="s">
        <v>488</v>
      </c>
      <c r="C447" s="98">
        <f>VLOOKUP(GroupVertices[[#This Row],[Vertex]], Vertices[], MATCH("ID", Vertices[#Headers], 0), FALSE)</f>
        <v>410</v>
      </c>
    </row>
    <row r="448" spans="1:3">
      <c r="A448" s="72" t="s">
        <v>3704</v>
      </c>
      <c r="B448" s="90" t="s">
        <v>497</v>
      </c>
      <c r="C448" s="98">
        <f>VLOOKUP(GroupVertices[[#This Row],[Vertex]], Vertices[], MATCH("ID", Vertices[#Headers], 0), FALSE)</f>
        <v>408</v>
      </c>
    </row>
    <row r="449" spans="1:3">
      <c r="A449" s="72" t="s">
        <v>3704</v>
      </c>
      <c r="B449" s="90" t="s">
        <v>485</v>
      </c>
      <c r="C449" s="98">
        <f>VLOOKUP(GroupVertices[[#This Row],[Vertex]], Vertices[], MATCH("ID", Vertices[#Headers], 0), FALSE)</f>
        <v>407</v>
      </c>
    </row>
    <row r="450" spans="1:3">
      <c r="A450" s="72" t="s">
        <v>3704</v>
      </c>
      <c r="B450" s="90" t="s">
        <v>484</v>
      </c>
      <c r="C450" s="98">
        <f>VLOOKUP(GroupVertices[[#This Row],[Vertex]], Vertices[], MATCH("ID", Vertices[#Headers], 0), FALSE)</f>
        <v>406</v>
      </c>
    </row>
    <row r="451" spans="1:3">
      <c r="A451" s="72" t="s">
        <v>3704</v>
      </c>
      <c r="B451" s="90" t="s">
        <v>482</v>
      </c>
      <c r="C451" s="98">
        <f>VLOOKUP(GroupVertices[[#This Row],[Vertex]], Vertices[], MATCH("ID", Vertices[#Headers], 0), FALSE)</f>
        <v>404</v>
      </c>
    </row>
    <row r="452" spans="1:3">
      <c r="A452" s="72" t="s">
        <v>3704</v>
      </c>
      <c r="B452" s="90" t="s">
        <v>481</v>
      </c>
      <c r="C452" s="98">
        <f>VLOOKUP(GroupVertices[[#This Row],[Vertex]], Vertices[], MATCH("ID", Vertices[#Headers], 0), FALSE)</f>
        <v>403</v>
      </c>
    </row>
    <row r="453" spans="1:3">
      <c r="A453" s="72" t="s">
        <v>3704</v>
      </c>
      <c r="B453" s="90" t="s">
        <v>476</v>
      </c>
      <c r="C453" s="98">
        <f>VLOOKUP(GroupVertices[[#This Row],[Vertex]], Vertices[], MATCH("ID", Vertices[#Headers], 0), FALSE)</f>
        <v>399</v>
      </c>
    </row>
    <row r="454" spans="1:3">
      <c r="A454" s="72" t="s">
        <v>3704</v>
      </c>
      <c r="B454" s="90" t="s">
        <v>475</v>
      </c>
      <c r="C454" s="98">
        <f>VLOOKUP(GroupVertices[[#This Row],[Vertex]], Vertices[], MATCH("ID", Vertices[#Headers], 0), FALSE)</f>
        <v>398</v>
      </c>
    </row>
    <row r="455" spans="1:3">
      <c r="A455" s="72" t="s">
        <v>3704</v>
      </c>
      <c r="B455" s="90" t="s">
        <v>471</v>
      </c>
      <c r="C455" s="98">
        <f>VLOOKUP(GroupVertices[[#This Row],[Vertex]], Vertices[], MATCH("ID", Vertices[#Headers], 0), FALSE)</f>
        <v>393</v>
      </c>
    </row>
    <row r="456" spans="1:3">
      <c r="A456" s="72" t="s">
        <v>3704</v>
      </c>
      <c r="B456" s="90" t="s">
        <v>467</v>
      </c>
      <c r="C456" s="98">
        <f>VLOOKUP(GroupVertices[[#This Row],[Vertex]], Vertices[], MATCH("ID", Vertices[#Headers], 0), FALSE)</f>
        <v>389</v>
      </c>
    </row>
    <row r="457" spans="1:3">
      <c r="A457" s="72" t="s">
        <v>3704</v>
      </c>
      <c r="B457" s="90" t="s">
        <v>466</v>
      </c>
      <c r="C457" s="98">
        <f>VLOOKUP(GroupVertices[[#This Row],[Vertex]], Vertices[], MATCH("ID", Vertices[#Headers], 0), FALSE)</f>
        <v>123</v>
      </c>
    </row>
    <row r="458" spans="1:3">
      <c r="A458" s="72" t="s">
        <v>3704</v>
      </c>
      <c r="B458" s="90" t="s">
        <v>460</v>
      </c>
      <c r="C458" s="98">
        <f>VLOOKUP(GroupVertices[[#This Row],[Vertex]], Vertices[], MATCH("ID", Vertices[#Headers], 0), FALSE)</f>
        <v>384</v>
      </c>
    </row>
    <row r="459" spans="1:3">
      <c r="A459" s="72" t="s">
        <v>3704</v>
      </c>
      <c r="B459" s="90" t="s">
        <v>454</v>
      </c>
      <c r="C459" s="98">
        <f>VLOOKUP(GroupVertices[[#This Row],[Vertex]], Vertices[], MATCH("ID", Vertices[#Headers], 0), FALSE)</f>
        <v>377</v>
      </c>
    </row>
    <row r="460" spans="1:3">
      <c r="A460" s="72" t="s">
        <v>3704</v>
      </c>
      <c r="B460" s="90" t="s">
        <v>453</v>
      </c>
      <c r="C460" s="98">
        <f>VLOOKUP(GroupVertices[[#This Row],[Vertex]], Vertices[], MATCH("ID", Vertices[#Headers], 0), FALSE)</f>
        <v>376</v>
      </c>
    </row>
    <row r="461" spans="1:3">
      <c r="A461" s="72" t="s">
        <v>3704</v>
      </c>
      <c r="B461" s="90" t="s">
        <v>452</v>
      </c>
      <c r="C461" s="98">
        <f>VLOOKUP(GroupVertices[[#This Row],[Vertex]], Vertices[], MATCH("ID", Vertices[#Headers], 0), FALSE)</f>
        <v>375</v>
      </c>
    </row>
    <row r="462" spans="1:3">
      <c r="A462" s="72" t="s">
        <v>3704</v>
      </c>
      <c r="B462" s="90" t="s">
        <v>451</v>
      </c>
      <c r="C462" s="98">
        <f>VLOOKUP(GroupVertices[[#This Row],[Vertex]], Vertices[], MATCH("ID", Vertices[#Headers], 0), FALSE)</f>
        <v>374</v>
      </c>
    </row>
    <row r="463" spans="1:3">
      <c r="A463" s="72" t="s">
        <v>3704</v>
      </c>
      <c r="B463" s="90" t="s">
        <v>450</v>
      </c>
      <c r="C463" s="98">
        <f>VLOOKUP(GroupVertices[[#This Row],[Vertex]], Vertices[], MATCH("ID", Vertices[#Headers], 0), FALSE)</f>
        <v>373</v>
      </c>
    </row>
    <row r="464" spans="1:3">
      <c r="A464" s="72" t="s">
        <v>3704</v>
      </c>
      <c r="B464" s="90" t="s">
        <v>449</v>
      </c>
      <c r="C464" s="98">
        <f>VLOOKUP(GroupVertices[[#This Row],[Vertex]], Vertices[], MATCH("ID", Vertices[#Headers], 0), FALSE)</f>
        <v>372</v>
      </c>
    </row>
    <row r="465" spans="1:3">
      <c r="A465" s="72" t="s">
        <v>3704</v>
      </c>
      <c r="B465" s="90" t="s">
        <v>448</v>
      </c>
      <c r="C465" s="98">
        <f>VLOOKUP(GroupVertices[[#This Row],[Vertex]], Vertices[], MATCH("ID", Vertices[#Headers], 0), FALSE)</f>
        <v>371</v>
      </c>
    </row>
    <row r="466" spans="1:3">
      <c r="A466" s="72" t="s">
        <v>3704</v>
      </c>
      <c r="B466" s="90" t="s">
        <v>447</v>
      </c>
      <c r="C466" s="98">
        <f>VLOOKUP(GroupVertices[[#This Row],[Vertex]], Vertices[], MATCH("ID", Vertices[#Headers], 0), FALSE)</f>
        <v>369</v>
      </c>
    </row>
    <row r="467" spans="1:3">
      <c r="A467" s="72" t="s">
        <v>3704</v>
      </c>
      <c r="B467" s="90" t="s">
        <v>445</v>
      </c>
      <c r="C467" s="98">
        <f>VLOOKUP(GroupVertices[[#This Row],[Vertex]], Vertices[], MATCH("ID", Vertices[#Headers], 0), FALSE)</f>
        <v>367</v>
      </c>
    </row>
    <row r="468" spans="1:3">
      <c r="A468" s="72" t="s">
        <v>3704</v>
      </c>
      <c r="B468" s="90" t="s">
        <v>444</v>
      </c>
      <c r="C468" s="98">
        <f>VLOOKUP(GroupVertices[[#This Row],[Vertex]], Vertices[], MATCH("ID", Vertices[#Headers], 0), FALSE)</f>
        <v>366</v>
      </c>
    </row>
    <row r="469" spans="1:3">
      <c r="A469" s="72" t="s">
        <v>3704</v>
      </c>
      <c r="B469" s="90" t="s">
        <v>443</v>
      </c>
      <c r="C469" s="98">
        <f>VLOOKUP(GroupVertices[[#This Row],[Vertex]], Vertices[], MATCH("ID", Vertices[#Headers], 0), FALSE)</f>
        <v>365</v>
      </c>
    </row>
    <row r="470" spans="1:3">
      <c r="A470" s="72" t="s">
        <v>3704</v>
      </c>
      <c r="B470" s="90" t="s">
        <v>442</v>
      </c>
      <c r="C470" s="98">
        <f>VLOOKUP(GroupVertices[[#This Row],[Vertex]], Vertices[], MATCH("ID", Vertices[#Headers], 0), FALSE)</f>
        <v>364</v>
      </c>
    </row>
    <row r="471" spans="1:3">
      <c r="A471" s="72" t="s">
        <v>3704</v>
      </c>
      <c r="B471" s="90" t="s">
        <v>439</v>
      </c>
      <c r="C471" s="98">
        <f>VLOOKUP(GroupVertices[[#This Row],[Vertex]], Vertices[], MATCH("ID", Vertices[#Headers], 0), FALSE)</f>
        <v>360</v>
      </c>
    </row>
    <row r="472" spans="1:3">
      <c r="A472" s="72" t="s">
        <v>3704</v>
      </c>
      <c r="B472" s="90" t="s">
        <v>438</v>
      </c>
      <c r="C472" s="98">
        <f>VLOOKUP(GroupVertices[[#This Row],[Vertex]], Vertices[], MATCH("ID", Vertices[#Headers], 0), FALSE)</f>
        <v>359</v>
      </c>
    </row>
    <row r="473" spans="1:3">
      <c r="A473" s="72" t="s">
        <v>3704</v>
      </c>
      <c r="B473" s="90" t="s">
        <v>437</v>
      </c>
      <c r="C473" s="98">
        <f>VLOOKUP(GroupVertices[[#This Row],[Vertex]], Vertices[], MATCH("ID", Vertices[#Headers], 0), FALSE)</f>
        <v>358</v>
      </c>
    </row>
    <row r="474" spans="1:3">
      <c r="A474" s="72" t="s">
        <v>3704</v>
      </c>
      <c r="B474" s="90" t="s">
        <v>436</v>
      </c>
      <c r="C474" s="98">
        <f>VLOOKUP(GroupVertices[[#This Row],[Vertex]], Vertices[], MATCH("ID", Vertices[#Headers], 0), FALSE)</f>
        <v>357</v>
      </c>
    </row>
    <row r="475" spans="1:3">
      <c r="A475" s="72" t="s">
        <v>3704</v>
      </c>
      <c r="B475" s="90" t="s">
        <v>434</v>
      </c>
      <c r="C475" s="98">
        <f>VLOOKUP(GroupVertices[[#This Row],[Vertex]], Vertices[], MATCH("ID", Vertices[#Headers], 0), FALSE)</f>
        <v>354</v>
      </c>
    </row>
    <row r="476" spans="1:3">
      <c r="A476" s="72" t="s">
        <v>3704</v>
      </c>
      <c r="B476" s="90" t="s">
        <v>431</v>
      </c>
      <c r="C476" s="98">
        <f>VLOOKUP(GroupVertices[[#This Row],[Vertex]], Vertices[], MATCH("ID", Vertices[#Headers], 0), FALSE)</f>
        <v>352</v>
      </c>
    </row>
    <row r="477" spans="1:3">
      <c r="A477" s="72" t="s">
        <v>3704</v>
      </c>
      <c r="B477" s="90" t="s">
        <v>430</v>
      </c>
      <c r="C477" s="98">
        <f>VLOOKUP(GroupVertices[[#This Row],[Vertex]], Vertices[], MATCH("ID", Vertices[#Headers], 0), FALSE)</f>
        <v>351</v>
      </c>
    </row>
    <row r="478" spans="1:3">
      <c r="A478" s="72" t="s">
        <v>3704</v>
      </c>
      <c r="B478" s="90" t="s">
        <v>429</v>
      </c>
      <c r="C478" s="98">
        <f>VLOOKUP(GroupVertices[[#This Row],[Vertex]], Vertices[], MATCH("ID", Vertices[#Headers], 0), FALSE)</f>
        <v>350</v>
      </c>
    </row>
    <row r="479" spans="1:3">
      <c r="A479" s="72" t="s">
        <v>3704</v>
      </c>
      <c r="B479" s="90" t="s">
        <v>428</v>
      </c>
      <c r="C479" s="98">
        <f>VLOOKUP(GroupVertices[[#This Row],[Vertex]], Vertices[], MATCH("ID", Vertices[#Headers], 0), FALSE)</f>
        <v>349</v>
      </c>
    </row>
    <row r="480" spans="1:3">
      <c r="A480" s="72" t="s">
        <v>3704</v>
      </c>
      <c r="B480" s="90" t="s">
        <v>427</v>
      </c>
      <c r="C480" s="98">
        <f>VLOOKUP(GroupVertices[[#This Row],[Vertex]], Vertices[], MATCH("ID", Vertices[#Headers], 0), FALSE)</f>
        <v>348</v>
      </c>
    </row>
    <row r="481" spans="1:3">
      <c r="A481" s="72" t="s">
        <v>3704</v>
      </c>
      <c r="B481" s="90" t="s">
        <v>426</v>
      </c>
      <c r="C481" s="98">
        <f>VLOOKUP(GroupVertices[[#This Row],[Vertex]], Vertices[], MATCH("ID", Vertices[#Headers], 0), FALSE)</f>
        <v>347</v>
      </c>
    </row>
    <row r="482" spans="1:3">
      <c r="A482" s="72" t="s">
        <v>3704</v>
      </c>
      <c r="B482" s="90" t="s">
        <v>425</v>
      </c>
      <c r="C482" s="98">
        <f>VLOOKUP(GroupVertices[[#This Row],[Vertex]], Vertices[], MATCH("ID", Vertices[#Headers], 0), FALSE)</f>
        <v>346</v>
      </c>
    </row>
    <row r="483" spans="1:3">
      <c r="A483" s="72" t="s">
        <v>3704</v>
      </c>
      <c r="B483" s="90" t="s">
        <v>423</v>
      </c>
      <c r="C483" s="98">
        <f>VLOOKUP(GroupVertices[[#This Row],[Vertex]], Vertices[], MATCH("ID", Vertices[#Headers], 0), FALSE)</f>
        <v>344</v>
      </c>
    </row>
    <row r="484" spans="1:3">
      <c r="A484" s="72" t="s">
        <v>3704</v>
      </c>
      <c r="B484" s="90" t="s">
        <v>422</v>
      </c>
      <c r="C484" s="98">
        <f>VLOOKUP(GroupVertices[[#This Row],[Vertex]], Vertices[], MATCH("ID", Vertices[#Headers], 0), FALSE)</f>
        <v>343</v>
      </c>
    </row>
    <row r="485" spans="1:3">
      <c r="A485" s="72" t="s">
        <v>3704</v>
      </c>
      <c r="B485" s="90" t="s">
        <v>421</v>
      </c>
      <c r="C485" s="98">
        <f>VLOOKUP(GroupVertices[[#This Row],[Vertex]], Vertices[], MATCH("ID", Vertices[#Headers], 0), FALSE)</f>
        <v>342</v>
      </c>
    </row>
    <row r="486" spans="1:3">
      <c r="A486" s="72" t="s">
        <v>3704</v>
      </c>
      <c r="B486" s="90" t="s">
        <v>420</v>
      </c>
      <c r="C486" s="98">
        <f>VLOOKUP(GroupVertices[[#This Row],[Vertex]], Vertices[], MATCH("ID", Vertices[#Headers], 0), FALSE)</f>
        <v>341</v>
      </c>
    </row>
    <row r="487" spans="1:3">
      <c r="A487" s="72" t="s">
        <v>3704</v>
      </c>
      <c r="B487" s="90" t="s">
        <v>418</v>
      </c>
      <c r="C487" s="98">
        <f>VLOOKUP(GroupVertices[[#This Row],[Vertex]], Vertices[], MATCH("ID", Vertices[#Headers], 0), FALSE)</f>
        <v>339</v>
      </c>
    </row>
    <row r="488" spans="1:3">
      <c r="A488" s="72" t="s">
        <v>3704</v>
      </c>
      <c r="B488" s="90" t="s">
        <v>417</v>
      </c>
      <c r="C488" s="98">
        <f>VLOOKUP(GroupVertices[[#This Row],[Vertex]], Vertices[], MATCH("ID", Vertices[#Headers], 0), FALSE)</f>
        <v>338</v>
      </c>
    </row>
    <row r="489" spans="1:3">
      <c r="A489" s="72" t="s">
        <v>3704</v>
      </c>
      <c r="B489" s="90" t="s">
        <v>415</v>
      </c>
      <c r="C489" s="98">
        <f>VLOOKUP(GroupVertices[[#This Row],[Vertex]], Vertices[], MATCH("ID", Vertices[#Headers], 0), FALSE)</f>
        <v>335</v>
      </c>
    </row>
    <row r="490" spans="1:3">
      <c r="A490" s="72" t="s">
        <v>3704</v>
      </c>
      <c r="B490" s="90" t="s">
        <v>414</v>
      </c>
      <c r="C490" s="98">
        <f>VLOOKUP(GroupVertices[[#This Row],[Vertex]], Vertices[], MATCH("ID", Vertices[#Headers], 0), FALSE)</f>
        <v>334</v>
      </c>
    </row>
    <row r="491" spans="1:3">
      <c r="A491" s="72" t="s">
        <v>3704</v>
      </c>
      <c r="B491" s="90" t="s">
        <v>412</v>
      </c>
      <c r="C491" s="98">
        <f>VLOOKUP(GroupVertices[[#This Row],[Vertex]], Vertices[], MATCH("ID", Vertices[#Headers], 0), FALSE)</f>
        <v>333</v>
      </c>
    </row>
    <row r="492" spans="1:3">
      <c r="A492" s="72" t="s">
        <v>3704</v>
      </c>
      <c r="B492" s="90" t="s">
        <v>411</v>
      </c>
      <c r="C492" s="98">
        <f>VLOOKUP(GroupVertices[[#This Row],[Vertex]], Vertices[], MATCH("ID", Vertices[#Headers], 0), FALSE)</f>
        <v>332</v>
      </c>
    </row>
    <row r="493" spans="1:3">
      <c r="A493" s="72" t="s">
        <v>3704</v>
      </c>
      <c r="B493" s="90" t="s">
        <v>410</v>
      </c>
      <c r="C493" s="98">
        <f>VLOOKUP(GroupVertices[[#This Row],[Vertex]], Vertices[], MATCH("ID", Vertices[#Headers], 0), FALSE)</f>
        <v>331</v>
      </c>
    </row>
    <row r="494" spans="1:3">
      <c r="A494" s="72" t="s">
        <v>3704</v>
      </c>
      <c r="B494" s="90" t="s">
        <v>407</v>
      </c>
      <c r="C494" s="98">
        <f>VLOOKUP(GroupVertices[[#This Row],[Vertex]], Vertices[], MATCH("ID", Vertices[#Headers], 0), FALSE)</f>
        <v>329</v>
      </c>
    </row>
    <row r="495" spans="1:3">
      <c r="A495" s="72" t="s">
        <v>3704</v>
      </c>
      <c r="B495" s="90" t="s">
        <v>406</v>
      </c>
      <c r="C495" s="98">
        <f>VLOOKUP(GroupVertices[[#This Row],[Vertex]], Vertices[], MATCH("ID", Vertices[#Headers], 0), FALSE)</f>
        <v>328</v>
      </c>
    </row>
    <row r="496" spans="1:3">
      <c r="A496" s="72" t="s">
        <v>3704</v>
      </c>
      <c r="B496" s="90" t="s">
        <v>405</v>
      </c>
      <c r="C496" s="98">
        <f>VLOOKUP(GroupVertices[[#This Row],[Vertex]], Vertices[], MATCH("ID", Vertices[#Headers], 0), FALSE)</f>
        <v>327</v>
      </c>
    </row>
    <row r="497" spans="1:3">
      <c r="A497" s="72" t="s">
        <v>3704</v>
      </c>
      <c r="B497" s="90" t="s">
        <v>403</v>
      </c>
      <c r="C497" s="98">
        <f>VLOOKUP(GroupVertices[[#This Row],[Vertex]], Vertices[], MATCH("ID", Vertices[#Headers], 0), FALSE)</f>
        <v>323</v>
      </c>
    </row>
    <row r="498" spans="1:3">
      <c r="A498" s="72" t="s">
        <v>3704</v>
      </c>
      <c r="B498" s="90" t="s">
        <v>401</v>
      </c>
      <c r="C498" s="98">
        <f>VLOOKUP(GroupVertices[[#This Row],[Vertex]], Vertices[], MATCH("ID", Vertices[#Headers], 0), FALSE)</f>
        <v>321</v>
      </c>
    </row>
    <row r="499" spans="1:3">
      <c r="A499" s="72" t="s">
        <v>3704</v>
      </c>
      <c r="B499" s="90" t="s">
        <v>399</v>
      </c>
      <c r="C499" s="98">
        <f>VLOOKUP(GroupVertices[[#This Row],[Vertex]], Vertices[], MATCH("ID", Vertices[#Headers], 0), FALSE)</f>
        <v>318</v>
      </c>
    </row>
    <row r="500" spans="1:3">
      <c r="A500" s="72" t="s">
        <v>3704</v>
      </c>
      <c r="B500" s="90" t="s">
        <v>398</v>
      </c>
      <c r="C500" s="98">
        <f>VLOOKUP(GroupVertices[[#This Row],[Vertex]], Vertices[], MATCH("ID", Vertices[#Headers], 0), FALSE)</f>
        <v>317</v>
      </c>
    </row>
    <row r="501" spans="1:3">
      <c r="A501" s="72" t="s">
        <v>3704</v>
      </c>
      <c r="B501" s="90" t="s">
        <v>397</v>
      </c>
      <c r="C501" s="98">
        <f>VLOOKUP(GroupVertices[[#This Row],[Vertex]], Vertices[], MATCH("ID", Vertices[#Headers], 0), FALSE)</f>
        <v>316</v>
      </c>
    </row>
    <row r="502" spans="1:3">
      <c r="A502" s="72" t="s">
        <v>3704</v>
      </c>
      <c r="B502" s="90" t="s">
        <v>396</v>
      </c>
      <c r="C502" s="98">
        <f>VLOOKUP(GroupVertices[[#This Row],[Vertex]], Vertices[], MATCH("ID", Vertices[#Headers], 0), FALSE)</f>
        <v>315</v>
      </c>
    </row>
    <row r="503" spans="1:3">
      <c r="A503" s="72" t="s">
        <v>3704</v>
      </c>
      <c r="B503" s="90" t="s">
        <v>395</v>
      </c>
      <c r="C503" s="98">
        <f>VLOOKUP(GroupVertices[[#This Row],[Vertex]], Vertices[], MATCH("ID", Vertices[#Headers], 0), FALSE)</f>
        <v>314</v>
      </c>
    </row>
    <row r="504" spans="1:3">
      <c r="A504" s="72" t="s">
        <v>3704</v>
      </c>
      <c r="B504" s="90" t="s">
        <v>394</v>
      </c>
      <c r="C504" s="98">
        <f>VLOOKUP(GroupVertices[[#This Row],[Vertex]], Vertices[], MATCH("ID", Vertices[#Headers], 0), FALSE)</f>
        <v>313</v>
      </c>
    </row>
    <row r="505" spans="1:3">
      <c r="A505" s="72" t="s">
        <v>3704</v>
      </c>
      <c r="B505" s="90" t="s">
        <v>392</v>
      </c>
      <c r="C505" s="98">
        <f>VLOOKUP(GroupVertices[[#This Row],[Vertex]], Vertices[], MATCH("ID", Vertices[#Headers], 0), FALSE)</f>
        <v>309</v>
      </c>
    </row>
    <row r="506" spans="1:3">
      <c r="A506" s="72" t="s">
        <v>3704</v>
      </c>
      <c r="B506" s="90" t="s">
        <v>389</v>
      </c>
      <c r="C506" s="98">
        <f>VLOOKUP(GroupVertices[[#This Row],[Vertex]], Vertices[], MATCH("ID", Vertices[#Headers], 0), FALSE)</f>
        <v>305</v>
      </c>
    </row>
    <row r="507" spans="1:3">
      <c r="A507" s="72" t="s">
        <v>3704</v>
      </c>
      <c r="B507" s="90" t="s">
        <v>388</v>
      </c>
      <c r="C507" s="98">
        <f>VLOOKUP(GroupVertices[[#This Row],[Vertex]], Vertices[], MATCH("ID", Vertices[#Headers], 0), FALSE)</f>
        <v>304</v>
      </c>
    </row>
    <row r="508" spans="1:3">
      <c r="A508" s="72" t="s">
        <v>3704</v>
      </c>
      <c r="B508" s="90" t="s">
        <v>387</v>
      </c>
      <c r="C508" s="98">
        <f>VLOOKUP(GroupVertices[[#This Row],[Vertex]], Vertices[], MATCH("ID", Vertices[#Headers], 0), FALSE)</f>
        <v>303</v>
      </c>
    </row>
    <row r="509" spans="1:3">
      <c r="A509" s="72" t="s">
        <v>3704</v>
      </c>
      <c r="B509" s="90" t="s">
        <v>386</v>
      </c>
      <c r="C509" s="98">
        <f>VLOOKUP(GroupVertices[[#This Row],[Vertex]], Vertices[], MATCH("ID", Vertices[#Headers], 0), FALSE)</f>
        <v>302</v>
      </c>
    </row>
    <row r="510" spans="1:3">
      <c r="A510" s="72" t="s">
        <v>3704</v>
      </c>
      <c r="B510" s="90" t="s">
        <v>384</v>
      </c>
      <c r="C510" s="98">
        <f>VLOOKUP(GroupVertices[[#This Row],[Vertex]], Vertices[], MATCH("ID", Vertices[#Headers], 0), FALSE)</f>
        <v>300</v>
      </c>
    </row>
    <row r="511" spans="1:3">
      <c r="A511" s="72" t="s">
        <v>3704</v>
      </c>
      <c r="B511" s="90" t="s">
        <v>383</v>
      </c>
      <c r="C511" s="98">
        <f>VLOOKUP(GroupVertices[[#This Row],[Vertex]], Vertices[], MATCH("ID", Vertices[#Headers], 0), FALSE)</f>
        <v>297</v>
      </c>
    </row>
    <row r="512" spans="1:3">
      <c r="A512" s="72" t="s">
        <v>3704</v>
      </c>
      <c r="B512" s="90" t="s">
        <v>382</v>
      </c>
      <c r="C512" s="98">
        <f>VLOOKUP(GroupVertices[[#This Row],[Vertex]], Vertices[], MATCH("ID", Vertices[#Headers], 0), FALSE)</f>
        <v>296</v>
      </c>
    </row>
    <row r="513" spans="1:3">
      <c r="A513" s="72" t="s">
        <v>3704</v>
      </c>
      <c r="B513" s="90" t="s">
        <v>381</v>
      </c>
      <c r="C513" s="98">
        <f>VLOOKUP(GroupVertices[[#This Row],[Vertex]], Vertices[], MATCH("ID", Vertices[#Headers], 0), FALSE)</f>
        <v>294</v>
      </c>
    </row>
    <row r="514" spans="1:3">
      <c r="A514" s="72" t="s">
        <v>3704</v>
      </c>
      <c r="B514" s="90" t="s">
        <v>380</v>
      </c>
      <c r="C514" s="98">
        <f>VLOOKUP(GroupVertices[[#This Row],[Vertex]], Vertices[], MATCH("ID", Vertices[#Headers], 0), FALSE)</f>
        <v>293</v>
      </c>
    </row>
    <row r="515" spans="1:3">
      <c r="A515" s="72" t="s">
        <v>3704</v>
      </c>
      <c r="B515" s="90" t="s">
        <v>379</v>
      </c>
      <c r="C515" s="98">
        <f>VLOOKUP(GroupVertices[[#This Row],[Vertex]], Vertices[], MATCH("ID", Vertices[#Headers], 0), FALSE)</f>
        <v>289</v>
      </c>
    </row>
    <row r="516" spans="1:3">
      <c r="A516" s="72" t="s">
        <v>3704</v>
      </c>
      <c r="B516" s="90" t="s">
        <v>378</v>
      </c>
      <c r="C516" s="98">
        <f>VLOOKUP(GroupVertices[[#This Row],[Vertex]], Vertices[], MATCH("ID", Vertices[#Headers], 0), FALSE)</f>
        <v>288</v>
      </c>
    </row>
    <row r="517" spans="1:3">
      <c r="A517" s="72" t="s">
        <v>3704</v>
      </c>
      <c r="B517" s="90" t="s">
        <v>377</v>
      </c>
      <c r="C517" s="98">
        <f>VLOOKUP(GroupVertices[[#This Row],[Vertex]], Vertices[], MATCH("ID", Vertices[#Headers], 0), FALSE)</f>
        <v>287</v>
      </c>
    </row>
    <row r="518" spans="1:3">
      <c r="A518" s="72" t="s">
        <v>3704</v>
      </c>
      <c r="B518" s="90" t="s">
        <v>376</v>
      </c>
      <c r="C518" s="98">
        <f>VLOOKUP(GroupVertices[[#This Row],[Vertex]], Vertices[], MATCH("ID", Vertices[#Headers], 0), FALSE)</f>
        <v>286</v>
      </c>
    </row>
    <row r="519" spans="1:3">
      <c r="A519" s="72" t="s">
        <v>3704</v>
      </c>
      <c r="B519" s="90" t="s">
        <v>372</v>
      </c>
      <c r="C519" s="98">
        <f>VLOOKUP(GroupVertices[[#This Row],[Vertex]], Vertices[], MATCH("ID", Vertices[#Headers], 0), FALSE)</f>
        <v>281</v>
      </c>
    </row>
    <row r="520" spans="1:3">
      <c r="A520" s="72" t="s">
        <v>3704</v>
      </c>
      <c r="B520" s="90" t="s">
        <v>371</v>
      </c>
      <c r="C520" s="98">
        <f>VLOOKUP(GroupVertices[[#This Row],[Vertex]], Vertices[], MATCH("ID", Vertices[#Headers], 0), FALSE)</f>
        <v>279</v>
      </c>
    </row>
    <row r="521" spans="1:3">
      <c r="A521" s="72" t="s">
        <v>3704</v>
      </c>
      <c r="B521" s="90" t="s">
        <v>370</v>
      </c>
      <c r="C521" s="98">
        <f>VLOOKUP(GroupVertices[[#This Row],[Vertex]], Vertices[], MATCH("ID", Vertices[#Headers], 0), FALSE)</f>
        <v>278</v>
      </c>
    </row>
    <row r="522" spans="1:3">
      <c r="A522" s="72" t="s">
        <v>3704</v>
      </c>
      <c r="B522" s="90" t="s">
        <v>369</v>
      </c>
      <c r="C522" s="98">
        <f>VLOOKUP(GroupVertices[[#This Row],[Vertex]], Vertices[], MATCH("ID", Vertices[#Headers], 0), FALSE)</f>
        <v>277</v>
      </c>
    </row>
    <row r="523" spans="1:3">
      <c r="A523" s="72" t="s">
        <v>3704</v>
      </c>
      <c r="B523" s="90" t="s">
        <v>368</v>
      </c>
      <c r="C523" s="98">
        <f>VLOOKUP(GroupVertices[[#This Row],[Vertex]], Vertices[], MATCH("ID", Vertices[#Headers], 0), FALSE)</f>
        <v>276</v>
      </c>
    </row>
    <row r="524" spans="1:3">
      <c r="A524" s="72" t="s">
        <v>3704</v>
      </c>
      <c r="B524" s="90" t="s">
        <v>367</v>
      </c>
      <c r="C524" s="98">
        <f>VLOOKUP(GroupVertices[[#This Row],[Vertex]], Vertices[], MATCH("ID", Vertices[#Headers], 0), FALSE)</f>
        <v>275</v>
      </c>
    </row>
    <row r="525" spans="1:3">
      <c r="A525" s="72" t="s">
        <v>3704</v>
      </c>
      <c r="B525" s="90" t="s">
        <v>364</v>
      </c>
      <c r="C525" s="98">
        <f>VLOOKUP(GroupVertices[[#This Row],[Vertex]], Vertices[], MATCH("ID", Vertices[#Headers], 0), FALSE)</f>
        <v>272</v>
      </c>
    </row>
    <row r="526" spans="1:3">
      <c r="A526" s="72" t="s">
        <v>3704</v>
      </c>
      <c r="B526" s="90" t="s">
        <v>362</v>
      </c>
      <c r="C526" s="98">
        <f>VLOOKUP(GroupVertices[[#This Row],[Vertex]], Vertices[], MATCH("ID", Vertices[#Headers], 0), FALSE)</f>
        <v>270</v>
      </c>
    </row>
    <row r="527" spans="1:3">
      <c r="A527" s="72" t="s">
        <v>3704</v>
      </c>
      <c r="B527" s="90" t="s">
        <v>359</v>
      </c>
      <c r="C527" s="98">
        <f>VLOOKUP(GroupVertices[[#This Row],[Vertex]], Vertices[], MATCH("ID", Vertices[#Headers], 0), FALSE)</f>
        <v>264</v>
      </c>
    </row>
    <row r="528" spans="1:3">
      <c r="A528" s="72" t="s">
        <v>3704</v>
      </c>
      <c r="B528" s="90" t="s">
        <v>358</v>
      </c>
      <c r="C528" s="98">
        <f>VLOOKUP(GroupVertices[[#This Row],[Vertex]], Vertices[], MATCH("ID", Vertices[#Headers], 0), FALSE)</f>
        <v>263</v>
      </c>
    </row>
    <row r="529" spans="1:3">
      <c r="A529" s="72" t="s">
        <v>3704</v>
      </c>
      <c r="B529" s="90" t="s">
        <v>357</v>
      </c>
      <c r="C529" s="98">
        <f>VLOOKUP(GroupVertices[[#This Row],[Vertex]], Vertices[], MATCH("ID", Vertices[#Headers], 0), FALSE)</f>
        <v>262</v>
      </c>
    </row>
    <row r="530" spans="1:3">
      <c r="A530" s="72" t="s">
        <v>3704</v>
      </c>
      <c r="B530" s="90" t="s">
        <v>354</v>
      </c>
      <c r="C530" s="98">
        <f>VLOOKUP(GroupVertices[[#This Row],[Vertex]], Vertices[], MATCH("ID", Vertices[#Headers], 0), FALSE)</f>
        <v>259</v>
      </c>
    </row>
    <row r="531" spans="1:3">
      <c r="A531" s="72" t="s">
        <v>3704</v>
      </c>
      <c r="B531" s="90" t="s">
        <v>353</v>
      </c>
      <c r="C531" s="98">
        <f>VLOOKUP(GroupVertices[[#This Row],[Vertex]], Vertices[], MATCH("ID", Vertices[#Headers], 0), FALSE)</f>
        <v>258</v>
      </c>
    </row>
    <row r="532" spans="1:3">
      <c r="A532" s="72" t="s">
        <v>3704</v>
      </c>
      <c r="B532" s="90" t="s">
        <v>350</v>
      </c>
      <c r="C532" s="98">
        <f>VLOOKUP(GroupVertices[[#This Row],[Vertex]], Vertices[], MATCH("ID", Vertices[#Headers], 0), FALSE)</f>
        <v>256</v>
      </c>
    </row>
    <row r="533" spans="1:3">
      <c r="A533" s="72" t="s">
        <v>3704</v>
      </c>
      <c r="B533" s="90" t="s">
        <v>349</v>
      </c>
      <c r="C533" s="98">
        <f>VLOOKUP(GroupVertices[[#This Row],[Vertex]], Vertices[], MATCH("ID", Vertices[#Headers], 0), FALSE)</f>
        <v>255</v>
      </c>
    </row>
    <row r="534" spans="1:3">
      <c r="A534" s="72" t="s">
        <v>3704</v>
      </c>
      <c r="B534" s="90" t="s">
        <v>347</v>
      </c>
      <c r="C534" s="98">
        <f>VLOOKUP(GroupVertices[[#This Row],[Vertex]], Vertices[], MATCH("ID", Vertices[#Headers], 0), FALSE)</f>
        <v>253</v>
      </c>
    </row>
    <row r="535" spans="1:3">
      <c r="A535" s="72" t="s">
        <v>3704</v>
      </c>
      <c r="B535" s="90" t="s">
        <v>346</v>
      </c>
      <c r="C535" s="98">
        <f>VLOOKUP(GroupVertices[[#This Row],[Vertex]], Vertices[], MATCH("ID", Vertices[#Headers], 0), FALSE)</f>
        <v>252</v>
      </c>
    </row>
    <row r="536" spans="1:3">
      <c r="A536" s="72" t="s">
        <v>3704</v>
      </c>
      <c r="B536" s="90" t="s">
        <v>345</v>
      </c>
      <c r="C536" s="98">
        <f>VLOOKUP(GroupVertices[[#This Row],[Vertex]], Vertices[], MATCH("ID", Vertices[#Headers], 0), FALSE)</f>
        <v>251</v>
      </c>
    </row>
    <row r="537" spans="1:3">
      <c r="A537" s="72" t="s">
        <v>3704</v>
      </c>
      <c r="B537" s="90" t="s">
        <v>344</v>
      </c>
      <c r="C537" s="98">
        <f>VLOOKUP(GroupVertices[[#This Row],[Vertex]], Vertices[], MATCH("ID", Vertices[#Headers], 0), FALSE)</f>
        <v>250</v>
      </c>
    </row>
    <row r="538" spans="1:3">
      <c r="A538" s="72" t="s">
        <v>3704</v>
      </c>
      <c r="B538" s="90" t="s">
        <v>343</v>
      </c>
      <c r="C538" s="98">
        <f>VLOOKUP(GroupVertices[[#This Row],[Vertex]], Vertices[], MATCH("ID", Vertices[#Headers], 0), FALSE)</f>
        <v>249</v>
      </c>
    </row>
    <row r="539" spans="1:3">
      <c r="A539" s="72" t="s">
        <v>3704</v>
      </c>
      <c r="B539" s="90" t="s">
        <v>342</v>
      </c>
      <c r="C539" s="98">
        <f>VLOOKUP(GroupVertices[[#This Row],[Vertex]], Vertices[], MATCH("ID", Vertices[#Headers], 0), FALSE)</f>
        <v>248</v>
      </c>
    </row>
    <row r="540" spans="1:3">
      <c r="A540" s="72" t="s">
        <v>3704</v>
      </c>
      <c r="B540" s="90" t="s">
        <v>341</v>
      </c>
      <c r="C540" s="98">
        <f>VLOOKUP(GroupVertices[[#This Row],[Vertex]], Vertices[], MATCH("ID", Vertices[#Headers], 0), FALSE)</f>
        <v>247</v>
      </c>
    </row>
    <row r="541" spans="1:3">
      <c r="A541" s="72" t="s">
        <v>3704</v>
      </c>
      <c r="B541" s="90" t="s">
        <v>340</v>
      </c>
      <c r="C541" s="98">
        <f>VLOOKUP(GroupVertices[[#This Row],[Vertex]], Vertices[], MATCH("ID", Vertices[#Headers], 0), FALSE)</f>
        <v>246</v>
      </c>
    </row>
    <row r="542" spans="1:3">
      <c r="A542" s="72" t="s">
        <v>3704</v>
      </c>
      <c r="B542" s="90" t="s">
        <v>339</v>
      </c>
      <c r="C542" s="98">
        <f>VLOOKUP(GroupVertices[[#This Row],[Vertex]], Vertices[], MATCH("ID", Vertices[#Headers], 0), FALSE)</f>
        <v>245</v>
      </c>
    </row>
    <row r="543" spans="1:3">
      <c r="A543" s="72" t="s">
        <v>3704</v>
      </c>
      <c r="B543" s="90" t="s">
        <v>337</v>
      </c>
      <c r="C543" s="98">
        <f>VLOOKUP(GroupVertices[[#This Row],[Vertex]], Vertices[], MATCH("ID", Vertices[#Headers], 0), FALSE)</f>
        <v>243</v>
      </c>
    </row>
    <row r="544" spans="1:3">
      <c r="A544" s="72" t="s">
        <v>3704</v>
      </c>
      <c r="B544" s="90" t="s">
        <v>336</v>
      </c>
      <c r="C544" s="98">
        <f>VLOOKUP(GroupVertices[[#This Row],[Vertex]], Vertices[], MATCH("ID", Vertices[#Headers], 0), FALSE)</f>
        <v>242</v>
      </c>
    </row>
    <row r="545" spans="1:3">
      <c r="A545" s="72" t="s">
        <v>3704</v>
      </c>
      <c r="B545" s="90" t="s">
        <v>642</v>
      </c>
      <c r="C545" s="98">
        <f>VLOOKUP(GroupVertices[[#This Row],[Vertex]], Vertices[], MATCH("ID", Vertices[#Headers], 0), FALSE)</f>
        <v>241</v>
      </c>
    </row>
    <row r="546" spans="1:3">
      <c r="A546" s="72" t="s">
        <v>3704</v>
      </c>
      <c r="B546" s="90" t="s">
        <v>335</v>
      </c>
      <c r="C546" s="98">
        <f>VLOOKUP(GroupVertices[[#This Row],[Vertex]], Vertices[], MATCH("ID", Vertices[#Headers], 0), FALSE)</f>
        <v>240</v>
      </c>
    </row>
    <row r="547" spans="1:3">
      <c r="A547" s="72" t="s">
        <v>3704</v>
      </c>
      <c r="B547" s="90" t="s">
        <v>334</v>
      </c>
      <c r="C547" s="98">
        <f>VLOOKUP(GroupVertices[[#This Row],[Vertex]], Vertices[], MATCH("ID", Vertices[#Headers], 0), FALSE)</f>
        <v>239</v>
      </c>
    </row>
    <row r="548" spans="1:3">
      <c r="A548" s="72" t="s">
        <v>3704</v>
      </c>
      <c r="B548" s="90" t="s">
        <v>332</v>
      </c>
      <c r="C548" s="98">
        <f>VLOOKUP(GroupVertices[[#This Row],[Vertex]], Vertices[], MATCH("ID", Vertices[#Headers], 0), FALSE)</f>
        <v>237</v>
      </c>
    </row>
    <row r="549" spans="1:3">
      <c r="A549" s="72" t="s">
        <v>3704</v>
      </c>
      <c r="B549" s="90" t="s">
        <v>331</v>
      </c>
      <c r="C549" s="98">
        <f>VLOOKUP(GroupVertices[[#This Row],[Vertex]], Vertices[], MATCH("ID", Vertices[#Headers], 0), FALSE)</f>
        <v>236</v>
      </c>
    </row>
    <row r="550" spans="1:3">
      <c r="A550" s="72" t="s">
        <v>3704</v>
      </c>
      <c r="B550" s="90" t="s">
        <v>330</v>
      </c>
      <c r="C550" s="98">
        <f>VLOOKUP(GroupVertices[[#This Row],[Vertex]], Vertices[], MATCH("ID", Vertices[#Headers], 0), FALSE)</f>
        <v>235</v>
      </c>
    </row>
    <row r="551" spans="1:3">
      <c r="A551" s="72" t="s">
        <v>3704</v>
      </c>
      <c r="B551" s="90" t="s">
        <v>329</v>
      </c>
      <c r="C551" s="98">
        <f>VLOOKUP(GroupVertices[[#This Row],[Vertex]], Vertices[], MATCH("ID", Vertices[#Headers], 0), FALSE)</f>
        <v>234</v>
      </c>
    </row>
    <row r="552" spans="1:3">
      <c r="A552" s="72" t="s">
        <v>3704</v>
      </c>
      <c r="B552" s="90" t="s">
        <v>328</v>
      </c>
      <c r="C552" s="98">
        <f>VLOOKUP(GroupVertices[[#This Row],[Vertex]], Vertices[], MATCH("ID", Vertices[#Headers], 0), FALSE)</f>
        <v>233</v>
      </c>
    </row>
    <row r="553" spans="1:3">
      <c r="A553" s="72" t="s">
        <v>3704</v>
      </c>
      <c r="B553" s="90" t="s">
        <v>327</v>
      </c>
      <c r="C553" s="98">
        <f>VLOOKUP(GroupVertices[[#This Row],[Vertex]], Vertices[], MATCH("ID", Vertices[#Headers], 0), FALSE)</f>
        <v>232</v>
      </c>
    </row>
    <row r="554" spans="1:3">
      <c r="A554" s="72" t="s">
        <v>3704</v>
      </c>
      <c r="B554" s="90" t="s">
        <v>325</v>
      </c>
      <c r="C554" s="98">
        <f>VLOOKUP(GroupVertices[[#This Row],[Vertex]], Vertices[], MATCH("ID", Vertices[#Headers], 0), FALSE)</f>
        <v>230</v>
      </c>
    </row>
    <row r="555" spans="1:3">
      <c r="A555" s="72" t="s">
        <v>3704</v>
      </c>
      <c r="B555" s="90" t="s">
        <v>324</v>
      </c>
      <c r="C555" s="98">
        <f>VLOOKUP(GroupVertices[[#This Row],[Vertex]], Vertices[], MATCH("ID", Vertices[#Headers], 0), FALSE)</f>
        <v>229</v>
      </c>
    </row>
    <row r="556" spans="1:3">
      <c r="A556" s="72" t="s">
        <v>3704</v>
      </c>
      <c r="B556" s="90" t="s">
        <v>323</v>
      </c>
      <c r="C556" s="98">
        <f>VLOOKUP(GroupVertices[[#This Row],[Vertex]], Vertices[], MATCH("ID", Vertices[#Headers], 0), FALSE)</f>
        <v>227</v>
      </c>
    </row>
    <row r="557" spans="1:3">
      <c r="A557" s="72" t="s">
        <v>3704</v>
      </c>
      <c r="B557" s="90" t="s">
        <v>322</v>
      </c>
      <c r="C557" s="98">
        <f>VLOOKUP(GroupVertices[[#This Row],[Vertex]], Vertices[], MATCH("ID", Vertices[#Headers], 0), FALSE)</f>
        <v>226</v>
      </c>
    </row>
    <row r="558" spans="1:3">
      <c r="A558" s="72" t="s">
        <v>3704</v>
      </c>
      <c r="B558" s="90" t="s">
        <v>319</v>
      </c>
      <c r="C558" s="98">
        <f>VLOOKUP(GroupVertices[[#This Row],[Vertex]], Vertices[], MATCH("ID", Vertices[#Headers], 0), FALSE)</f>
        <v>222</v>
      </c>
    </row>
    <row r="559" spans="1:3">
      <c r="A559" s="72" t="s">
        <v>3704</v>
      </c>
      <c r="B559" s="90" t="s">
        <v>318</v>
      </c>
      <c r="C559" s="98">
        <f>VLOOKUP(GroupVertices[[#This Row],[Vertex]], Vertices[], MATCH("ID", Vertices[#Headers], 0), FALSE)</f>
        <v>221</v>
      </c>
    </row>
    <row r="560" spans="1:3">
      <c r="A560" s="72" t="s">
        <v>3704</v>
      </c>
      <c r="B560" s="90" t="s">
        <v>314</v>
      </c>
      <c r="C560" s="98">
        <f>VLOOKUP(GroupVertices[[#This Row],[Vertex]], Vertices[], MATCH("ID", Vertices[#Headers], 0), FALSE)</f>
        <v>216</v>
      </c>
    </row>
    <row r="561" spans="1:3">
      <c r="A561" s="72" t="s">
        <v>3704</v>
      </c>
      <c r="B561" s="90" t="s">
        <v>313</v>
      </c>
      <c r="C561" s="98">
        <f>VLOOKUP(GroupVertices[[#This Row],[Vertex]], Vertices[], MATCH("ID", Vertices[#Headers], 0), FALSE)</f>
        <v>215</v>
      </c>
    </row>
    <row r="562" spans="1:3">
      <c r="A562" s="72" t="s">
        <v>3704</v>
      </c>
      <c r="B562" s="90" t="s">
        <v>311</v>
      </c>
      <c r="C562" s="98">
        <f>VLOOKUP(GroupVertices[[#This Row],[Vertex]], Vertices[], MATCH("ID", Vertices[#Headers], 0), FALSE)</f>
        <v>213</v>
      </c>
    </row>
    <row r="563" spans="1:3">
      <c r="A563" s="72" t="s">
        <v>3704</v>
      </c>
      <c r="B563" s="90" t="s">
        <v>310</v>
      </c>
      <c r="C563" s="98">
        <f>VLOOKUP(GroupVertices[[#This Row],[Vertex]], Vertices[], MATCH("ID", Vertices[#Headers], 0), FALSE)</f>
        <v>212</v>
      </c>
    </row>
    <row r="564" spans="1:3">
      <c r="A564" s="72" t="s">
        <v>3704</v>
      </c>
      <c r="B564" s="90" t="s">
        <v>309</v>
      </c>
      <c r="C564" s="98">
        <f>VLOOKUP(GroupVertices[[#This Row],[Vertex]], Vertices[], MATCH("ID", Vertices[#Headers], 0), FALSE)</f>
        <v>211</v>
      </c>
    </row>
    <row r="565" spans="1:3">
      <c r="A565" s="72" t="s">
        <v>3704</v>
      </c>
      <c r="B565" s="90" t="s">
        <v>307</v>
      </c>
      <c r="C565" s="98">
        <f>VLOOKUP(GroupVertices[[#This Row],[Vertex]], Vertices[], MATCH("ID", Vertices[#Headers], 0), FALSE)</f>
        <v>208</v>
      </c>
    </row>
    <row r="566" spans="1:3">
      <c r="A566" s="72" t="s">
        <v>3704</v>
      </c>
      <c r="B566" s="90" t="s">
        <v>306</v>
      </c>
      <c r="C566" s="98">
        <f>VLOOKUP(GroupVertices[[#This Row],[Vertex]], Vertices[], MATCH("ID", Vertices[#Headers], 0), FALSE)</f>
        <v>207</v>
      </c>
    </row>
    <row r="567" spans="1:3">
      <c r="A567" s="72" t="s">
        <v>3704</v>
      </c>
      <c r="B567" s="90" t="s">
        <v>305</v>
      </c>
      <c r="C567" s="98">
        <f>VLOOKUP(GroupVertices[[#This Row],[Vertex]], Vertices[], MATCH("ID", Vertices[#Headers], 0), FALSE)</f>
        <v>206</v>
      </c>
    </row>
    <row r="568" spans="1:3">
      <c r="A568" s="72" t="s">
        <v>3704</v>
      </c>
      <c r="B568" s="90" t="s">
        <v>302</v>
      </c>
      <c r="C568" s="98">
        <f>VLOOKUP(GroupVertices[[#This Row],[Vertex]], Vertices[], MATCH("ID", Vertices[#Headers], 0), FALSE)</f>
        <v>199</v>
      </c>
    </row>
    <row r="569" spans="1:3">
      <c r="A569" s="72" t="s">
        <v>3704</v>
      </c>
      <c r="B569" s="90" t="s">
        <v>300</v>
      </c>
      <c r="C569" s="98">
        <f>VLOOKUP(GroupVertices[[#This Row],[Vertex]], Vertices[], MATCH("ID", Vertices[#Headers], 0), FALSE)</f>
        <v>196</v>
      </c>
    </row>
    <row r="570" spans="1:3">
      <c r="A570" s="72" t="s">
        <v>3704</v>
      </c>
      <c r="B570" s="90" t="s">
        <v>299</v>
      </c>
      <c r="C570" s="98">
        <f>VLOOKUP(GroupVertices[[#This Row],[Vertex]], Vertices[], MATCH("ID", Vertices[#Headers], 0), FALSE)</f>
        <v>195</v>
      </c>
    </row>
    <row r="571" spans="1:3">
      <c r="A571" s="72" t="s">
        <v>3704</v>
      </c>
      <c r="B571" s="90" t="s">
        <v>298</v>
      </c>
      <c r="C571" s="98">
        <f>VLOOKUP(GroupVertices[[#This Row],[Vertex]], Vertices[], MATCH("ID", Vertices[#Headers], 0), FALSE)</f>
        <v>194</v>
      </c>
    </row>
    <row r="572" spans="1:3">
      <c r="A572" s="72" t="s">
        <v>3704</v>
      </c>
      <c r="B572" s="90" t="s">
        <v>297</v>
      </c>
      <c r="C572" s="98">
        <f>VLOOKUP(GroupVertices[[#This Row],[Vertex]], Vertices[], MATCH("ID", Vertices[#Headers], 0), FALSE)</f>
        <v>193</v>
      </c>
    </row>
    <row r="573" spans="1:3">
      <c r="A573" s="72" t="s">
        <v>3704</v>
      </c>
      <c r="B573" s="90" t="s">
        <v>295</v>
      </c>
      <c r="C573" s="98">
        <f>VLOOKUP(GroupVertices[[#This Row],[Vertex]], Vertices[], MATCH("ID", Vertices[#Headers], 0), FALSE)</f>
        <v>188</v>
      </c>
    </row>
    <row r="574" spans="1:3">
      <c r="A574" s="72" t="s">
        <v>3704</v>
      </c>
      <c r="B574" s="90" t="s">
        <v>296</v>
      </c>
      <c r="C574" s="98">
        <f>VLOOKUP(GroupVertices[[#This Row],[Vertex]], Vertices[], MATCH("ID", Vertices[#Headers], 0), FALSE)</f>
        <v>189</v>
      </c>
    </row>
    <row r="575" spans="1:3">
      <c r="A575" s="72" t="s">
        <v>3704</v>
      </c>
      <c r="B575" s="90" t="s">
        <v>294</v>
      </c>
      <c r="C575" s="98">
        <f>VLOOKUP(GroupVertices[[#This Row],[Vertex]], Vertices[], MATCH("ID", Vertices[#Headers], 0), FALSE)</f>
        <v>187</v>
      </c>
    </row>
    <row r="576" spans="1:3">
      <c r="A576" s="72" t="s">
        <v>3704</v>
      </c>
      <c r="B576" s="90" t="s">
        <v>293</v>
      </c>
      <c r="C576" s="98">
        <f>VLOOKUP(GroupVertices[[#This Row],[Vertex]], Vertices[], MATCH("ID", Vertices[#Headers], 0), FALSE)</f>
        <v>186</v>
      </c>
    </row>
    <row r="577" spans="1:3">
      <c r="A577" s="72" t="s">
        <v>3704</v>
      </c>
      <c r="B577" s="90" t="s">
        <v>291</v>
      </c>
      <c r="C577" s="98">
        <f>VLOOKUP(GroupVertices[[#This Row],[Vertex]], Vertices[], MATCH("ID", Vertices[#Headers], 0), FALSE)</f>
        <v>184</v>
      </c>
    </row>
    <row r="578" spans="1:3">
      <c r="A578" s="72" t="s">
        <v>3704</v>
      </c>
      <c r="B578" s="90" t="s">
        <v>290</v>
      </c>
      <c r="C578" s="98">
        <f>VLOOKUP(GroupVertices[[#This Row],[Vertex]], Vertices[], MATCH("ID", Vertices[#Headers], 0), FALSE)</f>
        <v>183</v>
      </c>
    </row>
    <row r="579" spans="1:3">
      <c r="A579" s="72" t="s">
        <v>3704</v>
      </c>
      <c r="B579" s="90" t="s">
        <v>289</v>
      </c>
      <c r="C579" s="98">
        <f>VLOOKUP(GroupVertices[[#This Row],[Vertex]], Vertices[], MATCH("ID", Vertices[#Headers], 0), FALSE)</f>
        <v>182</v>
      </c>
    </row>
    <row r="580" spans="1:3">
      <c r="A580" s="72" t="s">
        <v>3704</v>
      </c>
      <c r="B580" s="90" t="s">
        <v>288</v>
      </c>
      <c r="C580" s="98">
        <f>VLOOKUP(GroupVertices[[#This Row],[Vertex]], Vertices[], MATCH("ID", Vertices[#Headers], 0), FALSE)</f>
        <v>181</v>
      </c>
    </row>
    <row r="581" spans="1:3">
      <c r="A581" s="72" t="s">
        <v>3704</v>
      </c>
      <c r="B581" s="90" t="s">
        <v>287</v>
      </c>
      <c r="C581" s="98">
        <f>VLOOKUP(GroupVertices[[#This Row],[Vertex]], Vertices[], MATCH("ID", Vertices[#Headers], 0), FALSE)</f>
        <v>180</v>
      </c>
    </row>
    <row r="582" spans="1:3">
      <c r="A582" s="72" t="s">
        <v>3704</v>
      </c>
      <c r="B582" s="90" t="s">
        <v>286</v>
      </c>
      <c r="C582" s="98">
        <f>VLOOKUP(GroupVertices[[#This Row],[Vertex]], Vertices[], MATCH("ID", Vertices[#Headers], 0), FALSE)</f>
        <v>179</v>
      </c>
    </row>
    <row r="583" spans="1:3">
      <c r="A583" s="72" t="s">
        <v>3704</v>
      </c>
      <c r="B583" s="90" t="s">
        <v>285</v>
      </c>
      <c r="C583" s="98">
        <f>VLOOKUP(GroupVertices[[#This Row],[Vertex]], Vertices[], MATCH("ID", Vertices[#Headers], 0), FALSE)</f>
        <v>178</v>
      </c>
    </row>
    <row r="584" spans="1:3">
      <c r="A584" s="72" t="s">
        <v>3704</v>
      </c>
      <c r="B584" s="90" t="s">
        <v>284</v>
      </c>
      <c r="C584" s="98">
        <f>VLOOKUP(GroupVertices[[#This Row],[Vertex]], Vertices[], MATCH("ID", Vertices[#Headers], 0), FALSE)</f>
        <v>177</v>
      </c>
    </row>
    <row r="585" spans="1:3">
      <c r="A585" s="72" t="s">
        <v>3704</v>
      </c>
      <c r="B585" s="90" t="s">
        <v>282</v>
      </c>
      <c r="C585" s="98">
        <f>VLOOKUP(GroupVertices[[#This Row],[Vertex]], Vertices[], MATCH("ID", Vertices[#Headers], 0), FALSE)</f>
        <v>173</v>
      </c>
    </row>
    <row r="586" spans="1:3">
      <c r="A586" s="72" t="s">
        <v>3704</v>
      </c>
      <c r="B586" s="90" t="s">
        <v>281</v>
      </c>
      <c r="C586" s="98">
        <f>VLOOKUP(GroupVertices[[#This Row],[Vertex]], Vertices[], MATCH("ID", Vertices[#Headers], 0), FALSE)</f>
        <v>172</v>
      </c>
    </row>
    <row r="587" spans="1:3">
      <c r="A587" s="72" t="s">
        <v>3704</v>
      </c>
      <c r="B587" s="90" t="s">
        <v>280</v>
      </c>
      <c r="C587" s="98">
        <f>VLOOKUP(GroupVertices[[#This Row],[Vertex]], Vertices[], MATCH("ID", Vertices[#Headers], 0), FALSE)</f>
        <v>171</v>
      </c>
    </row>
    <row r="588" spans="1:3">
      <c r="A588" s="72" t="s">
        <v>3704</v>
      </c>
      <c r="B588" s="90" t="s">
        <v>278</v>
      </c>
      <c r="C588" s="98">
        <f>VLOOKUP(GroupVertices[[#This Row],[Vertex]], Vertices[], MATCH("ID", Vertices[#Headers], 0), FALSE)</f>
        <v>166</v>
      </c>
    </row>
    <row r="589" spans="1:3">
      <c r="A589" s="72" t="s">
        <v>3704</v>
      </c>
      <c r="B589" s="90" t="s">
        <v>276</v>
      </c>
      <c r="C589" s="98">
        <f>VLOOKUP(GroupVertices[[#This Row],[Vertex]], Vertices[], MATCH("ID", Vertices[#Headers], 0), FALSE)</f>
        <v>164</v>
      </c>
    </row>
    <row r="590" spans="1:3">
      <c r="A590" s="72" t="s">
        <v>3704</v>
      </c>
      <c r="B590" s="90" t="s">
        <v>275</v>
      </c>
      <c r="C590" s="98">
        <f>VLOOKUP(GroupVertices[[#This Row],[Vertex]], Vertices[], MATCH("ID", Vertices[#Headers], 0), FALSE)</f>
        <v>163</v>
      </c>
    </row>
    <row r="591" spans="1:3">
      <c r="A591" s="72" t="s">
        <v>3704</v>
      </c>
      <c r="B591" s="90" t="s">
        <v>274</v>
      </c>
      <c r="C591" s="98">
        <f>VLOOKUP(GroupVertices[[#This Row],[Vertex]], Vertices[], MATCH("ID", Vertices[#Headers], 0), FALSE)</f>
        <v>162</v>
      </c>
    </row>
    <row r="592" spans="1:3">
      <c r="A592" s="72" t="s">
        <v>3704</v>
      </c>
      <c r="B592" s="90" t="s">
        <v>273</v>
      </c>
      <c r="C592" s="98">
        <f>VLOOKUP(GroupVertices[[#This Row],[Vertex]], Vertices[], MATCH("ID", Vertices[#Headers], 0), FALSE)</f>
        <v>161</v>
      </c>
    </row>
    <row r="593" spans="1:3">
      <c r="A593" s="72" t="s">
        <v>3704</v>
      </c>
      <c r="B593" s="90" t="s">
        <v>272</v>
      </c>
      <c r="C593" s="98">
        <f>VLOOKUP(GroupVertices[[#This Row],[Vertex]], Vertices[], MATCH("ID", Vertices[#Headers], 0), FALSE)</f>
        <v>160</v>
      </c>
    </row>
    <row r="594" spans="1:3">
      <c r="A594" s="72" t="s">
        <v>3704</v>
      </c>
      <c r="B594" s="90" t="s">
        <v>271</v>
      </c>
      <c r="C594" s="98">
        <f>VLOOKUP(GroupVertices[[#This Row],[Vertex]], Vertices[], MATCH("ID", Vertices[#Headers], 0), FALSE)</f>
        <v>158</v>
      </c>
    </row>
    <row r="595" spans="1:3">
      <c r="A595" s="72" t="s">
        <v>3704</v>
      </c>
      <c r="B595" s="90" t="s">
        <v>270</v>
      </c>
      <c r="C595" s="98">
        <f>VLOOKUP(GroupVertices[[#This Row],[Vertex]], Vertices[], MATCH("ID", Vertices[#Headers], 0), FALSE)</f>
        <v>157</v>
      </c>
    </row>
    <row r="596" spans="1:3">
      <c r="A596" s="72" t="s">
        <v>3704</v>
      </c>
      <c r="B596" s="90" t="s">
        <v>269</v>
      </c>
      <c r="C596" s="98">
        <f>VLOOKUP(GroupVertices[[#This Row],[Vertex]], Vertices[], MATCH("ID", Vertices[#Headers], 0), FALSE)</f>
        <v>156</v>
      </c>
    </row>
    <row r="597" spans="1:3">
      <c r="A597" s="72" t="s">
        <v>3704</v>
      </c>
      <c r="B597" s="90" t="s">
        <v>268</v>
      </c>
      <c r="C597" s="98">
        <f>VLOOKUP(GroupVertices[[#This Row],[Vertex]], Vertices[], MATCH("ID", Vertices[#Headers], 0), FALSE)</f>
        <v>155</v>
      </c>
    </row>
    <row r="598" spans="1:3">
      <c r="A598" s="72" t="s">
        <v>3704</v>
      </c>
      <c r="B598" s="90" t="s">
        <v>266</v>
      </c>
      <c r="C598" s="98">
        <f>VLOOKUP(GroupVertices[[#This Row],[Vertex]], Vertices[], MATCH("ID", Vertices[#Headers], 0), FALSE)</f>
        <v>152</v>
      </c>
    </row>
    <row r="599" spans="1:3">
      <c r="A599" s="72" t="s">
        <v>3704</v>
      </c>
      <c r="B599" s="90" t="s">
        <v>265</v>
      </c>
      <c r="C599" s="98">
        <f>VLOOKUP(GroupVertices[[#This Row],[Vertex]], Vertices[], MATCH("ID", Vertices[#Headers], 0), FALSE)</f>
        <v>151</v>
      </c>
    </row>
    <row r="600" spans="1:3">
      <c r="A600" s="72" t="s">
        <v>3704</v>
      </c>
      <c r="B600" s="90" t="s">
        <v>264</v>
      </c>
      <c r="C600" s="98">
        <f>VLOOKUP(GroupVertices[[#This Row],[Vertex]], Vertices[], MATCH("ID", Vertices[#Headers], 0), FALSE)</f>
        <v>150</v>
      </c>
    </row>
    <row r="601" spans="1:3">
      <c r="A601" s="72" t="s">
        <v>3704</v>
      </c>
      <c r="B601" s="90" t="s">
        <v>263</v>
      </c>
      <c r="C601" s="98">
        <f>VLOOKUP(GroupVertices[[#This Row],[Vertex]], Vertices[], MATCH("ID", Vertices[#Headers], 0), FALSE)</f>
        <v>149</v>
      </c>
    </row>
    <row r="602" spans="1:3">
      <c r="A602" s="72" t="s">
        <v>3704</v>
      </c>
      <c r="B602" s="90" t="s">
        <v>262</v>
      </c>
      <c r="C602" s="98">
        <f>VLOOKUP(GroupVertices[[#This Row],[Vertex]], Vertices[], MATCH("ID", Vertices[#Headers], 0), FALSE)</f>
        <v>148</v>
      </c>
    </row>
    <row r="603" spans="1:3">
      <c r="A603" s="72" t="s">
        <v>3704</v>
      </c>
      <c r="B603" s="90" t="s">
        <v>261</v>
      </c>
      <c r="C603" s="98">
        <f>VLOOKUP(GroupVertices[[#This Row],[Vertex]], Vertices[], MATCH("ID", Vertices[#Headers], 0), FALSE)</f>
        <v>147</v>
      </c>
    </row>
    <row r="604" spans="1:3">
      <c r="A604" s="72" t="s">
        <v>3704</v>
      </c>
      <c r="B604" s="90" t="s">
        <v>260</v>
      </c>
      <c r="C604" s="98">
        <f>VLOOKUP(GroupVertices[[#This Row],[Vertex]], Vertices[], MATCH("ID", Vertices[#Headers], 0), FALSE)</f>
        <v>146</v>
      </c>
    </row>
    <row r="605" spans="1:3">
      <c r="A605" s="72" t="s">
        <v>3704</v>
      </c>
      <c r="B605" s="90" t="s">
        <v>259</v>
      </c>
      <c r="C605" s="98">
        <f>VLOOKUP(GroupVertices[[#This Row],[Vertex]], Vertices[], MATCH("ID", Vertices[#Headers], 0), FALSE)</f>
        <v>145</v>
      </c>
    </row>
    <row r="606" spans="1:3">
      <c r="A606" s="72" t="s">
        <v>3704</v>
      </c>
      <c r="B606" s="90" t="s">
        <v>258</v>
      </c>
      <c r="C606" s="98">
        <f>VLOOKUP(GroupVertices[[#This Row],[Vertex]], Vertices[], MATCH("ID", Vertices[#Headers], 0), FALSE)</f>
        <v>144</v>
      </c>
    </row>
    <row r="607" spans="1:3">
      <c r="A607" s="72" t="s">
        <v>3704</v>
      </c>
      <c r="B607" s="90" t="s">
        <v>257</v>
      </c>
      <c r="C607" s="98">
        <f>VLOOKUP(GroupVertices[[#This Row],[Vertex]], Vertices[], MATCH("ID", Vertices[#Headers], 0), FALSE)</f>
        <v>142</v>
      </c>
    </row>
    <row r="608" spans="1:3">
      <c r="A608" s="72" t="s">
        <v>3704</v>
      </c>
      <c r="B608" s="90" t="s">
        <v>254</v>
      </c>
      <c r="C608" s="98">
        <f>VLOOKUP(GroupVertices[[#This Row],[Vertex]], Vertices[], MATCH("ID", Vertices[#Headers], 0), FALSE)</f>
        <v>138</v>
      </c>
    </row>
    <row r="609" spans="1:3">
      <c r="A609" s="72" t="s">
        <v>3704</v>
      </c>
      <c r="B609" s="90" t="s">
        <v>253</v>
      </c>
      <c r="C609" s="98">
        <f>VLOOKUP(GroupVertices[[#This Row],[Vertex]], Vertices[], MATCH("ID", Vertices[#Headers], 0), FALSE)</f>
        <v>137</v>
      </c>
    </row>
    <row r="610" spans="1:3">
      <c r="A610" s="72" t="s">
        <v>3704</v>
      </c>
      <c r="B610" s="90" t="s">
        <v>252</v>
      </c>
      <c r="C610" s="98">
        <f>VLOOKUP(GroupVertices[[#This Row],[Vertex]], Vertices[], MATCH("ID", Vertices[#Headers], 0), FALSE)</f>
        <v>136</v>
      </c>
    </row>
    <row r="611" spans="1:3">
      <c r="A611" s="72" t="s">
        <v>3704</v>
      </c>
      <c r="B611" s="90" t="s">
        <v>251</v>
      </c>
      <c r="C611" s="98">
        <f>VLOOKUP(GroupVertices[[#This Row],[Vertex]], Vertices[], MATCH("ID", Vertices[#Headers], 0), FALSE)</f>
        <v>135</v>
      </c>
    </row>
    <row r="612" spans="1:3">
      <c r="A612" s="72" t="s">
        <v>3704</v>
      </c>
      <c r="B612" s="90" t="s">
        <v>250</v>
      </c>
      <c r="C612" s="98">
        <f>VLOOKUP(GroupVertices[[#This Row],[Vertex]], Vertices[], MATCH("ID", Vertices[#Headers], 0), FALSE)</f>
        <v>134</v>
      </c>
    </row>
    <row r="613" spans="1:3">
      <c r="A613" s="72" t="s">
        <v>3704</v>
      </c>
      <c r="B613" s="90" t="s">
        <v>249</v>
      </c>
      <c r="C613" s="98">
        <f>VLOOKUP(GroupVertices[[#This Row],[Vertex]], Vertices[], MATCH("ID", Vertices[#Headers], 0), FALSE)</f>
        <v>133</v>
      </c>
    </row>
    <row r="614" spans="1:3">
      <c r="A614" s="72" t="s">
        <v>3704</v>
      </c>
      <c r="B614" s="90" t="s">
        <v>248</v>
      </c>
      <c r="C614" s="98">
        <f>VLOOKUP(GroupVertices[[#This Row],[Vertex]], Vertices[], MATCH("ID", Vertices[#Headers], 0), FALSE)</f>
        <v>132</v>
      </c>
    </row>
    <row r="615" spans="1:3">
      <c r="A615" s="72" t="s">
        <v>3704</v>
      </c>
      <c r="B615" s="90" t="s">
        <v>247</v>
      </c>
      <c r="C615" s="98">
        <f>VLOOKUP(GroupVertices[[#This Row],[Vertex]], Vertices[], MATCH("ID", Vertices[#Headers], 0), FALSE)</f>
        <v>131</v>
      </c>
    </row>
    <row r="616" spans="1:3">
      <c r="A616" s="72" t="s">
        <v>3704</v>
      </c>
      <c r="B616" s="90" t="s">
        <v>246</v>
      </c>
      <c r="C616" s="98">
        <f>VLOOKUP(GroupVertices[[#This Row],[Vertex]], Vertices[], MATCH("ID", Vertices[#Headers], 0), FALSE)</f>
        <v>130</v>
      </c>
    </row>
    <row r="617" spans="1:3">
      <c r="A617" s="72" t="s">
        <v>3704</v>
      </c>
      <c r="B617" s="90" t="s">
        <v>245</v>
      </c>
      <c r="C617" s="98">
        <f>VLOOKUP(GroupVertices[[#This Row],[Vertex]], Vertices[], MATCH("ID", Vertices[#Headers], 0), FALSE)</f>
        <v>129</v>
      </c>
    </row>
    <row r="618" spans="1:3">
      <c r="A618" s="72" t="s">
        <v>3704</v>
      </c>
      <c r="B618" s="90" t="s">
        <v>244</v>
      </c>
      <c r="C618" s="98">
        <f>VLOOKUP(GroupVertices[[#This Row],[Vertex]], Vertices[], MATCH("ID", Vertices[#Headers], 0), FALSE)</f>
        <v>128</v>
      </c>
    </row>
    <row r="619" spans="1:3">
      <c r="A619" s="72" t="s">
        <v>3704</v>
      </c>
      <c r="B619" s="90" t="s">
        <v>243</v>
      </c>
      <c r="C619" s="98">
        <f>VLOOKUP(GroupVertices[[#This Row],[Vertex]], Vertices[], MATCH("ID", Vertices[#Headers], 0), FALSE)</f>
        <v>127</v>
      </c>
    </row>
    <row r="620" spans="1:3">
      <c r="A620" s="72" t="s">
        <v>3704</v>
      </c>
      <c r="B620" s="90" t="s">
        <v>242</v>
      </c>
      <c r="C620" s="98">
        <f>VLOOKUP(GroupVertices[[#This Row],[Vertex]], Vertices[], MATCH("ID", Vertices[#Headers], 0), FALSE)</f>
        <v>125</v>
      </c>
    </row>
    <row r="621" spans="1:3">
      <c r="A621" s="72" t="s">
        <v>3704</v>
      </c>
      <c r="B621" s="90" t="s">
        <v>241</v>
      </c>
      <c r="C621" s="98">
        <f>VLOOKUP(GroupVertices[[#This Row],[Vertex]], Vertices[], MATCH("ID", Vertices[#Headers], 0), FALSE)</f>
        <v>122</v>
      </c>
    </row>
    <row r="622" spans="1:3">
      <c r="A622" s="72" t="s">
        <v>3704</v>
      </c>
      <c r="B622" s="90" t="s">
        <v>240</v>
      </c>
      <c r="C622" s="98">
        <f>VLOOKUP(GroupVertices[[#This Row],[Vertex]], Vertices[], MATCH("ID", Vertices[#Headers], 0), FALSE)</f>
        <v>121</v>
      </c>
    </row>
    <row r="623" spans="1:3">
      <c r="A623" s="72" t="s">
        <v>3704</v>
      </c>
      <c r="B623" s="90" t="s">
        <v>239</v>
      </c>
      <c r="C623" s="98">
        <f>VLOOKUP(GroupVertices[[#This Row],[Vertex]], Vertices[], MATCH("ID", Vertices[#Headers], 0), FALSE)</f>
        <v>120</v>
      </c>
    </row>
    <row r="624" spans="1:3">
      <c r="A624" s="72" t="s">
        <v>3704</v>
      </c>
      <c r="B624" s="90" t="s">
        <v>238</v>
      </c>
      <c r="C624" s="98">
        <f>VLOOKUP(GroupVertices[[#This Row],[Vertex]], Vertices[], MATCH("ID", Vertices[#Headers], 0), FALSE)</f>
        <v>119</v>
      </c>
    </row>
    <row r="625" spans="1:3">
      <c r="A625" s="72" t="s">
        <v>3704</v>
      </c>
      <c r="B625" s="90" t="s">
        <v>237</v>
      </c>
      <c r="C625" s="98">
        <f>VLOOKUP(GroupVertices[[#This Row],[Vertex]], Vertices[], MATCH("ID", Vertices[#Headers], 0), FALSE)</f>
        <v>118</v>
      </c>
    </row>
    <row r="626" spans="1:3">
      <c r="A626" s="72" t="s">
        <v>3704</v>
      </c>
      <c r="B626" s="90" t="s">
        <v>236</v>
      </c>
      <c r="C626" s="98">
        <f>VLOOKUP(GroupVertices[[#This Row],[Vertex]], Vertices[], MATCH("ID", Vertices[#Headers], 0), FALSE)</f>
        <v>117</v>
      </c>
    </row>
    <row r="627" spans="1:3">
      <c r="A627" s="72" t="s">
        <v>3704</v>
      </c>
      <c r="B627" s="90" t="s">
        <v>234</v>
      </c>
      <c r="C627" s="98">
        <f>VLOOKUP(GroupVertices[[#This Row],[Vertex]], Vertices[], MATCH("ID", Vertices[#Headers], 0), FALSE)</f>
        <v>114</v>
      </c>
    </row>
    <row r="628" spans="1:3">
      <c r="A628" s="72" t="s">
        <v>3704</v>
      </c>
      <c r="B628" s="90" t="s">
        <v>233</v>
      </c>
      <c r="C628" s="98">
        <f>VLOOKUP(GroupVertices[[#This Row],[Vertex]], Vertices[], MATCH("ID", Vertices[#Headers], 0), FALSE)</f>
        <v>113</v>
      </c>
    </row>
    <row r="629" spans="1:3">
      <c r="A629" s="72" t="s">
        <v>3704</v>
      </c>
      <c r="B629" s="90" t="s">
        <v>232</v>
      </c>
      <c r="C629" s="98">
        <f>VLOOKUP(GroupVertices[[#This Row],[Vertex]], Vertices[], MATCH("ID", Vertices[#Headers], 0), FALSE)</f>
        <v>112</v>
      </c>
    </row>
    <row r="630" spans="1:3">
      <c r="A630" s="72" t="s">
        <v>3704</v>
      </c>
      <c r="B630" s="90" t="s">
        <v>231</v>
      </c>
      <c r="C630" s="98">
        <f>VLOOKUP(GroupVertices[[#This Row],[Vertex]], Vertices[], MATCH("ID", Vertices[#Headers], 0), FALSE)</f>
        <v>111</v>
      </c>
    </row>
    <row r="631" spans="1:3">
      <c r="A631" s="72" t="s">
        <v>3704</v>
      </c>
      <c r="B631" s="90" t="s">
        <v>230</v>
      </c>
      <c r="C631" s="98">
        <f>VLOOKUP(GroupVertices[[#This Row],[Vertex]], Vertices[], MATCH("ID", Vertices[#Headers], 0), FALSE)</f>
        <v>110</v>
      </c>
    </row>
    <row r="632" spans="1:3">
      <c r="A632" s="72" t="s">
        <v>3704</v>
      </c>
      <c r="B632" s="90" t="s">
        <v>224</v>
      </c>
      <c r="C632" s="98">
        <f>VLOOKUP(GroupVertices[[#This Row],[Vertex]], Vertices[], MATCH("ID", Vertices[#Headers], 0), FALSE)</f>
        <v>104</v>
      </c>
    </row>
    <row r="633" spans="1:3">
      <c r="A633" s="72" t="s">
        <v>3704</v>
      </c>
      <c r="B633" s="90" t="s">
        <v>223</v>
      </c>
      <c r="C633" s="98">
        <f>VLOOKUP(GroupVertices[[#This Row],[Vertex]], Vertices[], MATCH("ID", Vertices[#Headers], 0), FALSE)</f>
        <v>103</v>
      </c>
    </row>
    <row r="634" spans="1:3">
      <c r="A634" s="72" t="s">
        <v>3704</v>
      </c>
      <c r="B634" s="90" t="s">
        <v>221</v>
      </c>
      <c r="C634" s="98">
        <f>VLOOKUP(GroupVertices[[#This Row],[Vertex]], Vertices[], MATCH("ID", Vertices[#Headers], 0), FALSE)</f>
        <v>101</v>
      </c>
    </row>
    <row r="635" spans="1:3">
      <c r="A635" s="72" t="s">
        <v>3704</v>
      </c>
      <c r="B635" s="90" t="s">
        <v>220</v>
      </c>
      <c r="C635" s="98">
        <f>VLOOKUP(GroupVertices[[#This Row],[Vertex]], Vertices[], MATCH("ID", Vertices[#Headers], 0), FALSE)</f>
        <v>100</v>
      </c>
    </row>
    <row r="636" spans="1:3">
      <c r="A636" s="72" t="s">
        <v>3704</v>
      </c>
      <c r="B636" s="90" t="s">
        <v>219</v>
      </c>
      <c r="C636" s="98">
        <f>VLOOKUP(GroupVertices[[#This Row],[Vertex]], Vertices[], MATCH("ID", Vertices[#Headers], 0), FALSE)</f>
        <v>99</v>
      </c>
    </row>
    <row r="637" spans="1:3">
      <c r="A637" s="72" t="s">
        <v>3704</v>
      </c>
      <c r="B637" s="90" t="s">
        <v>218</v>
      </c>
      <c r="C637" s="98">
        <f>VLOOKUP(GroupVertices[[#This Row],[Vertex]], Vertices[], MATCH("ID", Vertices[#Headers], 0), FALSE)</f>
        <v>98</v>
      </c>
    </row>
    <row r="638" spans="1:3">
      <c r="A638" s="72" t="s">
        <v>3704</v>
      </c>
      <c r="B638" s="90" t="s">
        <v>216</v>
      </c>
      <c r="C638" s="98">
        <f>VLOOKUP(GroupVertices[[#This Row],[Vertex]], Vertices[], MATCH("ID", Vertices[#Headers], 0), FALSE)</f>
        <v>96</v>
      </c>
    </row>
    <row r="639" spans="1:3">
      <c r="A639" s="72" t="s">
        <v>3704</v>
      </c>
      <c r="B639" s="90" t="s">
        <v>215</v>
      </c>
      <c r="C639" s="98">
        <f>VLOOKUP(GroupVertices[[#This Row],[Vertex]], Vertices[], MATCH("ID", Vertices[#Headers], 0), FALSE)</f>
        <v>95</v>
      </c>
    </row>
    <row r="640" spans="1:3">
      <c r="A640" s="72" t="s">
        <v>3704</v>
      </c>
      <c r="B640" s="90" t="s">
        <v>214</v>
      </c>
      <c r="C640" s="98">
        <f>VLOOKUP(GroupVertices[[#This Row],[Vertex]], Vertices[], MATCH("ID", Vertices[#Headers], 0), FALSE)</f>
        <v>94</v>
      </c>
    </row>
    <row r="641" spans="1:3">
      <c r="A641" s="72" t="s">
        <v>3704</v>
      </c>
      <c r="B641" s="90" t="s">
        <v>213</v>
      </c>
      <c r="C641" s="98">
        <f>VLOOKUP(GroupVertices[[#This Row],[Vertex]], Vertices[], MATCH("ID", Vertices[#Headers], 0), FALSE)</f>
        <v>93</v>
      </c>
    </row>
    <row r="642" spans="1:3">
      <c r="A642" s="72" t="s">
        <v>3704</v>
      </c>
      <c r="B642" s="90" t="s">
        <v>212</v>
      </c>
      <c r="C642" s="98">
        <f>VLOOKUP(GroupVertices[[#This Row],[Vertex]], Vertices[], MATCH("ID", Vertices[#Headers], 0), FALSE)</f>
        <v>92</v>
      </c>
    </row>
    <row r="643" spans="1:3">
      <c r="A643" s="72" t="s">
        <v>3704</v>
      </c>
      <c r="B643" s="90" t="s">
        <v>207</v>
      </c>
      <c r="C643" s="98">
        <f>VLOOKUP(GroupVertices[[#This Row],[Vertex]], Vertices[], MATCH("ID", Vertices[#Headers], 0), FALSE)</f>
        <v>85</v>
      </c>
    </row>
    <row r="644" spans="1:3">
      <c r="A644" s="72" t="s">
        <v>3704</v>
      </c>
      <c r="B644" s="90" t="s">
        <v>206</v>
      </c>
      <c r="C644" s="98">
        <f>VLOOKUP(GroupVertices[[#This Row],[Vertex]], Vertices[], MATCH("ID", Vertices[#Headers], 0), FALSE)</f>
        <v>84</v>
      </c>
    </row>
    <row r="645" spans="1:3">
      <c r="A645" s="72" t="s">
        <v>3704</v>
      </c>
      <c r="B645" s="90" t="s">
        <v>205</v>
      </c>
      <c r="C645" s="98">
        <f>VLOOKUP(GroupVertices[[#This Row],[Vertex]], Vertices[], MATCH("ID", Vertices[#Headers], 0), FALSE)</f>
        <v>83</v>
      </c>
    </row>
    <row r="646" spans="1:3">
      <c r="A646" s="72" t="s">
        <v>3704</v>
      </c>
      <c r="B646" s="90" t="s">
        <v>204</v>
      </c>
      <c r="C646" s="98">
        <f>VLOOKUP(GroupVertices[[#This Row],[Vertex]], Vertices[], MATCH("ID", Vertices[#Headers], 0), FALSE)</f>
        <v>82</v>
      </c>
    </row>
    <row r="647" spans="1:3">
      <c r="A647" s="72" t="s">
        <v>3704</v>
      </c>
      <c r="B647" s="90" t="s">
        <v>202</v>
      </c>
      <c r="C647" s="98">
        <f>VLOOKUP(GroupVertices[[#This Row],[Vertex]], Vertices[], MATCH("ID", Vertices[#Headers], 0), FALSE)</f>
        <v>79</v>
      </c>
    </row>
    <row r="648" spans="1:3">
      <c r="A648" s="72" t="s">
        <v>3704</v>
      </c>
      <c r="B648" s="90" t="s">
        <v>189</v>
      </c>
      <c r="C648" s="98">
        <f>VLOOKUP(GroupVertices[[#This Row],[Vertex]], Vertices[], MATCH("ID", Vertices[#Headers], 0), FALSE)</f>
        <v>55</v>
      </c>
    </row>
    <row r="649" spans="1:3">
      <c r="A649" s="72" t="s">
        <v>3704</v>
      </c>
      <c r="B649" s="90" t="s">
        <v>183</v>
      </c>
      <c r="C649" s="98">
        <f>VLOOKUP(GroupVertices[[#This Row],[Vertex]], Vertices[], MATCH("ID", Vertices[#Headers], 0), FALSE)</f>
        <v>38</v>
      </c>
    </row>
    <row r="650" spans="1:3">
      <c r="A650" s="72" t="s">
        <v>3704</v>
      </c>
      <c r="B650" s="90" t="s">
        <v>177</v>
      </c>
      <c r="C650" s="98">
        <f>VLOOKUP(GroupVertices[[#This Row],[Vertex]], Vertices[], MATCH("ID", Vertices[#Headers], 0), FALSE)</f>
        <v>26</v>
      </c>
    </row>
    <row r="651" spans="1:3">
      <c r="A651" s="72" t="s">
        <v>3704</v>
      </c>
      <c r="B651" s="90" t="s">
        <v>174</v>
      </c>
      <c r="C651" s="98">
        <f>VLOOKUP(GroupVertices[[#This Row],[Vertex]], Vertices[], MATCH("ID", Vertices[#Headers], 0), FALSE)</f>
        <v>22</v>
      </c>
    </row>
    <row r="652" spans="1:3">
      <c r="A652" s="72" t="s">
        <v>3704</v>
      </c>
      <c r="B652" s="90" t="s">
        <v>173</v>
      </c>
      <c r="C652" s="98">
        <f>VLOOKUP(GroupVertices[[#This Row],[Vertex]], Vertices[], MATCH("ID", Vertices[#Headers], 0), FALSE)</f>
        <v>21</v>
      </c>
    </row>
    <row r="653" spans="1:3">
      <c r="A653" s="72" t="s">
        <v>3704</v>
      </c>
      <c r="B653" s="90" t="s">
        <v>171</v>
      </c>
      <c r="C653" s="98">
        <f>VLOOKUP(GroupVertices[[#This Row],[Vertex]], Vertices[], MATCH("ID", Vertices[#Headers], 0), FALSE)</f>
        <v>19</v>
      </c>
    </row>
    <row r="654" spans="1:3">
      <c r="A654" s="72" t="s">
        <v>3704</v>
      </c>
      <c r="B654" s="90" t="s">
        <v>169</v>
      </c>
      <c r="C654" s="98">
        <f>VLOOKUP(GroupVertices[[#This Row],[Vertex]], Vertices[], MATCH("ID", Vertices[#Headers], 0), FALSE)</f>
        <v>14</v>
      </c>
    </row>
    <row r="655" spans="1:3">
      <c r="A655" s="72" t="s">
        <v>3704</v>
      </c>
      <c r="B655" s="90" t="s">
        <v>165</v>
      </c>
      <c r="C655" s="98">
        <f>VLOOKUP(GroupVertices[[#This Row],[Vertex]], Vertices[], MATCH("ID", Vertices[#Headers], 0), FALSE)</f>
        <v>7</v>
      </c>
    </row>
    <row r="656" spans="1:3">
      <c r="A656" s="72" t="s">
        <v>3704</v>
      </c>
      <c r="B656" s="90" t="s">
        <v>164</v>
      </c>
      <c r="C656" s="98">
        <f>VLOOKUP(GroupVertices[[#This Row],[Vertex]], Vertices[], MATCH("ID", Vertices[#Headers], 0), FALSE)</f>
        <v>5</v>
      </c>
    </row>
    <row r="657" spans="1:3">
      <c r="A657" s="72" t="s">
        <v>3705</v>
      </c>
      <c r="B657" s="90" t="s">
        <v>684</v>
      </c>
      <c r="C657" s="98">
        <f>VLOOKUP(GroupVertices[[#This Row],[Vertex]], Vertices[], MATCH("ID", Vertices[#Headers], 0), FALSE)</f>
        <v>595</v>
      </c>
    </row>
    <row r="658" spans="1:3">
      <c r="A658" s="72" t="s">
        <v>3705</v>
      </c>
      <c r="B658" s="90" t="s">
        <v>839</v>
      </c>
      <c r="C658" s="98">
        <f>VLOOKUP(GroupVertices[[#This Row],[Vertex]], Vertices[], MATCH("ID", Vertices[#Headers], 0), FALSE)</f>
        <v>419</v>
      </c>
    </row>
    <row r="659" spans="1:3">
      <c r="A659" s="72" t="s">
        <v>3705</v>
      </c>
      <c r="B659" s="90" t="s">
        <v>789</v>
      </c>
      <c r="C659" s="98">
        <f>VLOOKUP(GroupVertices[[#This Row],[Vertex]], Vertices[], MATCH("ID", Vertices[#Headers], 0), FALSE)</f>
        <v>677</v>
      </c>
    </row>
    <row r="660" spans="1:3">
      <c r="A660" s="72" t="s">
        <v>3705</v>
      </c>
      <c r="B660" s="90" t="s">
        <v>836</v>
      </c>
      <c r="C660" s="98">
        <f>VLOOKUP(GroupVertices[[#This Row],[Vertex]], Vertices[], MATCH("ID", Vertices[#Headers], 0), FALSE)</f>
        <v>713</v>
      </c>
    </row>
    <row r="661" spans="1:3">
      <c r="A661" s="72" t="s">
        <v>3705</v>
      </c>
      <c r="B661" s="90" t="s">
        <v>912</v>
      </c>
      <c r="C661" s="98">
        <f>VLOOKUP(GroupVertices[[#This Row],[Vertex]], Vertices[], MATCH("ID", Vertices[#Headers], 0), FALSE)</f>
        <v>615</v>
      </c>
    </row>
    <row r="662" spans="1:3">
      <c r="A662" s="72" t="s">
        <v>3705</v>
      </c>
      <c r="B662" s="90" t="s">
        <v>794</v>
      </c>
      <c r="C662" s="98">
        <f>VLOOKUP(GroupVertices[[#This Row],[Vertex]], Vertices[], MATCH("ID", Vertices[#Headers], 0), FALSE)</f>
        <v>681</v>
      </c>
    </row>
    <row r="663" spans="1:3">
      <c r="A663" s="72" t="s">
        <v>3705</v>
      </c>
      <c r="B663" s="90" t="s">
        <v>787</v>
      </c>
      <c r="C663" s="98">
        <f>VLOOKUP(GroupVertices[[#This Row],[Vertex]], Vertices[], MATCH("ID", Vertices[#Headers], 0), FALSE)</f>
        <v>675</v>
      </c>
    </row>
    <row r="664" spans="1:3">
      <c r="A664" s="72" t="s">
        <v>3705</v>
      </c>
      <c r="B664" s="90" t="s">
        <v>745</v>
      </c>
      <c r="C664" s="98">
        <f>VLOOKUP(GroupVertices[[#This Row],[Vertex]], Vertices[], MATCH("ID", Vertices[#Headers], 0), FALSE)</f>
        <v>644</v>
      </c>
    </row>
    <row r="665" spans="1:3">
      <c r="A665" s="72" t="s">
        <v>3705</v>
      </c>
      <c r="B665" s="90" t="s">
        <v>790</v>
      </c>
      <c r="C665" s="98">
        <f>VLOOKUP(GroupVertices[[#This Row],[Vertex]], Vertices[], MATCH("ID", Vertices[#Headers], 0), FALSE)</f>
        <v>678</v>
      </c>
    </row>
    <row r="666" spans="1:3">
      <c r="A666" s="72" t="s">
        <v>3705</v>
      </c>
      <c r="B666" s="90" t="s">
        <v>791</v>
      </c>
      <c r="C666" s="98">
        <f>VLOOKUP(GroupVertices[[#This Row],[Vertex]], Vertices[], MATCH("ID", Vertices[#Headers], 0), FALSE)</f>
        <v>676</v>
      </c>
    </row>
    <row r="667" spans="1:3">
      <c r="A667" s="72" t="s">
        <v>3705</v>
      </c>
      <c r="B667" s="90" t="s">
        <v>751</v>
      </c>
      <c r="C667" s="98">
        <f>VLOOKUP(GroupVertices[[#This Row],[Vertex]], Vertices[], MATCH("ID", Vertices[#Headers], 0), FALSE)</f>
        <v>449</v>
      </c>
    </row>
    <row r="668" spans="1:3">
      <c r="A668" s="72" t="s">
        <v>3705</v>
      </c>
      <c r="B668" s="90" t="s">
        <v>889</v>
      </c>
      <c r="C668" s="98">
        <f>VLOOKUP(GroupVertices[[#This Row],[Vertex]], Vertices[], MATCH("ID", Vertices[#Headers], 0), FALSE)</f>
        <v>662</v>
      </c>
    </row>
    <row r="669" spans="1:3">
      <c r="A669" s="72" t="s">
        <v>3705</v>
      </c>
      <c r="B669" s="90" t="s">
        <v>759</v>
      </c>
      <c r="C669" s="98">
        <f>VLOOKUP(GroupVertices[[#This Row],[Vertex]], Vertices[], MATCH("ID", Vertices[#Headers], 0), FALSE)</f>
        <v>655</v>
      </c>
    </row>
    <row r="670" spans="1:3">
      <c r="A670" s="72" t="s">
        <v>3705</v>
      </c>
      <c r="B670" s="90" t="s">
        <v>746</v>
      </c>
      <c r="C670" s="98">
        <f>VLOOKUP(GroupVertices[[#This Row],[Vertex]], Vertices[], MATCH("ID", Vertices[#Headers], 0), FALSE)</f>
        <v>645</v>
      </c>
    </row>
    <row r="671" spans="1:3">
      <c r="A671" s="72" t="s">
        <v>3705</v>
      </c>
      <c r="B671" s="90" t="s">
        <v>514</v>
      </c>
      <c r="C671" s="98">
        <f>VLOOKUP(GroupVertices[[#This Row],[Vertex]], Vertices[], MATCH("ID", Vertices[#Headers], 0), FALSE)</f>
        <v>37</v>
      </c>
    </row>
    <row r="672" spans="1:3">
      <c r="A672" s="72" t="s">
        <v>3705</v>
      </c>
      <c r="B672" s="90" t="s">
        <v>683</v>
      </c>
      <c r="C672" s="98">
        <f>VLOOKUP(GroupVertices[[#This Row],[Vertex]], Vertices[], MATCH("ID", Vertices[#Headers], 0), FALSE)</f>
        <v>594</v>
      </c>
    </row>
    <row r="673" spans="1:3">
      <c r="A673" s="72" t="s">
        <v>3705</v>
      </c>
      <c r="B673" s="90" t="s">
        <v>681</v>
      </c>
      <c r="C673" s="98">
        <f>VLOOKUP(GroupVertices[[#This Row],[Vertex]], Vertices[], MATCH("ID", Vertices[#Headers], 0), FALSE)</f>
        <v>592</v>
      </c>
    </row>
    <row r="674" spans="1:3">
      <c r="A674" s="72" t="s">
        <v>3705</v>
      </c>
      <c r="B674" s="90" t="s">
        <v>633</v>
      </c>
      <c r="C674" s="98">
        <f>VLOOKUP(GroupVertices[[#This Row],[Vertex]], Vertices[], MATCH("ID", Vertices[#Headers], 0), FALSE)</f>
        <v>555</v>
      </c>
    </row>
    <row r="675" spans="1:3">
      <c r="A675" s="72" t="s">
        <v>3705</v>
      </c>
      <c r="B675" s="90" t="s">
        <v>632</v>
      </c>
      <c r="C675" s="98">
        <f>VLOOKUP(GroupVertices[[#This Row],[Vertex]], Vertices[], MATCH("ID", Vertices[#Headers], 0), FALSE)</f>
        <v>554</v>
      </c>
    </row>
    <row r="676" spans="1:3">
      <c r="A676" s="72" t="s">
        <v>3705</v>
      </c>
      <c r="B676" s="90" t="s">
        <v>594</v>
      </c>
      <c r="C676" s="98">
        <f>VLOOKUP(GroupVertices[[#This Row],[Vertex]], Vertices[], MATCH("ID", Vertices[#Headers], 0), FALSE)</f>
        <v>515</v>
      </c>
    </row>
    <row r="677" spans="1:3">
      <c r="A677" s="72" t="s">
        <v>3705</v>
      </c>
      <c r="B677" s="90" t="s">
        <v>532</v>
      </c>
      <c r="C677" s="98">
        <f>VLOOKUP(GroupVertices[[#This Row],[Vertex]], Vertices[], MATCH("ID", Vertices[#Headers], 0), FALSE)</f>
        <v>464</v>
      </c>
    </row>
    <row r="678" spans="1:3">
      <c r="A678" s="72" t="s">
        <v>3705</v>
      </c>
      <c r="B678" s="90" t="s">
        <v>516</v>
      </c>
      <c r="C678" s="98">
        <f>VLOOKUP(GroupVertices[[#This Row],[Vertex]], Vertices[], MATCH("ID", Vertices[#Headers], 0), FALSE)</f>
        <v>452</v>
      </c>
    </row>
    <row r="679" spans="1:3">
      <c r="A679" s="72" t="s">
        <v>3705</v>
      </c>
      <c r="B679" s="90" t="s">
        <v>515</v>
      </c>
      <c r="C679" s="98">
        <f>VLOOKUP(GroupVertices[[#This Row],[Vertex]], Vertices[], MATCH("ID", Vertices[#Headers], 0), FALSE)</f>
        <v>451</v>
      </c>
    </row>
    <row r="680" spans="1:3">
      <c r="A680" s="72" t="s">
        <v>3705</v>
      </c>
      <c r="B680" s="90" t="s">
        <v>182</v>
      </c>
      <c r="C680" s="98">
        <f>VLOOKUP(GroupVertices[[#This Row],[Vertex]], Vertices[], MATCH("ID", Vertices[#Headers], 0), FALSE)</f>
        <v>36</v>
      </c>
    </row>
    <row r="681" spans="1:3">
      <c r="A681" s="72" t="s">
        <v>3706</v>
      </c>
      <c r="B681" s="90" t="s">
        <v>818</v>
      </c>
      <c r="C681" s="98">
        <f>VLOOKUP(GroupVertices[[#This Row],[Vertex]], Vertices[], MATCH("ID", Vertices[#Headers], 0), FALSE)</f>
        <v>326</v>
      </c>
    </row>
    <row r="682" spans="1:3">
      <c r="A682" s="72" t="s">
        <v>3706</v>
      </c>
      <c r="B682" s="90" t="s">
        <v>819</v>
      </c>
      <c r="C682" s="98">
        <f>VLOOKUP(GroupVertices[[#This Row],[Vertex]], Vertices[], MATCH("ID", Vertices[#Headers], 0), FALSE)</f>
        <v>699</v>
      </c>
    </row>
    <row r="683" spans="1:3">
      <c r="A683" s="72" t="s">
        <v>3706</v>
      </c>
      <c r="B683" s="90" t="s">
        <v>753</v>
      </c>
      <c r="C683" s="98">
        <f>VLOOKUP(GroupVertices[[#This Row],[Vertex]], Vertices[], MATCH("ID", Vertices[#Headers], 0), FALSE)</f>
        <v>650</v>
      </c>
    </row>
    <row r="684" spans="1:3">
      <c r="A684" s="72" t="s">
        <v>3706</v>
      </c>
      <c r="B684" s="90" t="s">
        <v>808</v>
      </c>
      <c r="C684" s="98">
        <f>VLOOKUP(GroupVertices[[#This Row],[Vertex]], Vertices[], MATCH("ID", Vertices[#Headers], 0), FALSE)</f>
        <v>176</v>
      </c>
    </row>
    <row r="685" spans="1:3">
      <c r="A685" s="72" t="s">
        <v>3706</v>
      </c>
      <c r="B685" s="90" t="s">
        <v>752</v>
      </c>
      <c r="C685" s="98">
        <f>VLOOKUP(GroupVertices[[#This Row],[Vertex]], Vertices[], MATCH("ID", Vertices[#Headers], 0), FALSE)</f>
        <v>210</v>
      </c>
    </row>
    <row r="686" spans="1:3">
      <c r="A686" s="72" t="s">
        <v>3706</v>
      </c>
      <c r="B686" s="90" t="s">
        <v>606</v>
      </c>
      <c r="C686" s="98">
        <f>VLOOKUP(GroupVertices[[#This Row],[Vertex]], Vertices[], MATCH("ID", Vertices[#Headers], 0), FALSE)</f>
        <v>325</v>
      </c>
    </row>
    <row r="687" spans="1:3">
      <c r="A687" s="72" t="s">
        <v>3706</v>
      </c>
      <c r="B687" s="90" t="s">
        <v>607</v>
      </c>
      <c r="C687" s="98">
        <f>VLOOKUP(GroupVertices[[#This Row],[Vertex]], Vertices[], MATCH("ID", Vertices[#Headers], 0), FALSE)</f>
        <v>527</v>
      </c>
    </row>
    <row r="688" spans="1:3">
      <c r="A688" s="72" t="s">
        <v>3706</v>
      </c>
      <c r="B688" s="90" t="s">
        <v>605</v>
      </c>
      <c r="C688" s="98">
        <f>VLOOKUP(GroupVertices[[#This Row],[Vertex]], Vertices[], MATCH("ID", Vertices[#Headers], 0), FALSE)</f>
        <v>526</v>
      </c>
    </row>
    <row r="689" spans="1:3">
      <c r="A689" s="72" t="s">
        <v>3706</v>
      </c>
      <c r="B689" s="90" t="s">
        <v>604</v>
      </c>
      <c r="C689" s="98">
        <f>VLOOKUP(GroupVertices[[#This Row],[Vertex]], Vertices[], MATCH("ID", Vertices[#Headers], 0), FALSE)</f>
        <v>525</v>
      </c>
    </row>
    <row r="690" spans="1:3">
      <c r="A690" s="72" t="s">
        <v>3706</v>
      </c>
      <c r="B690" s="90" t="s">
        <v>599</v>
      </c>
      <c r="C690" s="98">
        <f>VLOOKUP(GroupVertices[[#This Row],[Vertex]], Vertices[], MATCH("ID", Vertices[#Headers], 0), FALSE)</f>
        <v>520</v>
      </c>
    </row>
    <row r="691" spans="1:3">
      <c r="A691" s="72" t="s">
        <v>3706</v>
      </c>
      <c r="B691" s="90" t="s">
        <v>404</v>
      </c>
      <c r="C691" s="98">
        <f>VLOOKUP(GroupVertices[[#This Row],[Vertex]], Vertices[], MATCH("ID", Vertices[#Headers], 0), FALSE)</f>
        <v>324</v>
      </c>
    </row>
    <row r="692" spans="1:3">
      <c r="A692" s="72" t="s">
        <v>3707</v>
      </c>
      <c r="B692" s="90" t="s">
        <v>864</v>
      </c>
      <c r="C692" s="98">
        <f>VLOOKUP(GroupVertices[[#This Row],[Vertex]], Vertices[], MATCH("ID", Vertices[#Headers], 0), FALSE)</f>
        <v>729</v>
      </c>
    </row>
    <row r="693" spans="1:3">
      <c r="A693" s="72" t="s">
        <v>3707</v>
      </c>
      <c r="B693" s="90" t="s">
        <v>798</v>
      </c>
      <c r="C693" s="98">
        <f>VLOOKUP(GroupVertices[[#This Row],[Vertex]], Vertices[], MATCH("ID", Vertices[#Headers], 0), FALSE)</f>
        <v>684</v>
      </c>
    </row>
    <row r="694" spans="1:3">
      <c r="A694" s="72" t="s">
        <v>3707</v>
      </c>
      <c r="B694" s="90" t="s">
        <v>797</v>
      </c>
      <c r="C694" s="98">
        <f>VLOOKUP(GroupVertices[[#This Row],[Vertex]], Vertices[], MATCH("ID", Vertices[#Headers], 0), FALSE)</f>
        <v>683</v>
      </c>
    </row>
    <row r="695" spans="1:3">
      <c r="A695" s="72" t="s">
        <v>3708</v>
      </c>
      <c r="B695" s="90" t="s">
        <v>656</v>
      </c>
      <c r="C695" s="98">
        <f>VLOOKUP(GroupVertices[[#This Row],[Vertex]], Vertices[], MATCH("ID", Vertices[#Headers], 0), FALSE)</f>
        <v>577</v>
      </c>
    </row>
    <row r="696" spans="1:3">
      <c r="A696" s="72" t="s">
        <v>3708</v>
      </c>
      <c r="B696" s="90" t="s">
        <v>687</v>
      </c>
      <c r="C696" s="98">
        <f>VLOOKUP(GroupVertices[[#This Row],[Vertex]], Vertices[], MATCH("ID", Vertices[#Headers], 0), FALSE)</f>
        <v>597</v>
      </c>
    </row>
    <row r="697" spans="1:3">
      <c r="A697" s="72" t="s">
        <v>3708</v>
      </c>
      <c r="B697" s="90" t="s">
        <v>695</v>
      </c>
      <c r="C697" s="98">
        <f>VLOOKUP(GroupVertices[[#This Row],[Vertex]], Vertices[], MATCH("ID", Vertices[#Headers], 0), FALSE)</f>
        <v>603</v>
      </c>
    </row>
    <row r="698" spans="1:3">
      <c r="A698" s="72" t="s">
        <v>3708</v>
      </c>
      <c r="B698" s="90" t="s">
        <v>728</v>
      </c>
      <c r="C698" s="98">
        <f>VLOOKUP(GroupVertices[[#This Row],[Vertex]], Vertices[], MATCH("ID", Vertices[#Headers], 0), FALSE)</f>
        <v>205</v>
      </c>
    </row>
    <row r="699" spans="1:3">
      <c r="A699" s="72" t="s">
        <v>3708</v>
      </c>
      <c r="B699" s="90" t="s">
        <v>510</v>
      </c>
      <c r="C699" s="98">
        <f>VLOOKUP(GroupVertices[[#This Row],[Vertex]], Vertices[], MATCH("ID", Vertices[#Headers], 0), FALSE)</f>
        <v>204</v>
      </c>
    </row>
    <row r="700" spans="1:3">
      <c r="A700" s="72" t="s">
        <v>3708</v>
      </c>
      <c r="B700" s="90" t="s">
        <v>518</v>
      </c>
      <c r="C700" s="98">
        <f>VLOOKUP(GroupVertices[[#This Row],[Vertex]], Vertices[], MATCH("ID", Vertices[#Headers], 0), FALSE)</f>
        <v>89</v>
      </c>
    </row>
    <row r="701" spans="1:3">
      <c r="A701" s="72" t="s">
        <v>3708</v>
      </c>
      <c r="B701" s="90" t="s">
        <v>167</v>
      </c>
      <c r="C701" s="98">
        <f>VLOOKUP(GroupVertices[[#This Row],[Vertex]], Vertices[], MATCH("ID", Vertices[#Headers], 0), FALSE)</f>
        <v>10</v>
      </c>
    </row>
    <row r="702" spans="1:3">
      <c r="A702" s="72" t="s">
        <v>3708</v>
      </c>
      <c r="B702" s="90" t="s">
        <v>655</v>
      </c>
      <c r="C702" s="98">
        <f>VLOOKUP(GroupVertices[[#This Row],[Vertex]], Vertices[], MATCH("ID", Vertices[#Headers], 0), FALSE)</f>
        <v>575</v>
      </c>
    </row>
    <row r="703" spans="1:3">
      <c r="A703" s="72" t="s">
        <v>3708</v>
      </c>
      <c r="B703" s="90" t="s">
        <v>517</v>
      </c>
      <c r="C703" s="98">
        <f>VLOOKUP(GroupVertices[[#This Row],[Vertex]], Vertices[], MATCH("ID", Vertices[#Headers], 0), FALSE)</f>
        <v>454</v>
      </c>
    </row>
    <row r="704" spans="1:3">
      <c r="A704" s="72" t="s">
        <v>3708</v>
      </c>
      <c r="B704" s="90" t="s">
        <v>511</v>
      </c>
      <c r="C704" s="98">
        <f>VLOOKUP(GroupVertices[[#This Row],[Vertex]], Vertices[], MATCH("ID", Vertices[#Headers], 0), FALSE)</f>
        <v>447</v>
      </c>
    </row>
    <row r="705" spans="1:3">
      <c r="A705" s="72" t="s">
        <v>3708</v>
      </c>
      <c r="B705" s="90" t="s">
        <v>509</v>
      </c>
      <c r="C705" s="98">
        <f>VLOOKUP(GroupVertices[[#This Row],[Vertex]], Vertices[], MATCH("ID", Vertices[#Headers], 0), FALSE)</f>
        <v>446</v>
      </c>
    </row>
    <row r="706" spans="1:3">
      <c r="A706" s="72" t="s">
        <v>3708</v>
      </c>
      <c r="B706" s="90" t="s">
        <v>435</v>
      </c>
      <c r="C706" s="98">
        <f>VLOOKUP(GroupVertices[[#This Row],[Vertex]], Vertices[], MATCH("ID", Vertices[#Headers], 0), FALSE)</f>
        <v>355</v>
      </c>
    </row>
    <row r="707" spans="1:3">
      <c r="A707" s="72" t="s">
        <v>3708</v>
      </c>
      <c r="B707" s="90" t="s">
        <v>424</v>
      </c>
      <c r="C707" s="98">
        <f>VLOOKUP(GroupVertices[[#This Row],[Vertex]], Vertices[], MATCH("ID", Vertices[#Headers], 0), FALSE)</f>
        <v>345</v>
      </c>
    </row>
    <row r="708" spans="1:3">
      <c r="A708" s="72" t="s">
        <v>3708</v>
      </c>
      <c r="B708" s="90" t="s">
        <v>385</v>
      </c>
      <c r="C708" s="98">
        <f>VLOOKUP(GroupVertices[[#This Row],[Vertex]], Vertices[], MATCH("ID", Vertices[#Headers], 0), FALSE)</f>
        <v>301</v>
      </c>
    </row>
    <row r="709" spans="1:3">
      <c r="A709" s="72" t="s">
        <v>3708</v>
      </c>
      <c r="B709" s="90" t="s">
        <v>366</v>
      </c>
      <c r="C709" s="98">
        <f>VLOOKUP(GroupVertices[[#This Row],[Vertex]], Vertices[], MATCH("ID", Vertices[#Headers], 0), FALSE)</f>
        <v>274</v>
      </c>
    </row>
    <row r="710" spans="1:3">
      <c r="A710" s="72" t="s">
        <v>3708</v>
      </c>
      <c r="B710" s="90" t="s">
        <v>312</v>
      </c>
      <c r="C710" s="98">
        <f>VLOOKUP(GroupVertices[[#This Row],[Vertex]], Vertices[], MATCH("ID", Vertices[#Headers], 0), FALSE)</f>
        <v>214</v>
      </c>
    </row>
    <row r="711" spans="1:3">
      <c r="A711" s="72" t="s">
        <v>3708</v>
      </c>
      <c r="B711" s="90" t="s">
        <v>304</v>
      </c>
      <c r="C711" s="98">
        <f>VLOOKUP(GroupVertices[[#This Row],[Vertex]], Vertices[], MATCH("ID", Vertices[#Headers], 0), FALSE)</f>
        <v>203</v>
      </c>
    </row>
    <row r="712" spans="1:3">
      <c r="A712" s="72" t="s">
        <v>3708</v>
      </c>
      <c r="B712" s="90" t="s">
        <v>210</v>
      </c>
      <c r="C712" s="98">
        <f>VLOOKUP(GroupVertices[[#This Row],[Vertex]], Vertices[], MATCH("ID", Vertices[#Headers], 0), FALSE)</f>
        <v>88</v>
      </c>
    </row>
    <row r="713" spans="1:3">
      <c r="A713" s="72" t="s">
        <v>3708</v>
      </c>
      <c r="B713" s="90" t="s">
        <v>917</v>
      </c>
      <c r="C713" s="98">
        <f>VLOOKUP(GroupVertices[[#This Row],[Vertex]], Vertices[], MATCH("ID", Vertices[#Headers], 0), FALSE)</f>
        <v>11</v>
      </c>
    </row>
    <row r="714" spans="1:3">
      <c r="A714" s="72" t="s">
        <v>3709</v>
      </c>
      <c r="B714" s="90" t="s">
        <v>762</v>
      </c>
      <c r="C714" s="98">
        <f>VLOOKUP(GroupVertices[[#This Row],[Vertex]], Vertices[], MATCH("ID", Vertices[#Headers], 0), FALSE)</f>
        <v>658</v>
      </c>
    </row>
    <row r="715" spans="1:3">
      <c r="A715" s="72" t="s">
        <v>3709</v>
      </c>
      <c r="B715" s="90" t="s">
        <v>807</v>
      </c>
      <c r="C715" s="98">
        <f>VLOOKUP(GroupVertices[[#This Row],[Vertex]], Vertices[], MATCH("ID", Vertices[#Headers], 0), FALSE)</f>
        <v>691</v>
      </c>
    </row>
    <row r="716" spans="1:3">
      <c r="A716" s="72" t="s">
        <v>3709</v>
      </c>
      <c r="B716" s="90" t="s">
        <v>901</v>
      </c>
      <c r="C716" s="98">
        <f>VLOOKUP(GroupVertices[[#This Row],[Vertex]], Vertices[], MATCH("ID", Vertices[#Headers], 0), FALSE)</f>
        <v>416</v>
      </c>
    </row>
    <row r="717" spans="1:3">
      <c r="A717" s="72" t="s">
        <v>3709</v>
      </c>
      <c r="B717" s="90" t="s">
        <v>763</v>
      </c>
      <c r="C717" s="98">
        <f>VLOOKUP(GroupVertices[[#This Row],[Vertex]], Vertices[], MATCH("ID", Vertices[#Headers], 0), FALSE)</f>
        <v>659</v>
      </c>
    </row>
    <row r="718" spans="1:3">
      <c r="A718" s="72" t="s">
        <v>3709</v>
      </c>
      <c r="B718" s="90" t="s">
        <v>700</v>
      </c>
      <c r="C718" s="98">
        <f>VLOOKUP(GroupVertices[[#This Row],[Vertex]], Vertices[], MATCH("ID", Vertices[#Headers], 0), FALSE)</f>
        <v>58</v>
      </c>
    </row>
    <row r="719" spans="1:3">
      <c r="A719" s="72" t="s">
        <v>3709</v>
      </c>
      <c r="B719" s="90" t="s">
        <v>918</v>
      </c>
      <c r="C719" s="98">
        <f>VLOOKUP(GroupVertices[[#This Row],[Vertex]], Vertices[], MATCH("ID", Vertices[#Headers], 0), FALSE)</f>
        <v>170</v>
      </c>
    </row>
    <row r="720" spans="1:3">
      <c r="A720" s="72" t="s">
        <v>3709</v>
      </c>
      <c r="B720" s="90" t="s">
        <v>486</v>
      </c>
      <c r="C720" s="98">
        <f>VLOOKUP(GroupVertices[[#This Row],[Vertex]], Vertices[], MATCH("ID", Vertices[#Headers], 0), FALSE)</f>
        <v>269</v>
      </c>
    </row>
    <row r="721" spans="1:3">
      <c r="A721" s="72" t="s">
        <v>3709</v>
      </c>
      <c r="B721" s="90" t="s">
        <v>400</v>
      </c>
      <c r="C721" s="98">
        <f>VLOOKUP(GroupVertices[[#This Row],[Vertex]], Vertices[], MATCH("ID", Vertices[#Headers], 0), FALSE)</f>
        <v>319</v>
      </c>
    </row>
    <row r="722" spans="1:3">
      <c r="A722" s="72" t="s">
        <v>3709</v>
      </c>
      <c r="B722" s="90" t="s">
        <v>361</v>
      </c>
      <c r="C722" s="98">
        <f>VLOOKUP(GroupVertices[[#This Row],[Vertex]], Vertices[], MATCH("ID", Vertices[#Headers], 0), FALSE)</f>
        <v>267</v>
      </c>
    </row>
    <row r="723" spans="1:3">
      <c r="A723" s="72" t="s">
        <v>3709</v>
      </c>
      <c r="B723" s="90" t="s">
        <v>194</v>
      </c>
      <c r="C723" s="98">
        <f>VLOOKUP(GroupVertices[[#This Row],[Vertex]], Vertices[], MATCH("ID", Vertices[#Headers], 0), FALSE)</f>
        <v>68</v>
      </c>
    </row>
    <row r="724" spans="1:3">
      <c r="A724" s="72" t="s">
        <v>3709</v>
      </c>
      <c r="B724" s="90" t="s">
        <v>279</v>
      </c>
      <c r="C724" s="98">
        <f>VLOOKUP(GroupVertices[[#This Row],[Vertex]], Vertices[], MATCH("ID", Vertices[#Headers], 0), FALSE)</f>
        <v>167</v>
      </c>
    </row>
    <row r="725" spans="1:3">
      <c r="A725" s="72" t="s">
        <v>3709</v>
      </c>
      <c r="B725" s="90" t="s">
        <v>199</v>
      </c>
      <c r="C725" s="98">
        <f>VLOOKUP(GroupVertices[[#This Row],[Vertex]], Vertices[], MATCH("ID", Vertices[#Headers], 0), FALSE)</f>
        <v>74</v>
      </c>
    </row>
    <row r="726" spans="1:3">
      <c r="A726" s="72" t="s">
        <v>3709</v>
      </c>
      <c r="B726" s="90" t="s">
        <v>193</v>
      </c>
      <c r="C726" s="98">
        <f>VLOOKUP(GroupVertices[[#This Row],[Vertex]], Vertices[], MATCH("ID", Vertices[#Headers], 0), FALSE)</f>
        <v>67</v>
      </c>
    </row>
    <row r="727" spans="1:3">
      <c r="A727" s="72" t="s">
        <v>3709</v>
      </c>
      <c r="B727" s="90" t="s">
        <v>190</v>
      </c>
      <c r="C727" s="98">
        <f>VLOOKUP(GroupVertices[[#This Row],[Vertex]], Vertices[], MATCH("ID", Vertices[#Headers], 0), FALSE)</f>
        <v>57</v>
      </c>
    </row>
    <row r="728" spans="1:3">
      <c r="A728" s="72" t="s">
        <v>3710</v>
      </c>
      <c r="B728" s="90" t="s">
        <v>773</v>
      </c>
      <c r="C728" s="98">
        <f>VLOOKUP(GroupVertices[[#This Row],[Vertex]], Vertices[], MATCH("ID", Vertices[#Headers], 0), FALSE)</f>
        <v>542</v>
      </c>
    </row>
    <row r="729" spans="1:3">
      <c r="A729" s="72" t="s">
        <v>3710</v>
      </c>
      <c r="B729" s="90" t="s">
        <v>775</v>
      </c>
      <c r="C729" s="98">
        <f>VLOOKUP(GroupVertices[[#This Row],[Vertex]], Vertices[], MATCH("ID", Vertices[#Headers], 0), FALSE)</f>
        <v>665</v>
      </c>
    </row>
    <row r="730" spans="1:3">
      <c r="A730" s="72" t="s">
        <v>3710</v>
      </c>
      <c r="B730" s="90" t="s">
        <v>774</v>
      </c>
      <c r="C730" s="98">
        <f>VLOOKUP(GroupVertices[[#This Row],[Vertex]], Vertices[], MATCH("ID", Vertices[#Headers], 0), FALSE)</f>
        <v>543</v>
      </c>
    </row>
    <row r="731" spans="1:3">
      <c r="A731" s="72" t="s">
        <v>3710</v>
      </c>
      <c r="B731" s="90" t="s">
        <v>772</v>
      </c>
      <c r="C731" s="98">
        <f>VLOOKUP(GroupVertices[[#This Row],[Vertex]], Vertices[], MATCH("ID", Vertices[#Headers], 0), FALSE)</f>
        <v>664</v>
      </c>
    </row>
    <row r="732" spans="1:3">
      <c r="A732" s="72" t="s">
        <v>3710</v>
      </c>
      <c r="B732" s="90" t="s">
        <v>356</v>
      </c>
      <c r="C732" s="98">
        <f>VLOOKUP(GroupVertices[[#This Row],[Vertex]], Vertices[], MATCH("ID", Vertices[#Headers], 0), FALSE)</f>
        <v>261</v>
      </c>
    </row>
    <row r="733" spans="1:3">
      <c r="A733" s="72" t="s">
        <v>3710</v>
      </c>
      <c r="B733" s="90" t="s">
        <v>704</v>
      </c>
      <c r="C733" s="98">
        <f>VLOOKUP(GroupVertices[[#This Row],[Vertex]], Vertices[], MATCH("ID", Vertices[#Headers], 0), FALSE)</f>
        <v>609</v>
      </c>
    </row>
    <row r="734" spans="1:3">
      <c r="A734" s="72" t="s">
        <v>3710</v>
      </c>
      <c r="B734" s="90" t="s">
        <v>469</v>
      </c>
      <c r="C734" s="98">
        <f>VLOOKUP(GroupVertices[[#This Row],[Vertex]], Vertices[], MATCH("ID", Vertices[#Headers], 0), FALSE)</f>
        <v>391</v>
      </c>
    </row>
    <row r="735" spans="1:3">
      <c r="A735" s="72" t="s">
        <v>3710</v>
      </c>
      <c r="B735" s="90" t="s">
        <v>619</v>
      </c>
      <c r="C735" s="98">
        <f>VLOOKUP(GroupVertices[[#This Row],[Vertex]], Vertices[], MATCH("ID", Vertices[#Headers], 0), FALSE)</f>
        <v>544</v>
      </c>
    </row>
    <row r="736" spans="1:3">
      <c r="A736" s="72" t="s">
        <v>3710</v>
      </c>
      <c r="B736" s="90" t="s">
        <v>470</v>
      </c>
      <c r="C736" s="98">
        <f>VLOOKUP(GroupVertices[[#This Row],[Vertex]], Vertices[], MATCH("ID", Vertices[#Headers], 0), FALSE)</f>
        <v>392</v>
      </c>
    </row>
    <row r="737" spans="1:3">
      <c r="A737" s="72" t="s">
        <v>3710</v>
      </c>
      <c r="B737" s="90" t="s">
        <v>618</v>
      </c>
      <c r="C737" s="98">
        <f>VLOOKUP(GroupVertices[[#This Row],[Vertex]], Vertices[], MATCH("ID", Vertices[#Headers], 0), FALSE)</f>
        <v>541</v>
      </c>
    </row>
    <row r="738" spans="1:3">
      <c r="A738" s="72" t="s">
        <v>3710</v>
      </c>
      <c r="B738" s="90" t="s">
        <v>536</v>
      </c>
      <c r="C738" s="98">
        <f>VLOOKUP(GroupVertices[[#This Row],[Vertex]], Vertices[], MATCH("ID", Vertices[#Headers], 0), FALSE)</f>
        <v>467</v>
      </c>
    </row>
    <row r="739" spans="1:3">
      <c r="A739" s="72" t="s">
        <v>3710</v>
      </c>
      <c r="B739" s="90" t="s">
        <v>527</v>
      </c>
      <c r="C739" s="98">
        <f>VLOOKUP(GroupVertices[[#This Row],[Vertex]], Vertices[], MATCH("ID", Vertices[#Headers], 0), FALSE)</f>
        <v>461</v>
      </c>
    </row>
    <row r="740" spans="1:3">
      <c r="A740" s="72" t="s">
        <v>3710</v>
      </c>
      <c r="B740" s="90" t="s">
        <v>526</v>
      </c>
      <c r="C740" s="98">
        <f>VLOOKUP(GroupVertices[[#This Row],[Vertex]], Vertices[], MATCH("ID", Vertices[#Headers], 0), FALSE)</f>
        <v>307</v>
      </c>
    </row>
    <row r="741" spans="1:3">
      <c r="A741" s="72" t="s">
        <v>3710</v>
      </c>
      <c r="B741" s="90" t="s">
        <v>468</v>
      </c>
      <c r="C741" s="98">
        <f>VLOOKUP(GroupVertices[[#This Row],[Vertex]], Vertices[], MATCH("ID", Vertices[#Headers], 0), FALSE)</f>
        <v>390</v>
      </c>
    </row>
    <row r="742" spans="1:3">
      <c r="A742" s="72" t="s">
        <v>3710</v>
      </c>
      <c r="B742" s="90" t="s">
        <v>391</v>
      </c>
      <c r="C742" s="98">
        <f>VLOOKUP(GroupVertices[[#This Row],[Vertex]], Vertices[], MATCH("ID", Vertices[#Headers], 0), FALSE)</f>
        <v>308</v>
      </c>
    </row>
    <row r="743" spans="1:3">
      <c r="A743" s="72" t="s">
        <v>3710</v>
      </c>
      <c r="B743" s="90" t="s">
        <v>390</v>
      </c>
      <c r="C743" s="98">
        <f>VLOOKUP(GroupVertices[[#This Row],[Vertex]], Vertices[], MATCH("ID", Vertices[#Headers], 0), FALSE)</f>
        <v>306</v>
      </c>
    </row>
    <row r="744" spans="1:3">
      <c r="A744" s="72" t="s">
        <v>3710</v>
      </c>
      <c r="B744" s="90" t="s">
        <v>355</v>
      </c>
      <c r="C744" s="98">
        <f>VLOOKUP(GroupVertices[[#This Row],[Vertex]], Vertices[], MATCH("ID", Vertices[#Headers], 0), FALSE)</f>
        <v>260</v>
      </c>
    </row>
    <row r="745" spans="1:3">
      <c r="A745" s="72" t="s">
        <v>3711</v>
      </c>
      <c r="B745" s="90" t="s">
        <v>651</v>
      </c>
      <c r="C745" s="98">
        <f>VLOOKUP(GroupVertices[[#This Row],[Vertex]], Vertices[], MATCH("ID", Vertices[#Headers], 0), FALSE)</f>
        <v>570</v>
      </c>
    </row>
    <row r="746" spans="1:3">
      <c r="A746" s="72" t="s">
        <v>3711</v>
      </c>
      <c r="B746" s="90" t="s">
        <v>650</v>
      </c>
      <c r="C746" s="98">
        <f>VLOOKUP(GroupVertices[[#This Row],[Vertex]], Vertices[], MATCH("ID", Vertices[#Headers], 0), FALSE)</f>
        <v>569</v>
      </c>
    </row>
    <row r="747" spans="1:3">
      <c r="A747" s="72" t="s">
        <v>3711</v>
      </c>
      <c r="B747" s="90" t="s">
        <v>649</v>
      </c>
      <c r="C747" s="98">
        <f>VLOOKUP(GroupVertices[[#This Row],[Vertex]], Vertices[], MATCH("ID", Vertices[#Headers], 0), FALSE)</f>
        <v>568</v>
      </c>
    </row>
    <row r="748" spans="1:3">
      <c r="A748" s="72" t="s">
        <v>3712</v>
      </c>
      <c r="B748" s="90" t="s">
        <v>574</v>
      </c>
      <c r="C748" s="98">
        <f>VLOOKUP(GroupVertices[[#This Row],[Vertex]], Vertices[], MATCH("ID", Vertices[#Headers], 0), FALSE)</f>
        <v>500</v>
      </c>
    </row>
    <row r="749" spans="1:3">
      <c r="A749" s="72" t="s">
        <v>3712</v>
      </c>
      <c r="B749" s="90" t="s">
        <v>575</v>
      </c>
      <c r="C749" s="98">
        <f>VLOOKUP(GroupVertices[[#This Row],[Vertex]], Vertices[], MATCH("ID", Vertices[#Headers], 0), FALSE)</f>
        <v>501</v>
      </c>
    </row>
    <row r="750" spans="1:3">
      <c r="A750" s="72" t="s">
        <v>3712</v>
      </c>
      <c r="B750" s="90" t="s">
        <v>552</v>
      </c>
      <c r="C750" s="98">
        <f>VLOOKUP(GroupVertices[[#This Row],[Vertex]], Vertices[], MATCH("ID", Vertices[#Headers], 0), FALSE)</f>
        <v>24</v>
      </c>
    </row>
    <row r="751" spans="1:3">
      <c r="A751" s="72" t="s">
        <v>3712</v>
      </c>
      <c r="B751" s="90" t="s">
        <v>176</v>
      </c>
      <c r="C751" s="98">
        <f>VLOOKUP(GroupVertices[[#This Row],[Vertex]], Vertices[], MATCH("ID", Vertices[#Headers], 0), FALSE)</f>
        <v>25</v>
      </c>
    </row>
    <row r="752" spans="1:3">
      <c r="A752" s="72" t="s">
        <v>3712</v>
      </c>
      <c r="B752" s="90" t="s">
        <v>175</v>
      </c>
      <c r="C752" s="98">
        <f>VLOOKUP(GroupVertices[[#This Row],[Vertex]], Vertices[], MATCH("ID", Vertices[#Headers], 0), FALSE)</f>
        <v>23</v>
      </c>
    </row>
    <row r="753" spans="1:3">
      <c r="A753" s="72" t="s">
        <v>3713</v>
      </c>
      <c r="B753" s="90" t="s">
        <v>363</v>
      </c>
      <c r="C753" s="98">
        <f>VLOOKUP(GroupVertices[[#This Row],[Vertex]], Vertices[], MATCH("ID", Vertices[#Headers], 0), FALSE)</f>
        <v>271</v>
      </c>
    </row>
    <row r="754" spans="1:3">
      <c r="A754" s="72" t="s">
        <v>3713</v>
      </c>
      <c r="B754" s="90" t="s">
        <v>196</v>
      </c>
      <c r="C754" s="98">
        <f>VLOOKUP(GroupVertices[[#This Row],[Vertex]], Vertices[], MATCH("ID", Vertices[#Headers], 0), FALSE)</f>
        <v>70</v>
      </c>
    </row>
    <row r="755" spans="1:3">
      <c r="A755" s="72" t="s">
        <v>3714</v>
      </c>
      <c r="B755" s="90" t="s">
        <v>351</v>
      </c>
      <c r="C755" s="98">
        <f>VLOOKUP(GroupVertices[[#This Row],[Vertex]], Vertices[], MATCH("ID", Vertices[#Headers], 0), FALSE)</f>
        <v>116</v>
      </c>
    </row>
    <row r="756" spans="1:3">
      <c r="A756" s="72" t="s">
        <v>3714</v>
      </c>
      <c r="B756" s="90" t="s">
        <v>235</v>
      </c>
      <c r="C756" s="98">
        <f>VLOOKUP(GroupVertices[[#This Row],[Vertex]], Vertices[], MATCH("ID", Vertices[#Headers], 0), FALSE)</f>
        <v>115</v>
      </c>
    </row>
    <row r="757" spans="1:3">
      <c r="A757" s="72" t="s">
        <v>3715</v>
      </c>
      <c r="B757" s="90" t="s">
        <v>315</v>
      </c>
      <c r="C757" s="98">
        <f>VLOOKUP(GroupVertices[[#This Row],[Vertex]], Vertices[], MATCH("ID", Vertices[#Headers], 0), FALSE)</f>
        <v>217</v>
      </c>
    </row>
    <row r="758" spans="1:3">
      <c r="A758" s="72" t="s">
        <v>3715</v>
      </c>
      <c r="B758" s="90" t="s">
        <v>316</v>
      </c>
      <c r="C758" s="98">
        <f>VLOOKUP(GroupVertices[[#This Row],[Vertex]], Vertices[], MATCH("ID", Vertices[#Headers], 0), FALSE)</f>
        <v>198</v>
      </c>
    </row>
    <row r="759" spans="1:3">
      <c r="A759" s="73" t="s">
        <v>3715</v>
      </c>
      <c r="B759" s="90" t="s">
        <v>301</v>
      </c>
      <c r="C759" s="98">
        <f>VLOOKUP(GroupVertices[[#This Row],[Vertex]], Vertices[], MATCH("ID", Vertices[#Headers], 0), FALSE)</f>
        <v>197</v>
      </c>
    </row>
  </sheetData>
  <dataConsolidate/>
  <dataValidations xWindow="58" yWindow="226" count="2">
    <dataValidation allowBlank="1" showInputMessage="1" showErrorMessage="1" promptTitle="Cluster Name" prompt="Enter the name of the cluster.  The cluster name must also be entered on the Clusters worksheet." sqref="A2:A759"/>
    <dataValidation allowBlank="1" showInputMessage="1" showErrorMessage="1" promptTitle="Vertex Name" prompt="Enter the name of a vertex to include in this cluster." sqref="B2:B759"/>
  </dataValidation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sheetPr codeName="Sheet7"/>
  <dimension ref="A1:Y134"/>
  <sheetViews>
    <sheetView workbookViewId="0">
      <selection activeCell="A2" sqref="A2"/>
    </sheetView>
  </sheetViews>
  <sheetFormatPr defaultRowHeight="14.4"/>
  <cols>
    <col min="1" max="1" width="43.109375" customWidth="1"/>
    <col min="2" max="2" width="13.88671875" customWidth="1"/>
    <col min="3" max="3" width="69.33203125" customWidth="1"/>
    <col min="4" max="4" width="9.109375" customWidth="1"/>
    <col min="5" max="5" width="12.88671875" hidden="1" customWidth="1"/>
    <col min="6" max="6" width="19.6640625" hidden="1" customWidth="1"/>
    <col min="7" max="7" width="15.5546875" hidden="1" customWidth="1"/>
    <col min="8" max="8" width="22.109375" hidden="1" customWidth="1"/>
    <col min="9" max="9" width="17.109375" hidden="1" customWidth="1"/>
    <col min="10" max="10" width="23.88671875" hidden="1" customWidth="1"/>
    <col min="11" max="11" width="28.33203125" hidden="1" customWidth="1"/>
    <col min="12" max="12" width="34.88671875" hidden="1" customWidth="1"/>
    <col min="13" max="13" width="25" hidden="1" customWidth="1"/>
    <col min="14" max="14" width="31.5546875" hidden="1" customWidth="1"/>
    <col min="15" max="15" width="26.5546875" hidden="1" customWidth="1"/>
    <col min="16" max="18" width="33.33203125" hidden="1" customWidth="1"/>
    <col min="19" max="19" width="26.5546875" hidden="1" customWidth="1"/>
    <col min="20" max="20" width="33" hidden="1" customWidth="1"/>
    <col min="21" max="21" width="19.5546875" hidden="1" customWidth="1"/>
    <col min="22" max="22" width="26.109375" hidden="1" customWidth="1"/>
    <col min="23" max="23" width="9.109375" hidden="1" customWidth="1"/>
    <col min="24" max="24" width="34.109375" hidden="1" customWidth="1"/>
    <col min="25" max="25" width="25.109375" hidden="1" customWidth="1"/>
  </cols>
  <sheetData>
    <row r="1" spans="1:25" ht="15" customHeight="1" thickBot="1">
      <c r="A1" s="14" t="s">
        <v>17</v>
      </c>
      <c r="B1" s="14" t="s">
        <v>18</v>
      </c>
      <c r="C1" t="s">
        <v>90</v>
      </c>
      <c r="E1" t="s">
        <v>91</v>
      </c>
      <c r="F1" t="s">
        <v>92</v>
      </c>
      <c r="G1" s="47" t="s">
        <v>98</v>
      </c>
      <c r="H1" s="48" t="s">
        <v>99</v>
      </c>
      <c r="I1" s="47" t="s">
        <v>104</v>
      </c>
      <c r="J1" s="48" t="s">
        <v>105</v>
      </c>
      <c r="K1" s="47" t="s">
        <v>110</v>
      </c>
      <c r="L1" s="48" t="s">
        <v>111</v>
      </c>
      <c r="M1" s="47" t="s">
        <v>116</v>
      </c>
      <c r="N1" s="48" t="s">
        <v>117</v>
      </c>
      <c r="O1" s="47" t="s">
        <v>122</v>
      </c>
      <c r="P1" s="48" t="s">
        <v>123</v>
      </c>
      <c r="Q1" s="48" t="s">
        <v>149</v>
      </c>
      <c r="R1" s="48" t="s">
        <v>150</v>
      </c>
      <c r="S1" s="47" t="s">
        <v>128</v>
      </c>
      <c r="T1" s="47" t="s">
        <v>129</v>
      </c>
      <c r="U1" s="47" t="s">
        <v>134</v>
      </c>
      <c r="V1" s="48" t="s">
        <v>135</v>
      </c>
      <c r="X1" t="s">
        <v>139</v>
      </c>
      <c r="Y1" t="s">
        <v>18</v>
      </c>
    </row>
    <row r="2" spans="1:25" ht="15" thickTop="1">
      <c r="A2" s="46" t="s">
        <v>3676</v>
      </c>
      <c r="B2" s="46" t="s">
        <v>157</v>
      </c>
      <c r="C2" s="46"/>
      <c r="E2" s="43" t="e">
        <f>MIN(#REF!)</f>
        <v>#REF!</v>
      </c>
      <c r="F2" s="3" t="e">
        <f>COUNTIF(#REF!, "&gt;= " &amp; E2) - COUNTIF(#REF!, "&gt;=" &amp; E3)</f>
        <v>#REF!</v>
      </c>
      <c r="G2" s="49">
        <f>MIN(Vertices[In-Degree])</f>
        <v>0</v>
      </c>
      <c r="H2" s="50">
        <f>COUNTIF(Vertices[In-Degree], "&gt;= " &amp; G2) - COUNTIF(Vertices[In-Degree], "&gt;=" &amp; G3)</f>
        <v>729</v>
      </c>
      <c r="I2" s="49">
        <f>MIN(Vertices[Out-Degree])</f>
        <v>0</v>
      </c>
      <c r="J2" s="50">
        <f>COUNTIF(Vertices[Out-Degree], "&gt;= " &amp; I2) - COUNTIF(Vertices[Out-Degree], "&gt;=" &amp; I3)</f>
        <v>298</v>
      </c>
      <c r="K2" s="49">
        <f>MIN(Vertices[Betweenness Centrality])</f>
        <v>0</v>
      </c>
      <c r="L2" s="50">
        <f>COUNTIF(Vertices[Betweenness Centrality], "&gt;= " &amp; K2) - COUNTIF(Vertices[Betweenness Centrality], "&gt;=" &amp; K3)</f>
        <v>776</v>
      </c>
      <c r="M2" s="49">
        <f>MIN(Vertices[Closeness Centrality])</f>
        <v>0</v>
      </c>
      <c r="N2" s="50">
        <f>COUNTIF(Vertices[Closeness Centrality], "&gt;= " &amp; M2) - COUNTIF(Vertices[Closeness Centrality], "&gt;=" &amp; M3)</f>
        <v>22</v>
      </c>
      <c r="O2" s="49">
        <f>MIN(Vertices[Eigenvector Centrality])</f>
        <v>0</v>
      </c>
      <c r="P2" s="50">
        <f>COUNTIF(Vertices[Eigenvector Centrality], "&gt;= " &amp; O2) - COUNTIF(Vertices[Eigenvector Centrality], "&gt;=" &amp; O3)</f>
        <v>122</v>
      </c>
      <c r="Q2" s="49">
        <f>MIN(Vertices[PageRank])</f>
        <v>0</v>
      </c>
      <c r="R2" s="50">
        <f>COUNTIF(Vertices[PageRank], "&gt;= " &amp; Q2) - COUNTIF(Vertices[PageRank], "&gt;=" &amp; Q3)</f>
        <v>742</v>
      </c>
      <c r="S2" s="49">
        <f>MIN(Vertices[Clustering Coefficient])</f>
        <v>0</v>
      </c>
      <c r="T2" s="55">
        <f>COUNTIF(Vertices[Clustering Coefficient], "&gt;= " &amp; S2) - COUNTIF(Vertices[Clustering Coefficient], "&gt;=" &amp; S3)</f>
        <v>315</v>
      </c>
      <c r="U2" s="49">
        <f ca="1">MIN(INDIRECT(DynamicFilterSourceColumnRange))</f>
        <v>40523.654097222221</v>
      </c>
      <c r="V2" s="50">
        <f t="shared" ref="V2:V45" ca="1" si="0">COUNTIF(INDIRECT(DynamicFilterSourceColumnRange), "&gt;= " &amp; U2) - COUNTIF(INDIRECT(DynamicFilterSourceColumnRange), "&gt;=" &amp; U3)</f>
        <v>9</v>
      </c>
      <c r="X2" t="s">
        <v>136</v>
      </c>
      <c r="Y2">
        <f>ROWS(HistogramBins[Degree Bin]) - 1</f>
        <v>43</v>
      </c>
    </row>
    <row r="3" spans="1:25">
      <c r="A3" s="91"/>
      <c r="B3" s="91"/>
      <c r="C3" s="46"/>
      <c r="E3" s="44" t="e">
        <f t="shared" ref="E3:E44" si="1">E2+($E$45-$E$2)/BinDivisor</f>
        <v>#REF!</v>
      </c>
      <c r="F3" s="3" t="e">
        <f>COUNTIF(#REF!, "&gt;= " &amp; E3) - COUNTIF(#REF!, "&gt;=" &amp; E4)</f>
        <v>#REF!</v>
      </c>
      <c r="G3" s="51">
        <f t="shared" ref="G3:G44" si="2">G2+($G$45-$G$2)/BinDivisor</f>
        <v>12.627906976744185</v>
      </c>
      <c r="H3" s="52">
        <f>COUNTIF(Vertices[In-Degree], "&gt;= " &amp; G3) - COUNTIF(Vertices[In-Degree], "&gt;=" &amp; G4)</f>
        <v>32</v>
      </c>
      <c r="I3" s="51">
        <f t="shared" ref="I3:I44" si="3">I2+($I$45-$I$2)/BinDivisor</f>
        <v>1.0930232558139534</v>
      </c>
      <c r="J3" s="52">
        <f>COUNTIF(Vertices[Out-Degree], "&gt;= " &amp; I3) - COUNTIF(Vertices[Out-Degree], "&gt;=" &amp; I4)</f>
        <v>149</v>
      </c>
      <c r="K3" s="51">
        <f t="shared" ref="K3:K44" si="4">K2+($K$45-$K$2)/BinDivisor</f>
        <v>10581.438020116278</v>
      </c>
      <c r="L3" s="52">
        <f>COUNTIF(Vertices[Betweenness Centrality], "&gt;= " &amp; K3) - COUNTIF(Vertices[Betweenness Centrality], "&gt;=" &amp; K4)</f>
        <v>1</v>
      </c>
      <c r="M3" s="51">
        <f t="shared" ref="M3:M44" si="5">M2+($M$45-$M$2)/BinDivisor</f>
        <v>2.33953488372093E-5</v>
      </c>
      <c r="N3" s="52">
        <f>COUNTIF(Vertices[Closeness Centrality], "&gt;= " &amp; M3) - COUNTIF(Vertices[Closeness Centrality], "&gt;=" &amp; M4)</f>
        <v>0</v>
      </c>
      <c r="O3" s="51">
        <f t="shared" ref="O3:O44" si="6">O2+($O$45-$O$2)/BinDivisor</f>
        <v>5.6195348837209311E-4</v>
      </c>
      <c r="P3" s="52">
        <f>COUNTIF(Vertices[Eigenvector Centrality], "&gt;= " &amp; O3) - COUNTIF(Vertices[Eigenvector Centrality], "&gt;=" &amp; O4)</f>
        <v>418</v>
      </c>
      <c r="Q3" s="51">
        <f t="shared" ref="Q3:Q44" si="7">Q2+($Q$45-$Q$2)/BinDivisor</f>
        <v>2.4884050697674418</v>
      </c>
      <c r="R3" s="52">
        <f>COUNTIF(Vertices[PageRank], "&gt;= " &amp; Q3) - COUNTIF(Vertices[PageRank], "&gt;=" &amp; Q4)</f>
        <v>26</v>
      </c>
      <c r="S3" s="51">
        <f t="shared" ref="S3:S44" si="8">S2+($S$45-$S$2)/BinDivisor</f>
        <v>2.3255813953488372E-2</v>
      </c>
      <c r="T3" s="56">
        <f>COUNTIF(Vertices[Clustering Coefficient], "&gt;= " &amp; S3) - COUNTIF(Vertices[Clustering Coefficient], "&gt;=" &amp; S4)</f>
        <v>2</v>
      </c>
      <c r="U3" s="51">
        <f t="shared" ref="U3:U44" ca="1" si="9">U2+($U$45-$U$2)/BinDivisor</f>
        <v>40523.654722222222</v>
      </c>
      <c r="V3" s="52">
        <f t="shared" ca="1" si="0"/>
        <v>5</v>
      </c>
      <c r="X3" t="s">
        <v>137</v>
      </c>
      <c r="Y3" t="s">
        <v>97</v>
      </c>
    </row>
    <row r="4" spans="1:25">
      <c r="A4" s="46" t="s">
        <v>3677</v>
      </c>
      <c r="B4" s="46">
        <v>780</v>
      </c>
      <c r="C4" s="46"/>
      <c r="E4" s="44" t="e">
        <f t="shared" si="1"/>
        <v>#REF!</v>
      </c>
      <c r="F4" s="3" t="e">
        <f>COUNTIF(#REF!, "&gt;= " &amp; E4) - COUNTIF(#REF!, "&gt;=" &amp; E5)</f>
        <v>#REF!</v>
      </c>
      <c r="G4" s="49">
        <f t="shared" si="2"/>
        <v>25.255813953488371</v>
      </c>
      <c r="H4" s="50">
        <f>COUNTIF(Vertices[In-Degree], "&gt;= " &amp; G4) - COUNTIF(Vertices[In-Degree], "&gt;=" &amp; G5)</f>
        <v>5</v>
      </c>
      <c r="I4" s="49">
        <f t="shared" si="3"/>
        <v>2.1860465116279069</v>
      </c>
      <c r="J4" s="50">
        <f>COUNTIF(Vertices[Out-Degree], "&gt;= " &amp; I4) - COUNTIF(Vertices[Out-Degree], "&gt;=" &amp; I5)</f>
        <v>79</v>
      </c>
      <c r="K4" s="49">
        <f t="shared" si="4"/>
        <v>21162.876040232557</v>
      </c>
      <c r="L4" s="50">
        <f>COUNTIF(Vertices[Betweenness Centrality], "&gt;= " &amp; K4) - COUNTIF(Vertices[Betweenness Centrality], "&gt;=" &amp; K5)</f>
        <v>1</v>
      </c>
      <c r="M4" s="49">
        <f t="shared" si="5"/>
        <v>4.6790697674418601E-5</v>
      </c>
      <c r="N4" s="50">
        <f>COUNTIF(Vertices[Closeness Centrality], "&gt;= " &amp; M4) - COUNTIF(Vertices[Closeness Centrality], "&gt;=" &amp; M5)</f>
        <v>0</v>
      </c>
      <c r="O4" s="49">
        <f t="shared" si="6"/>
        <v>1.1239069767441862E-3</v>
      </c>
      <c r="P4" s="50">
        <f>COUNTIF(Vertices[Eigenvector Centrality], "&gt;= " &amp; O4) - COUNTIF(Vertices[Eigenvector Centrality], "&gt;=" &amp; O5)</f>
        <v>106</v>
      </c>
      <c r="Q4" s="49">
        <f t="shared" si="7"/>
        <v>4.9768101395348836</v>
      </c>
      <c r="R4" s="50">
        <f>COUNTIF(Vertices[PageRank], "&gt;= " &amp; Q4) - COUNTIF(Vertices[PageRank], "&gt;=" &amp; Q5)</f>
        <v>6</v>
      </c>
      <c r="S4" s="49">
        <f t="shared" si="8"/>
        <v>4.6511627906976744E-2</v>
      </c>
      <c r="T4" s="55">
        <f>COUNTIF(Vertices[Clustering Coefficient], "&gt;= " &amp; S4) - COUNTIF(Vertices[Clustering Coefficient], "&gt;=" &amp; S5)</f>
        <v>6</v>
      </c>
      <c r="U4" s="49">
        <f t="shared" ca="1" si="9"/>
        <v>40523.655347222222</v>
      </c>
      <c r="V4" s="50">
        <f t="shared" ca="1" si="0"/>
        <v>5</v>
      </c>
      <c r="X4" s="12" t="s">
        <v>138</v>
      </c>
      <c r="Y4" s="12" t="s">
        <v>3726</v>
      </c>
    </row>
    <row r="5" spans="1:25">
      <c r="A5" s="91"/>
      <c r="B5" s="91"/>
      <c r="C5" s="46"/>
      <c r="E5" s="44" t="e">
        <f t="shared" si="1"/>
        <v>#REF!</v>
      </c>
      <c r="F5" s="3" t="e">
        <f>COUNTIF(#REF!, "&gt;= " &amp; E5) - COUNTIF(#REF!, "&gt;=" &amp; E6)</f>
        <v>#REF!</v>
      </c>
      <c r="G5" s="51">
        <f t="shared" si="2"/>
        <v>37.883720930232556</v>
      </c>
      <c r="H5" s="52">
        <f>COUNTIF(Vertices[In-Degree], "&gt;= " &amp; G5) - COUNTIF(Vertices[In-Degree], "&gt;=" &amp; G6)</f>
        <v>6</v>
      </c>
      <c r="I5" s="51">
        <f t="shared" si="3"/>
        <v>3.2790697674418601</v>
      </c>
      <c r="J5" s="52">
        <f>COUNTIF(Vertices[Out-Degree], "&gt;= " &amp; I5) - COUNTIF(Vertices[Out-Degree], "&gt;=" &amp; I6)</f>
        <v>61</v>
      </c>
      <c r="K5" s="51">
        <f t="shared" si="4"/>
        <v>31744.314060348835</v>
      </c>
      <c r="L5" s="52">
        <f>COUNTIF(Vertices[Betweenness Centrality], "&gt;= " &amp; K5) - COUNTIF(Vertices[Betweenness Centrality], "&gt;=" &amp; K6)</f>
        <v>0</v>
      </c>
      <c r="M5" s="51">
        <f t="shared" si="5"/>
        <v>7.0186046511627905E-5</v>
      </c>
      <c r="N5" s="52">
        <f>COUNTIF(Vertices[Closeness Centrality], "&gt;= " &amp; M5) - COUNTIF(Vertices[Closeness Centrality], "&gt;=" &amp; M6)</f>
        <v>0</v>
      </c>
      <c r="O5" s="51">
        <f t="shared" si="6"/>
        <v>1.6858604651162792E-3</v>
      </c>
      <c r="P5" s="52">
        <f>COUNTIF(Vertices[Eigenvector Centrality], "&gt;= " &amp; O5) - COUNTIF(Vertices[Eigenvector Centrality], "&gt;=" &amp; O6)</f>
        <v>47</v>
      </c>
      <c r="Q5" s="51">
        <f t="shared" si="7"/>
        <v>7.4652152093023254</v>
      </c>
      <c r="R5" s="52">
        <f>COUNTIF(Vertices[PageRank], "&gt;= " &amp; Q5) - COUNTIF(Vertices[PageRank], "&gt;=" &amp; Q6)</f>
        <v>3</v>
      </c>
      <c r="S5" s="51">
        <f t="shared" si="8"/>
        <v>6.9767441860465115E-2</v>
      </c>
      <c r="T5" s="56">
        <f>COUNTIF(Vertices[Clustering Coefficient], "&gt;= " &amp; S5) - COUNTIF(Vertices[Clustering Coefficient], "&gt;=" &amp; S6)</f>
        <v>17</v>
      </c>
      <c r="U5" s="51">
        <f t="shared" ca="1" si="9"/>
        <v>40523.655972222223</v>
      </c>
      <c r="V5" s="52">
        <f t="shared" ca="1" si="0"/>
        <v>7</v>
      </c>
    </row>
    <row r="6" spans="1:25">
      <c r="A6" s="46" t="s">
        <v>3678</v>
      </c>
      <c r="B6" s="46">
        <v>2741</v>
      </c>
      <c r="C6" s="46"/>
      <c r="E6" s="44" t="e">
        <f t="shared" si="1"/>
        <v>#REF!</v>
      </c>
      <c r="F6" s="3" t="e">
        <f>COUNTIF(#REF!, "&gt;= " &amp; E6) - COUNTIF(#REF!, "&gt;=" &amp; E7)</f>
        <v>#REF!</v>
      </c>
      <c r="G6" s="49">
        <f t="shared" si="2"/>
        <v>50.511627906976742</v>
      </c>
      <c r="H6" s="50">
        <f>COUNTIF(Vertices[In-Degree], "&gt;= " &amp; G6) - COUNTIF(Vertices[In-Degree], "&gt;=" &amp; G7)</f>
        <v>1</v>
      </c>
      <c r="I6" s="49">
        <f t="shared" si="3"/>
        <v>4.3720930232558137</v>
      </c>
      <c r="J6" s="50">
        <f>COUNTIF(Vertices[Out-Degree], "&gt;= " &amp; I6) - COUNTIF(Vertices[Out-Degree], "&gt;=" &amp; I7)</f>
        <v>40</v>
      </c>
      <c r="K6" s="49">
        <f t="shared" si="4"/>
        <v>42325.752080465114</v>
      </c>
      <c r="L6" s="50">
        <f>COUNTIF(Vertices[Betweenness Centrality], "&gt;= " &amp; K6) - COUNTIF(Vertices[Betweenness Centrality], "&gt;=" &amp; K7)</f>
        <v>0</v>
      </c>
      <c r="M6" s="49">
        <f t="shared" si="5"/>
        <v>9.3581395348837202E-5</v>
      </c>
      <c r="N6" s="50">
        <f>COUNTIF(Vertices[Closeness Centrality], "&gt;= " &amp; M6) - COUNTIF(Vertices[Closeness Centrality], "&gt;=" &amp; M7)</f>
        <v>0</v>
      </c>
      <c r="O6" s="49">
        <f t="shared" si="6"/>
        <v>2.2478139534883724E-3</v>
      </c>
      <c r="P6" s="50">
        <f>COUNTIF(Vertices[Eigenvector Centrality], "&gt;= " &amp; O6) - COUNTIF(Vertices[Eigenvector Centrality], "&gt;=" &amp; O7)</f>
        <v>22</v>
      </c>
      <c r="Q6" s="49">
        <f t="shared" si="7"/>
        <v>9.9536202790697672</v>
      </c>
      <c r="R6" s="50">
        <f>COUNTIF(Vertices[PageRank], "&gt;= " &amp; Q6) - COUNTIF(Vertices[PageRank], "&gt;=" &amp; Q7)</f>
        <v>0</v>
      </c>
      <c r="S6" s="49">
        <f t="shared" si="8"/>
        <v>9.3023255813953487E-2</v>
      </c>
      <c r="T6" s="55">
        <f>COUNTIF(Vertices[Clustering Coefficient], "&gt;= " &amp; S6) - COUNTIF(Vertices[Clustering Coefficient], "&gt;=" &amp; S7)</f>
        <v>14</v>
      </c>
      <c r="U6" s="49">
        <f t="shared" ca="1" si="9"/>
        <v>40523.656597222223</v>
      </c>
      <c r="V6" s="50">
        <f t="shared" ca="1" si="0"/>
        <v>2</v>
      </c>
    </row>
    <row r="7" spans="1:25">
      <c r="A7" s="46" t="s">
        <v>3679</v>
      </c>
      <c r="B7" s="46">
        <v>885</v>
      </c>
      <c r="C7" s="46"/>
      <c r="E7" s="44" t="e">
        <f t="shared" si="1"/>
        <v>#REF!</v>
      </c>
      <c r="F7" s="3" t="e">
        <f>COUNTIF(#REF!, "&gt;= " &amp; E7) - COUNTIF(#REF!, "&gt;=" &amp; E8)</f>
        <v>#REF!</v>
      </c>
      <c r="G7" s="51">
        <f t="shared" si="2"/>
        <v>63.139534883720927</v>
      </c>
      <c r="H7" s="52">
        <f>COUNTIF(Vertices[In-Degree], "&gt;= " &amp; G7) - COUNTIF(Vertices[In-Degree], "&gt;=" &amp; G8)</f>
        <v>3</v>
      </c>
      <c r="I7" s="51">
        <f t="shared" si="3"/>
        <v>5.4651162790697674</v>
      </c>
      <c r="J7" s="52">
        <f>COUNTIF(Vertices[Out-Degree], "&gt;= " &amp; I7) - COUNTIF(Vertices[Out-Degree], "&gt;=" &amp; I8)</f>
        <v>25</v>
      </c>
      <c r="K7" s="51">
        <f t="shared" si="4"/>
        <v>52907.190100581392</v>
      </c>
      <c r="L7" s="52">
        <f>COUNTIF(Vertices[Betweenness Centrality], "&gt;= " &amp; K7) - COUNTIF(Vertices[Betweenness Centrality], "&gt;=" &amp; K8)</f>
        <v>1</v>
      </c>
      <c r="M7" s="51">
        <f t="shared" si="5"/>
        <v>1.169767441860465E-4</v>
      </c>
      <c r="N7" s="52">
        <f>COUNTIF(Vertices[Closeness Centrality], "&gt;= " &amp; M7) - COUNTIF(Vertices[Closeness Centrality], "&gt;=" &amp; M8)</f>
        <v>0</v>
      </c>
      <c r="O7" s="51">
        <f t="shared" si="6"/>
        <v>2.8097674418604657E-3</v>
      </c>
      <c r="P7" s="52">
        <f>COUNTIF(Vertices[Eigenvector Centrality], "&gt;= " &amp; O7) - COUNTIF(Vertices[Eigenvector Centrality], "&gt;=" &amp; O8)</f>
        <v>18</v>
      </c>
      <c r="Q7" s="51">
        <f t="shared" si="7"/>
        <v>12.442025348837209</v>
      </c>
      <c r="R7" s="52">
        <f>COUNTIF(Vertices[PageRank], "&gt;= " &amp; Q7) - COUNTIF(Vertices[PageRank], "&gt;=" &amp; Q8)</f>
        <v>0</v>
      </c>
      <c r="S7" s="51">
        <f t="shared" si="8"/>
        <v>0.11627906976744186</v>
      </c>
      <c r="T7" s="56">
        <f>COUNTIF(Vertices[Clustering Coefficient], "&gt;= " &amp; S7) - COUNTIF(Vertices[Clustering Coefficient], "&gt;=" &amp; S8)</f>
        <v>13</v>
      </c>
      <c r="U7" s="51">
        <f t="shared" ca="1" si="9"/>
        <v>40523.657222222224</v>
      </c>
      <c r="V7" s="52">
        <f t="shared" ca="1" si="0"/>
        <v>6</v>
      </c>
    </row>
    <row r="8" spans="1:25">
      <c r="A8" s="46" t="s">
        <v>3680</v>
      </c>
      <c r="B8" s="46">
        <v>3626</v>
      </c>
      <c r="C8" s="46"/>
      <c r="E8" s="44" t="e">
        <f t="shared" si="1"/>
        <v>#REF!</v>
      </c>
      <c r="F8" s="3" t="e">
        <f>COUNTIF(#REF!, "&gt;= " &amp; E8) - COUNTIF(#REF!, "&gt;=" &amp; E9)</f>
        <v>#REF!</v>
      </c>
      <c r="G8" s="49">
        <f t="shared" si="2"/>
        <v>75.767441860465112</v>
      </c>
      <c r="H8" s="50">
        <f>COUNTIF(Vertices[In-Degree], "&gt;= " &amp; G8) - COUNTIF(Vertices[In-Degree], "&gt;=" &amp; G9)</f>
        <v>1</v>
      </c>
      <c r="I8" s="49">
        <f t="shared" si="3"/>
        <v>6.558139534883721</v>
      </c>
      <c r="J8" s="50">
        <f>COUNTIF(Vertices[Out-Degree], "&gt;= " &amp; I8) - COUNTIF(Vertices[Out-Degree], "&gt;=" &amp; I9)</f>
        <v>21</v>
      </c>
      <c r="K8" s="49">
        <f t="shared" si="4"/>
        <v>63488.628120697671</v>
      </c>
      <c r="L8" s="50">
        <f>COUNTIF(Vertices[Betweenness Centrality], "&gt;= " &amp; K8) - COUNTIF(Vertices[Betweenness Centrality], "&gt;=" &amp; K9)</f>
        <v>0</v>
      </c>
      <c r="M8" s="49">
        <f t="shared" si="5"/>
        <v>1.4037209302325581E-4</v>
      </c>
      <c r="N8" s="50">
        <f>COUNTIF(Vertices[Closeness Centrality], "&gt;= " &amp; M8) - COUNTIF(Vertices[Closeness Centrality], "&gt;=" &amp; M9)</f>
        <v>0</v>
      </c>
      <c r="O8" s="49">
        <f t="shared" si="6"/>
        <v>3.3717209302325589E-3</v>
      </c>
      <c r="P8" s="50">
        <f>COUNTIF(Vertices[Eigenvector Centrality], "&gt;= " &amp; O8) - COUNTIF(Vertices[Eigenvector Centrality], "&gt;=" &amp; O9)</f>
        <v>13</v>
      </c>
      <c r="Q8" s="49">
        <f t="shared" si="7"/>
        <v>14.930430418604651</v>
      </c>
      <c r="R8" s="50">
        <f>COUNTIF(Vertices[PageRank], "&gt;= " &amp; Q8) - COUNTIF(Vertices[PageRank], "&gt;=" &amp; Q9)</f>
        <v>0</v>
      </c>
      <c r="S8" s="49">
        <f t="shared" si="8"/>
        <v>0.13953488372093023</v>
      </c>
      <c r="T8" s="55">
        <f>COUNTIF(Vertices[Clustering Coefficient], "&gt;= " &amp; S8) - COUNTIF(Vertices[Clustering Coefficient], "&gt;=" &amp; S9)</f>
        <v>21</v>
      </c>
      <c r="U8" s="49">
        <f t="shared" ca="1" si="9"/>
        <v>40523.657847222225</v>
      </c>
      <c r="V8" s="50">
        <f t="shared" ca="1" si="0"/>
        <v>6</v>
      </c>
    </row>
    <row r="9" spans="1:25">
      <c r="A9" s="91"/>
      <c r="B9" s="91"/>
      <c r="C9" s="46"/>
      <c r="E9" s="44" t="e">
        <f t="shared" si="1"/>
        <v>#REF!</v>
      </c>
      <c r="F9" s="3" t="e">
        <f>COUNTIF(#REF!, "&gt;= " &amp; E9) - COUNTIF(#REF!, "&gt;=" &amp; E10)</f>
        <v>#REF!</v>
      </c>
      <c r="G9" s="51">
        <f t="shared" si="2"/>
        <v>88.395348837209298</v>
      </c>
      <c r="H9" s="52">
        <f>COUNTIF(Vertices[In-Degree], "&gt;= " &amp; G9) - COUNTIF(Vertices[In-Degree], "&gt;=" &amp; G10)</f>
        <v>1</v>
      </c>
      <c r="I9" s="51">
        <f t="shared" si="3"/>
        <v>7.6511627906976747</v>
      </c>
      <c r="J9" s="52">
        <f>COUNTIF(Vertices[Out-Degree], "&gt;= " &amp; I9) - COUNTIF(Vertices[Out-Degree], "&gt;=" &amp; I10)</f>
        <v>16</v>
      </c>
      <c r="K9" s="51">
        <f t="shared" si="4"/>
        <v>74070.066140813957</v>
      </c>
      <c r="L9" s="52">
        <f>COUNTIF(Vertices[Betweenness Centrality], "&gt;= " &amp; K9) - COUNTIF(Vertices[Betweenness Centrality], "&gt;=" &amp; K10)</f>
        <v>0</v>
      </c>
      <c r="M9" s="51">
        <f t="shared" si="5"/>
        <v>1.6376744186046512E-4</v>
      </c>
      <c r="N9" s="52">
        <f>COUNTIF(Vertices[Closeness Centrality], "&gt;= " &amp; M9) - COUNTIF(Vertices[Closeness Centrality], "&gt;=" &amp; M10)</f>
        <v>0</v>
      </c>
      <c r="O9" s="51">
        <f t="shared" si="6"/>
        <v>3.9336744186046517E-3</v>
      </c>
      <c r="P9" s="52">
        <f>COUNTIF(Vertices[Eigenvector Centrality], "&gt;= " &amp; O9) - COUNTIF(Vertices[Eigenvector Centrality], "&gt;=" &amp; O10)</f>
        <v>5</v>
      </c>
      <c r="Q9" s="51">
        <f t="shared" si="7"/>
        <v>17.418835488372093</v>
      </c>
      <c r="R9" s="52">
        <f>COUNTIF(Vertices[PageRank], "&gt;= " &amp; Q9) - COUNTIF(Vertices[PageRank], "&gt;=" &amp; Q10)</f>
        <v>1</v>
      </c>
      <c r="S9" s="51">
        <f t="shared" si="8"/>
        <v>0.16279069767441862</v>
      </c>
      <c r="T9" s="56">
        <f>COUNTIF(Vertices[Clustering Coefficient], "&gt;= " &amp; S9) - COUNTIF(Vertices[Clustering Coefficient], "&gt;=" &amp; S10)</f>
        <v>61</v>
      </c>
      <c r="U9" s="51">
        <f t="shared" ca="1" si="9"/>
        <v>40523.658472222225</v>
      </c>
      <c r="V9" s="52">
        <f t="shared" ca="1" si="0"/>
        <v>4</v>
      </c>
    </row>
    <row r="10" spans="1:25">
      <c r="A10" s="46" t="s">
        <v>3681</v>
      </c>
      <c r="B10" s="46">
        <v>0</v>
      </c>
      <c r="C10" s="46"/>
      <c r="E10" s="44" t="e">
        <f t="shared" si="1"/>
        <v>#REF!</v>
      </c>
      <c r="F10" s="3" t="e">
        <f>COUNTIF(#REF!, "&gt;= " &amp; E10) - COUNTIF(#REF!, "&gt;=" &amp; E11)</f>
        <v>#REF!</v>
      </c>
      <c r="G10" s="49">
        <f t="shared" si="2"/>
        <v>101.02325581395348</v>
      </c>
      <c r="H10" s="50">
        <f>COUNTIF(Vertices[In-Degree], "&gt;= " &amp; G10) - COUNTIF(Vertices[In-Degree], "&gt;=" &amp; G11)</f>
        <v>0</v>
      </c>
      <c r="I10" s="49">
        <f t="shared" si="3"/>
        <v>8.7441860465116275</v>
      </c>
      <c r="J10" s="50">
        <f>COUNTIF(Vertices[Out-Degree], "&gt;= " &amp; I10) - COUNTIF(Vertices[Out-Degree], "&gt;=" &amp; I11)</f>
        <v>9</v>
      </c>
      <c r="K10" s="49">
        <f t="shared" si="4"/>
        <v>84651.504160930228</v>
      </c>
      <c r="L10" s="50">
        <f>COUNTIF(Vertices[Betweenness Centrality], "&gt;= " &amp; K10) - COUNTIF(Vertices[Betweenness Centrality], "&gt;=" &amp; K11)</f>
        <v>0</v>
      </c>
      <c r="M10" s="49">
        <f t="shared" si="5"/>
        <v>1.8716279069767443E-4</v>
      </c>
      <c r="N10" s="50">
        <f>COUNTIF(Vertices[Closeness Centrality], "&gt;= " &amp; M10) - COUNTIF(Vertices[Closeness Centrality], "&gt;=" &amp; M11)</f>
        <v>0</v>
      </c>
      <c r="O10" s="49">
        <f t="shared" si="6"/>
        <v>4.4956279069767449E-3</v>
      </c>
      <c r="P10" s="50">
        <f>COUNTIF(Vertices[Eigenvector Centrality], "&gt;= " &amp; O10) - COUNTIF(Vertices[Eigenvector Centrality], "&gt;=" &amp; O11)</f>
        <v>10</v>
      </c>
      <c r="Q10" s="49">
        <f t="shared" si="7"/>
        <v>19.907240558139534</v>
      </c>
      <c r="R10" s="50">
        <f>COUNTIF(Vertices[PageRank], "&gt;= " &amp; Q10) - COUNTIF(Vertices[PageRank], "&gt;=" &amp; Q11)</f>
        <v>1</v>
      </c>
      <c r="S10" s="49">
        <f t="shared" si="8"/>
        <v>0.18604651162790697</v>
      </c>
      <c r="T10" s="55">
        <f>COUNTIF(Vertices[Clustering Coefficient], "&gt;= " &amp; S10) - COUNTIF(Vertices[Clustering Coefficient], "&gt;=" &amp; S11)</f>
        <v>16</v>
      </c>
      <c r="U10" s="49">
        <f t="shared" ca="1" si="9"/>
        <v>40523.659097222226</v>
      </c>
      <c r="V10" s="50">
        <f t="shared" ca="1" si="0"/>
        <v>8</v>
      </c>
    </row>
    <row r="11" spans="1:25">
      <c r="A11" s="91"/>
      <c r="B11" s="91"/>
      <c r="C11" s="46"/>
      <c r="E11" s="44" t="e">
        <f t="shared" si="1"/>
        <v>#REF!</v>
      </c>
      <c r="F11" s="3" t="e">
        <f>COUNTIF(#REF!, "&gt;= " &amp; E11) - COUNTIF(#REF!, "&gt;=" &amp; E12)</f>
        <v>#REF!</v>
      </c>
      <c r="G11" s="51">
        <f t="shared" si="2"/>
        <v>113.65116279069767</v>
      </c>
      <c r="H11" s="52">
        <f>COUNTIF(Vertices[In-Degree], "&gt;= " &amp; G11) - COUNTIF(Vertices[In-Degree], "&gt;=" &amp; G12)</f>
        <v>0</v>
      </c>
      <c r="I11" s="51">
        <f t="shared" si="3"/>
        <v>9.8372093023255811</v>
      </c>
      <c r="J11" s="52">
        <f>COUNTIF(Vertices[Out-Degree], "&gt;= " &amp; I11) - COUNTIF(Vertices[Out-Degree], "&gt;=" &amp; I12)</f>
        <v>9</v>
      </c>
      <c r="K11" s="51">
        <f t="shared" si="4"/>
        <v>95232.942181046499</v>
      </c>
      <c r="L11" s="52">
        <f>COUNTIF(Vertices[Betweenness Centrality], "&gt;= " &amp; K11) - COUNTIF(Vertices[Betweenness Centrality], "&gt;=" &amp; K12)</f>
        <v>0</v>
      </c>
      <c r="M11" s="51">
        <f t="shared" si="5"/>
        <v>2.1055813953488374E-4</v>
      </c>
      <c r="N11" s="52">
        <f>COUNTIF(Vertices[Closeness Centrality], "&gt;= " &amp; M11) - COUNTIF(Vertices[Closeness Centrality], "&gt;=" &amp; M12)</f>
        <v>0</v>
      </c>
      <c r="O11" s="51">
        <f t="shared" si="6"/>
        <v>5.0575813953488381E-3</v>
      </c>
      <c r="P11" s="52">
        <f>COUNTIF(Vertices[Eigenvector Centrality], "&gt;= " &amp; O11) - COUNTIF(Vertices[Eigenvector Centrality], "&gt;=" &amp; O12)</f>
        <v>6</v>
      </c>
      <c r="Q11" s="51">
        <f t="shared" si="7"/>
        <v>22.395645627906976</v>
      </c>
      <c r="R11" s="52">
        <f>COUNTIF(Vertices[PageRank], "&gt;= " &amp; Q11) - COUNTIF(Vertices[PageRank], "&gt;=" &amp; Q12)</f>
        <v>0</v>
      </c>
      <c r="S11" s="51">
        <f t="shared" si="8"/>
        <v>0.20930232558139533</v>
      </c>
      <c r="T11" s="56">
        <f>COUNTIF(Vertices[Clustering Coefficient], "&gt;= " &amp; S11) - COUNTIF(Vertices[Clustering Coefficient], "&gt;=" &amp; S12)</f>
        <v>11</v>
      </c>
      <c r="U11" s="51">
        <f t="shared" ca="1" si="9"/>
        <v>40523.659722222226</v>
      </c>
      <c r="V11" s="52">
        <f t="shared" ca="1" si="0"/>
        <v>9</v>
      </c>
    </row>
    <row r="12" spans="1:25">
      <c r="A12" s="46" t="s">
        <v>3682</v>
      </c>
      <c r="B12" s="46">
        <v>23</v>
      </c>
      <c r="C12" s="46"/>
      <c r="E12" s="44" t="e">
        <f t="shared" si="1"/>
        <v>#REF!</v>
      </c>
      <c r="F12" s="3" t="e">
        <f>COUNTIF(#REF!, "&gt;= " &amp; E12) - COUNTIF(#REF!, "&gt;=" &amp; E13)</f>
        <v>#REF!</v>
      </c>
      <c r="G12" s="49">
        <f t="shared" si="2"/>
        <v>126.27906976744185</v>
      </c>
      <c r="H12" s="50">
        <f>COUNTIF(Vertices[In-Degree], "&gt;= " &amp; G12) - COUNTIF(Vertices[In-Degree], "&gt;=" &amp; G13)</f>
        <v>0</v>
      </c>
      <c r="I12" s="49">
        <f t="shared" si="3"/>
        <v>10.930232558139535</v>
      </c>
      <c r="J12" s="50">
        <f>COUNTIF(Vertices[Out-Degree], "&gt;= " &amp; I12) - COUNTIF(Vertices[Out-Degree], "&gt;=" &amp; I13)</f>
        <v>17</v>
      </c>
      <c r="K12" s="49">
        <f t="shared" si="4"/>
        <v>105814.38020116277</v>
      </c>
      <c r="L12" s="50">
        <f>COUNTIF(Vertices[Betweenness Centrality], "&gt;= " &amp; K12) - COUNTIF(Vertices[Betweenness Centrality], "&gt;=" &amp; K13)</f>
        <v>0</v>
      </c>
      <c r="M12" s="49">
        <f t="shared" si="5"/>
        <v>2.3395348837209305E-4</v>
      </c>
      <c r="N12" s="50">
        <f>COUNTIF(Vertices[Closeness Centrality], "&gt;= " &amp; M12) - COUNTIF(Vertices[Closeness Centrality], "&gt;=" &amp; M13)</f>
        <v>1</v>
      </c>
      <c r="O12" s="49">
        <f t="shared" si="6"/>
        <v>5.6195348837209313E-3</v>
      </c>
      <c r="P12" s="50">
        <f>COUNTIF(Vertices[Eigenvector Centrality], "&gt;= " &amp; O12) - COUNTIF(Vertices[Eigenvector Centrality], "&gt;=" &amp; O13)</f>
        <v>3</v>
      </c>
      <c r="Q12" s="49">
        <f t="shared" si="7"/>
        <v>24.884050697674418</v>
      </c>
      <c r="R12" s="50">
        <f>COUNTIF(Vertices[PageRank], "&gt;= " &amp; Q12) - COUNTIF(Vertices[PageRank], "&gt;=" &amp; Q13)</f>
        <v>0</v>
      </c>
      <c r="S12" s="49">
        <f t="shared" si="8"/>
        <v>0.23255813953488369</v>
      </c>
      <c r="T12" s="55">
        <f>COUNTIF(Vertices[Clustering Coefficient], "&gt;= " &amp; S12) - COUNTIF(Vertices[Clustering Coefficient], "&gt;=" &amp; S13)</f>
        <v>26</v>
      </c>
      <c r="U12" s="49">
        <f t="shared" ca="1" si="9"/>
        <v>40523.660347222227</v>
      </c>
      <c r="V12" s="50">
        <f t="shared" ca="1" si="0"/>
        <v>8</v>
      </c>
    </row>
    <row r="13" spans="1:25">
      <c r="A13" s="46" t="s">
        <v>3683</v>
      </c>
      <c r="B13" s="46">
        <v>22</v>
      </c>
      <c r="C13" s="46"/>
      <c r="E13" s="44" t="e">
        <f t="shared" si="1"/>
        <v>#REF!</v>
      </c>
      <c r="F13" s="3" t="e">
        <f>COUNTIF(#REF!, "&gt;= " &amp; E13) - COUNTIF(#REF!, "&gt;=" &amp; E14)</f>
        <v>#REF!</v>
      </c>
      <c r="G13" s="51">
        <f t="shared" si="2"/>
        <v>138.90697674418604</v>
      </c>
      <c r="H13" s="52">
        <f>COUNTIF(Vertices[In-Degree], "&gt;= " &amp; G13) - COUNTIF(Vertices[In-Degree], "&gt;=" &amp; G14)</f>
        <v>0</v>
      </c>
      <c r="I13" s="51">
        <f t="shared" si="3"/>
        <v>12.023255813953488</v>
      </c>
      <c r="J13" s="52">
        <f>COUNTIF(Vertices[Out-Degree], "&gt;= " &amp; I13) - COUNTIF(Vertices[Out-Degree], "&gt;=" &amp; I14)</f>
        <v>7</v>
      </c>
      <c r="K13" s="51">
        <f t="shared" si="4"/>
        <v>116395.81822127904</v>
      </c>
      <c r="L13" s="52">
        <f>COUNTIF(Vertices[Betweenness Centrality], "&gt;= " &amp; K13) - COUNTIF(Vertices[Betweenness Centrality], "&gt;=" &amp; K14)</f>
        <v>0</v>
      </c>
      <c r="M13" s="51">
        <f t="shared" si="5"/>
        <v>2.5734883720930234E-4</v>
      </c>
      <c r="N13" s="52">
        <f>COUNTIF(Vertices[Closeness Centrality], "&gt;= " &amp; M13) - COUNTIF(Vertices[Closeness Centrality], "&gt;=" &amp; M14)</f>
        <v>0</v>
      </c>
      <c r="O13" s="51">
        <f t="shared" si="6"/>
        <v>6.1814883720930245E-3</v>
      </c>
      <c r="P13" s="52">
        <f>COUNTIF(Vertices[Eigenvector Centrality], "&gt;= " &amp; O13) - COUNTIF(Vertices[Eigenvector Centrality], "&gt;=" &amp; O14)</f>
        <v>1</v>
      </c>
      <c r="Q13" s="51">
        <f t="shared" si="7"/>
        <v>27.37245576744186</v>
      </c>
      <c r="R13" s="52">
        <f>COUNTIF(Vertices[PageRank], "&gt;= " &amp; Q13) - COUNTIF(Vertices[PageRank], "&gt;=" &amp; Q14)</f>
        <v>0</v>
      </c>
      <c r="S13" s="51">
        <f t="shared" si="8"/>
        <v>0.25581395348837205</v>
      </c>
      <c r="T13" s="56">
        <f>COUNTIF(Vertices[Clustering Coefficient], "&gt;= " &amp; S13) - COUNTIF(Vertices[Clustering Coefficient], "&gt;=" &amp; S14)</f>
        <v>11</v>
      </c>
      <c r="U13" s="51">
        <f t="shared" ca="1" si="9"/>
        <v>40523.660972222227</v>
      </c>
      <c r="V13" s="52">
        <f t="shared" ca="1" si="0"/>
        <v>6</v>
      </c>
    </row>
    <row r="14" spans="1:25">
      <c r="A14" s="46" t="s">
        <v>3684</v>
      </c>
      <c r="B14" s="46">
        <v>758</v>
      </c>
      <c r="C14" s="46"/>
      <c r="E14" s="44" t="e">
        <f t="shared" si="1"/>
        <v>#REF!</v>
      </c>
      <c r="F14" s="3" t="e">
        <f>COUNTIF(#REF!, "&gt;= " &amp; E14) - COUNTIF(#REF!, "&gt;=" &amp; E15)</f>
        <v>#REF!</v>
      </c>
      <c r="G14" s="49">
        <f t="shared" si="2"/>
        <v>151.53488372093022</v>
      </c>
      <c r="H14" s="50">
        <f>COUNTIF(Vertices[In-Degree], "&gt;= " &amp; G14) - COUNTIF(Vertices[In-Degree], "&gt;=" &amp; G15)</f>
        <v>0</v>
      </c>
      <c r="I14" s="49">
        <f t="shared" si="3"/>
        <v>13.116279069767442</v>
      </c>
      <c r="J14" s="50">
        <f>COUNTIF(Vertices[Out-Degree], "&gt;= " &amp; I14) - COUNTIF(Vertices[Out-Degree], "&gt;=" &amp; I15)</f>
        <v>5</v>
      </c>
      <c r="K14" s="49">
        <f t="shared" si="4"/>
        <v>126977.25624139531</v>
      </c>
      <c r="L14" s="50">
        <f>COUNTIF(Vertices[Betweenness Centrality], "&gt;= " &amp; K14) - COUNTIF(Vertices[Betweenness Centrality], "&gt;=" &amp; K15)</f>
        <v>0</v>
      </c>
      <c r="M14" s="49">
        <f t="shared" si="5"/>
        <v>2.8074418604651162E-4</v>
      </c>
      <c r="N14" s="50">
        <f>COUNTIF(Vertices[Closeness Centrality], "&gt;= " &amp; M14) - COUNTIF(Vertices[Closeness Centrality], "&gt;=" &amp; M15)</f>
        <v>0</v>
      </c>
      <c r="O14" s="49">
        <f t="shared" si="6"/>
        <v>6.7434418604651178E-3</v>
      </c>
      <c r="P14" s="50">
        <f>COUNTIF(Vertices[Eigenvector Centrality], "&gt;= " &amp; O14) - COUNTIF(Vertices[Eigenvector Centrality], "&gt;=" &amp; O15)</f>
        <v>1</v>
      </c>
      <c r="Q14" s="49">
        <f t="shared" si="7"/>
        <v>29.860860837209302</v>
      </c>
      <c r="R14" s="50">
        <f>COUNTIF(Vertices[PageRank], "&gt;= " &amp; Q14) - COUNTIF(Vertices[PageRank], "&gt;=" &amp; Q15)</f>
        <v>0</v>
      </c>
      <c r="S14" s="49">
        <f t="shared" si="8"/>
        <v>0.27906976744186041</v>
      </c>
      <c r="T14" s="55">
        <f>COUNTIF(Vertices[Clustering Coefficient], "&gt;= " &amp; S14) - COUNTIF(Vertices[Clustering Coefficient], "&gt;=" &amp; S15)</f>
        <v>17</v>
      </c>
      <c r="U14" s="49">
        <f t="shared" ca="1" si="9"/>
        <v>40523.661597222228</v>
      </c>
      <c r="V14" s="50">
        <f t="shared" ca="1" si="0"/>
        <v>12</v>
      </c>
    </row>
    <row r="15" spans="1:25">
      <c r="A15" s="46" t="s">
        <v>3685</v>
      </c>
      <c r="B15" s="46">
        <v>3626</v>
      </c>
      <c r="C15" s="46"/>
      <c r="E15" s="44" t="e">
        <f t="shared" si="1"/>
        <v>#REF!</v>
      </c>
      <c r="F15" s="3" t="e">
        <f>COUNTIF(#REF!, "&gt;= " &amp; E15) - COUNTIF(#REF!, "&gt;=" &amp; E16)</f>
        <v>#REF!</v>
      </c>
      <c r="G15" s="51">
        <f t="shared" si="2"/>
        <v>164.16279069767441</v>
      </c>
      <c r="H15" s="52">
        <f>COUNTIF(Vertices[In-Degree], "&gt;= " &amp; G15) - COUNTIF(Vertices[In-Degree], "&gt;=" &amp; G16)</f>
        <v>0</v>
      </c>
      <c r="I15" s="51">
        <f t="shared" si="3"/>
        <v>14.209302325581396</v>
      </c>
      <c r="J15" s="52">
        <f>COUNTIF(Vertices[Out-Degree], "&gt;= " &amp; I15) - COUNTIF(Vertices[Out-Degree], "&gt;=" &amp; I16)</f>
        <v>6</v>
      </c>
      <c r="K15" s="51">
        <f t="shared" si="4"/>
        <v>137558.69426151158</v>
      </c>
      <c r="L15" s="52">
        <f>COUNTIF(Vertices[Betweenness Centrality], "&gt;= " &amp; K15) - COUNTIF(Vertices[Betweenness Centrality], "&gt;=" &amp; K16)</f>
        <v>0</v>
      </c>
      <c r="M15" s="51">
        <f t="shared" si="5"/>
        <v>3.041395348837209E-4</v>
      </c>
      <c r="N15" s="52">
        <f>COUNTIF(Vertices[Closeness Centrality], "&gt;= " &amp; M15) - COUNTIF(Vertices[Closeness Centrality], "&gt;=" &amp; M16)</f>
        <v>3</v>
      </c>
      <c r="O15" s="51">
        <f t="shared" si="6"/>
        <v>7.305395348837211E-3</v>
      </c>
      <c r="P15" s="52">
        <f>COUNTIF(Vertices[Eigenvector Centrality], "&gt;= " &amp; O15) - COUNTIF(Vertices[Eigenvector Centrality], "&gt;=" &amp; O16)</f>
        <v>2</v>
      </c>
      <c r="Q15" s="51">
        <f t="shared" si="7"/>
        <v>32.34926590697674</v>
      </c>
      <c r="R15" s="52">
        <f>COUNTIF(Vertices[PageRank], "&gt;= " &amp; Q15) - COUNTIF(Vertices[PageRank], "&gt;=" &amp; Q16)</f>
        <v>0</v>
      </c>
      <c r="S15" s="51">
        <f t="shared" si="8"/>
        <v>0.30232558139534876</v>
      </c>
      <c r="T15" s="56">
        <f>COUNTIF(Vertices[Clustering Coefficient], "&gt;= " &amp; S15) - COUNTIF(Vertices[Clustering Coefficient], "&gt;=" &amp; S16)</f>
        <v>6</v>
      </c>
      <c r="U15" s="51">
        <f t="shared" ca="1" si="9"/>
        <v>40523.662222222229</v>
      </c>
      <c r="V15" s="52">
        <f t="shared" ca="1" si="0"/>
        <v>18</v>
      </c>
    </row>
    <row r="16" spans="1:25">
      <c r="A16" s="91"/>
      <c r="B16" s="91"/>
      <c r="C16" s="46"/>
      <c r="E16" s="44" t="e">
        <f t="shared" si="1"/>
        <v>#REF!</v>
      </c>
      <c r="F16" s="3" t="e">
        <f>COUNTIF(#REF!, "&gt;= " &amp; E16) - COUNTIF(#REF!, "&gt;=" &amp; E17)</f>
        <v>#REF!</v>
      </c>
      <c r="G16" s="49">
        <f t="shared" si="2"/>
        <v>176.7906976744186</v>
      </c>
      <c r="H16" s="50">
        <f>COUNTIF(Vertices[In-Degree], "&gt;= " &amp; G16) - COUNTIF(Vertices[In-Degree], "&gt;=" &amp; G17)</f>
        <v>1</v>
      </c>
      <c r="I16" s="49">
        <f t="shared" si="3"/>
        <v>15.302325581395349</v>
      </c>
      <c r="J16" s="50">
        <f>COUNTIF(Vertices[Out-Degree], "&gt;= " &amp; I16) - COUNTIF(Vertices[Out-Degree], "&gt;=" &amp; I17)</f>
        <v>2</v>
      </c>
      <c r="K16" s="49">
        <f t="shared" si="4"/>
        <v>148140.13228162786</v>
      </c>
      <c r="L16" s="50">
        <f>COUNTIF(Vertices[Betweenness Centrality], "&gt;= " &amp; K16) - COUNTIF(Vertices[Betweenness Centrality], "&gt;=" &amp; K17)</f>
        <v>0</v>
      </c>
      <c r="M16" s="49">
        <f t="shared" si="5"/>
        <v>3.2753488372093019E-4</v>
      </c>
      <c r="N16" s="50">
        <f>COUNTIF(Vertices[Closeness Centrality], "&gt;= " &amp; M16) - COUNTIF(Vertices[Closeness Centrality], "&gt;=" &amp; M17)</f>
        <v>3</v>
      </c>
      <c r="O16" s="49">
        <f t="shared" si="6"/>
        <v>7.8673488372093033E-3</v>
      </c>
      <c r="P16" s="50">
        <f>COUNTIF(Vertices[Eigenvector Centrality], "&gt;= " &amp; O16) - COUNTIF(Vertices[Eigenvector Centrality], "&gt;=" &amp; O17)</f>
        <v>0</v>
      </c>
      <c r="Q16" s="49">
        <f t="shared" si="7"/>
        <v>34.837670976744178</v>
      </c>
      <c r="R16" s="50">
        <f>COUNTIF(Vertices[PageRank], "&gt;= " &amp; Q16) - COUNTIF(Vertices[PageRank], "&gt;=" &amp; Q17)</f>
        <v>0</v>
      </c>
      <c r="S16" s="49">
        <f t="shared" si="8"/>
        <v>0.32558139534883712</v>
      </c>
      <c r="T16" s="55">
        <f>COUNTIF(Vertices[Clustering Coefficient], "&gt;= " &amp; S16) - COUNTIF(Vertices[Clustering Coefficient], "&gt;=" &amp; S17)</f>
        <v>53</v>
      </c>
      <c r="U16" s="49">
        <f t="shared" ca="1" si="9"/>
        <v>40523.662847222229</v>
      </c>
      <c r="V16" s="50">
        <f t="shared" ca="1" si="0"/>
        <v>23</v>
      </c>
    </row>
    <row r="17" spans="1:22">
      <c r="A17" s="46" t="s">
        <v>3686</v>
      </c>
      <c r="B17" s="46">
        <v>7</v>
      </c>
      <c r="C17" s="46"/>
      <c r="E17" s="44" t="e">
        <f t="shared" si="1"/>
        <v>#REF!</v>
      </c>
      <c r="F17" s="3" t="e">
        <f>COUNTIF(#REF!, "&gt;= " &amp; E17) - COUNTIF(#REF!, "&gt;=" &amp; E18)</f>
        <v>#REF!</v>
      </c>
      <c r="G17" s="51">
        <f t="shared" si="2"/>
        <v>189.41860465116278</v>
      </c>
      <c r="H17" s="52">
        <f>COUNTIF(Vertices[In-Degree], "&gt;= " &amp; G17) - COUNTIF(Vertices[In-Degree], "&gt;=" &amp; G18)</f>
        <v>0</v>
      </c>
      <c r="I17" s="51">
        <f t="shared" si="3"/>
        <v>16.395348837209301</v>
      </c>
      <c r="J17" s="52">
        <f>COUNTIF(Vertices[Out-Degree], "&gt;= " &amp; I17) - COUNTIF(Vertices[Out-Degree], "&gt;=" &amp; I18)</f>
        <v>4</v>
      </c>
      <c r="K17" s="51">
        <f t="shared" si="4"/>
        <v>158721.57030174413</v>
      </c>
      <c r="L17" s="52">
        <f>COUNTIF(Vertices[Betweenness Centrality], "&gt;= " &amp; K17) - COUNTIF(Vertices[Betweenness Centrality], "&gt;=" &amp; K18)</f>
        <v>0</v>
      </c>
      <c r="M17" s="51">
        <f t="shared" si="5"/>
        <v>3.5093023255813947E-4</v>
      </c>
      <c r="N17" s="52">
        <f>COUNTIF(Vertices[Closeness Centrality], "&gt;= " &amp; M17) - COUNTIF(Vertices[Closeness Centrality], "&gt;=" &amp; M18)</f>
        <v>10</v>
      </c>
      <c r="O17" s="51">
        <f t="shared" si="6"/>
        <v>8.4293023255813965E-3</v>
      </c>
      <c r="P17" s="52">
        <f>COUNTIF(Vertices[Eigenvector Centrality], "&gt;= " &amp; O17) - COUNTIF(Vertices[Eigenvector Centrality], "&gt;=" &amp; O18)</f>
        <v>1</v>
      </c>
      <c r="Q17" s="51">
        <f t="shared" si="7"/>
        <v>37.326076046511616</v>
      </c>
      <c r="R17" s="52">
        <f>COUNTIF(Vertices[PageRank], "&gt;= " &amp; Q17) - COUNTIF(Vertices[PageRank], "&gt;=" &amp; Q18)</f>
        <v>0</v>
      </c>
      <c r="S17" s="51">
        <f t="shared" si="8"/>
        <v>0.34883720930232548</v>
      </c>
      <c r="T17" s="56">
        <f>COUNTIF(Vertices[Clustering Coefficient], "&gt;= " &amp; S17) - COUNTIF(Vertices[Clustering Coefficient], "&gt;=" &amp; S18)</f>
        <v>12</v>
      </c>
      <c r="U17" s="51">
        <f t="shared" ca="1" si="9"/>
        <v>40523.66347222223</v>
      </c>
      <c r="V17" s="52">
        <f t="shared" ca="1" si="0"/>
        <v>35</v>
      </c>
    </row>
    <row r="18" spans="1:22">
      <c r="A18" s="46" t="s">
        <v>3687</v>
      </c>
      <c r="B18" s="46">
        <v>2.4538500000000001</v>
      </c>
      <c r="C18" s="46"/>
      <c r="E18" s="44" t="e">
        <f t="shared" si="1"/>
        <v>#REF!</v>
      </c>
      <c r="F18" s="3" t="e">
        <f>COUNTIF(#REF!, "&gt;= " &amp; E18) - COUNTIF(#REF!, "&gt;=" &amp; E19)</f>
        <v>#REF!</v>
      </c>
      <c r="G18" s="49">
        <f t="shared" si="2"/>
        <v>202.04651162790697</v>
      </c>
      <c r="H18" s="50">
        <f>COUNTIF(Vertices[In-Degree], "&gt;= " &amp; G18) - COUNTIF(Vertices[In-Degree], "&gt;=" &amp; G19)</f>
        <v>0</v>
      </c>
      <c r="I18" s="49">
        <f t="shared" si="3"/>
        <v>17.488372093023255</v>
      </c>
      <c r="J18" s="50">
        <f>COUNTIF(Vertices[Out-Degree], "&gt;= " &amp; I18) - COUNTIF(Vertices[Out-Degree], "&gt;=" &amp; I19)</f>
        <v>2</v>
      </c>
      <c r="K18" s="49">
        <f t="shared" si="4"/>
        <v>169303.0083218604</v>
      </c>
      <c r="L18" s="50">
        <f>COUNTIF(Vertices[Betweenness Centrality], "&gt;= " &amp; K18) - COUNTIF(Vertices[Betweenness Centrality], "&gt;=" &amp; K19)</f>
        <v>0</v>
      </c>
      <c r="M18" s="49">
        <f t="shared" si="5"/>
        <v>3.7432558139534875E-4</v>
      </c>
      <c r="N18" s="50">
        <f>COUNTIF(Vertices[Closeness Centrality], "&gt;= " &amp; M18) - COUNTIF(Vertices[Closeness Centrality], "&gt;=" &amp; M19)</f>
        <v>5</v>
      </c>
      <c r="O18" s="49">
        <f t="shared" si="6"/>
        <v>8.9912558139534898E-3</v>
      </c>
      <c r="P18" s="50">
        <f>COUNTIF(Vertices[Eigenvector Centrality], "&gt;= " &amp; O18) - COUNTIF(Vertices[Eigenvector Centrality], "&gt;=" &amp; O19)</f>
        <v>2</v>
      </c>
      <c r="Q18" s="49">
        <f t="shared" si="7"/>
        <v>39.814481116279055</v>
      </c>
      <c r="R18" s="50">
        <f>COUNTIF(Vertices[PageRank], "&gt;= " &amp; Q18) - COUNTIF(Vertices[PageRank], "&gt;=" &amp; Q19)</f>
        <v>0</v>
      </c>
      <c r="S18" s="49">
        <f t="shared" si="8"/>
        <v>0.37209302325581384</v>
      </c>
      <c r="T18" s="55">
        <f>COUNTIF(Vertices[Clustering Coefficient], "&gt;= " &amp; S18) - COUNTIF(Vertices[Clustering Coefficient], "&gt;=" &amp; S19)</f>
        <v>2</v>
      </c>
      <c r="U18" s="49">
        <f t="shared" ca="1" si="9"/>
        <v>40523.66409722223</v>
      </c>
      <c r="V18" s="50">
        <f t="shared" ca="1" si="0"/>
        <v>23</v>
      </c>
    </row>
    <row r="19" spans="1:22">
      <c r="A19" s="91"/>
      <c r="B19" s="91"/>
      <c r="C19" s="46"/>
      <c r="E19" s="44" t="e">
        <f t="shared" si="1"/>
        <v>#REF!</v>
      </c>
      <c r="F19" s="3" t="e">
        <f>COUNTIF(#REF!, "&gt;= " &amp; E19) - COUNTIF(#REF!, "&gt;=" &amp; E20)</f>
        <v>#REF!</v>
      </c>
      <c r="G19" s="51">
        <f t="shared" si="2"/>
        <v>214.67441860465115</v>
      </c>
      <c r="H19" s="52">
        <f>COUNTIF(Vertices[In-Degree], "&gt;= " &amp; G19) - COUNTIF(Vertices[In-Degree], "&gt;=" &amp; G20)</f>
        <v>0</v>
      </c>
      <c r="I19" s="51">
        <f t="shared" si="3"/>
        <v>18.581395348837209</v>
      </c>
      <c r="J19" s="52">
        <f>COUNTIF(Vertices[Out-Degree], "&gt;= " &amp; I19) - COUNTIF(Vertices[Out-Degree], "&gt;=" &amp; I20)</f>
        <v>8</v>
      </c>
      <c r="K19" s="51">
        <f t="shared" si="4"/>
        <v>179884.44634197667</v>
      </c>
      <c r="L19" s="52">
        <f>COUNTIF(Vertices[Betweenness Centrality], "&gt;= " &amp; K19) - COUNTIF(Vertices[Betweenness Centrality], "&gt;=" &amp; K20)</f>
        <v>0</v>
      </c>
      <c r="M19" s="51">
        <f t="shared" si="5"/>
        <v>3.9772093023255804E-4</v>
      </c>
      <c r="N19" s="52">
        <f>COUNTIF(Vertices[Closeness Centrality], "&gt;= " &amp; M19) - COUNTIF(Vertices[Closeness Centrality], "&gt;=" &amp; M20)</f>
        <v>14</v>
      </c>
      <c r="O19" s="51">
        <f t="shared" si="6"/>
        <v>9.553209302325583E-3</v>
      </c>
      <c r="P19" s="52">
        <f>COUNTIF(Vertices[Eigenvector Centrality], "&gt;= " &amp; O19) - COUNTIF(Vertices[Eigenvector Centrality], "&gt;=" &amp; O20)</f>
        <v>0</v>
      </c>
      <c r="Q19" s="51">
        <f t="shared" si="7"/>
        <v>42.302886186046493</v>
      </c>
      <c r="R19" s="52">
        <f>COUNTIF(Vertices[PageRank], "&gt;= " &amp; Q19) - COUNTIF(Vertices[PageRank], "&gt;=" &amp; Q20)</f>
        <v>0</v>
      </c>
      <c r="S19" s="51">
        <f t="shared" si="8"/>
        <v>0.3953488372093022</v>
      </c>
      <c r="T19" s="56">
        <f>COUNTIF(Vertices[Clustering Coefficient], "&gt;= " &amp; S19) - COUNTIF(Vertices[Clustering Coefficient], "&gt;=" &amp; S20)</f>
        <v>18</v>
      </c>
      <c r="U19" s="51">
        <f t="shared" ca="1" si="9"/>
        <v>40523.664722222231</v>
      </c>
      <c r="V19" s="52">
        <f t="shared" ca="1" si="0"/>
        <v>30</v>
      </c>
    </row>
    <row r="20" spans="1:22">
      <c r="A20" s="46" t="s">
        <v>3688</v>
      </c>
      <c r="B20" s="46">
        <v>5.2335341167176856E-3</v>
      </c>
      <c r="C20" s="46"/>
      <c r="E20" s="44" t="e">
        <f t="shared" si="1"/>
        <v>#REF!</v>
      </c>
      <c r="F20" s="3" t="e">
        <f>COUNTIF(#REF!, "&gt;= " &amp; E20) - COUNTIF(#REF!, "&gt;=" &amp; E21)</f>
        <v>#REF!</v>
      </c>
      <c r="G20" s="49">
        <f t="shared" si="2"/>
        <v>227.30232558139534</v>
      </c>
      <c r="H20" s="50">
        <f>COUNTIF(Vertices[In-Degree], "&gt;= " &amp; G20) - COUNTIF(Vertices[In-Degree], "&gt;=" &amp; G21)</f>
        <v>0</v>
      </c>
      <c r="I20" s="49">
        <f t="shared" si="3"/>
        <v>19.674418604651162</v>
      </c>
      <c r="J20" s="50">
        <f>COUNTIF(Vertices[Out-Degree], "&gt;= " &amp; I20) - COUNTIF(Vertices[Out-Degree], "&gt;=" &amp; I21)</f>
        <v>2</v>
      </c>
      <c r="K20" s="49">
        <f t="shared" si="4"/>
        <v>190465.88436209294</v>
      </c>
      <c r="L20" s="50">
        <f>COUNTIF(Vertices[Betweenness Centrality], "&gt;= " &amp; K20) - COUNTIF(Vertices[Betweenness Centrality], "&gt;=" &amp; K21)</f>
        <v>0</v>
      </c>
      <c r="M20" s="49">
        <f t="shared" si="5"/>
        <v>4.2111627906976732E-4</v>
      </c>
      <c r="N20" s="50">
        <f>COUNTIF(Vertices[Closeness Centrality], "&gt;= " &amp; M20) - COUNTIF(Vertices[Closeness Centrality], "&gt;=" &amp; M21)</f>
        <v>51</v>
      </c>
      <c r="O20" s="49">
        <f t="shared" si="6"/>
        <v>1.0115162790697676E-2</v>
      </c>
      <c r="P20" s="50">
        <f>COUNTIF(Vertices[Eigenvector Centrality], "&gt;= " &amp; O20) - COUNTIF(Vertices[Eigenvector Centrality], "&gt;=" &amp; O21)</f>
        <v>0</v>
      </c>
      <c r="Q20" s="49">
        <f t="shared" si="7"/>
        <v>44.791291255813931</v>
      </c>
      <c r="R20" s="50">
        <f>COUNTIF(Vertices[PageRank], "&gt;= " &amp; Q20) - COUNTIF(Vertices[PageRank], "&gt;=" &amp; Q21)</f>
        <v>0</v>
      </c>
      <c r="S20" s="49">
        <f t="shared" si="8"/>
        <v>0.41860465116279055</v>
      </c>
      <c r="T20" s="55">
        <f>COUNTIF(Vertices[Clustering Coefficient], "&gt;= " &amp; S20) - COUNTIF(Vertices[Clustering Coefficient], "&gt;=" &amp; S21)</f>
        <v>5</v>
      </c>
      <c r="U20" s="49">
        <f t="shared" ca="1" si="9"/>
        <v>40523.665347222232</v>
      </c>
      <c r="V20" s="50">
        <f t="shared" ca="1" si="0"/>
        <v>20</v>
      </c>
    </row>
    <row r="21" spans="1:22">
      <c r="A21" s="91"/>
      <c r="B21" s="91"/>
      <c r="C21" s="46"/>
      <c r="E21" s="44" t="e">
        <f t="shared" si="1"/>
        <v>#REF!</v>
      </c>
      <c r="F21" s="3" t="e">
        <f>COUNTIF(#REF!, "&gt;= " &amp; E21) - COUNTIF(#REF!, "&gt;=" &amp; E22)</f>
        <v>#REF!</v>
      </c>
      <c r="G21" s="51">
        <f t="shared" si="2"/>
        <v>239.93023255813952</v>
      </c>
      <c r="H21" s="52">
        <f>COUNTIF(Vertices[In-Degree], "&gt;= " &amp; G21) - COUNTIF(Vertices[In-Degree], "&gt;=" &amp; G22)</f>
        <v>0</v>
      </c>
      <c r="I21" s="51">
        <f t="shared" si="3"/>
        <v>20.767441860465116</v>
      </c>
      <c r="J21" s="52">
        <f>COUNTIF(Vertices[Out-Degree], "&gt;= " &amp; I21) - COUNTIF(Vertices[Out-Degree], "&gt;=" &amp; I22)</f>
        <v>3</v>
      </c>
      <c r="K21" s="51">
        <f t="shared" si="4"/>
        <v>201047.32238220921</v>
      </c>
      <c r="L21" s="52">
        <f>COUNTIF(Vertices[Betweenness Centrality], "&gt;= " &amp; K21) - COUNTIF(Vertices[Betweenness Centrality], "&gt;=" &amp; K22)</f>
        <v>0</v>
      </c>
      <c r="M21" s="51">
        <f t="shared" si="5"/>
        <v>4.445116279069766E-4</v>
      </c>
      <c r="N21" s="52">
        <f>COUNTIF(Vertices[Closeness Centrality], "&gt;= " &amp; M21) - COUNTIF(Vertices[Closeness Centrality], "&gt;=" &amp; M22)</f>
        <v>30</v>
      </c>
      <c r="O21" s="51">
        <f t="shared" si="6"/>
        <v>1.0677116279069769E-2</v>
      </c>
      <c r="P21" s="52">
        <f>COUNTIF(Vertices[Eigenvector Centrality], "&gt;= " &amp; O21) - COUNTIF(Vertices[Eigenvector Centrality], "&gt;=" &amp; O22)</f>
        <v>1</v>
      </c>
      <c r="Q21" s="51">
        <f t="shared" si="7"/>
        <v>47.279696325581369</v>
      </c>
      <c r="R21" s="52">
        <f>COUNTIF(Vertices[PageRank], "&gt;= " &amp; Q21) - COUNTIF(Vertices[PageRank], "&gt;=" &amp; Q22)</f>
        <v>0</v>
      </c>
      <c r="S21" s="51">
        <f t="shared" si="8"/>
        <v>0.44186046511627891</v>
      </c>
      <c r="T21" s="56">
        <f>COUNTIF(Vertices[Clustering Coefficient], "&gt;= " &amp; S21) - COUNTIF(Vertices[Clustering Coefficient], "&gt;=" &amp; S22)</f>
        <v>5</v>
      </c>
      <c r="U21" s="51">
        <f t="shared" ca="1" si="9"/>
        <v>40523.665972222232</v>
      </c>
      <c r="V21" s="52">
        <f t="shared" ca="1" si="0"/>
        <v>26</v>
      </c>
    </row>
    <row r="22" spans="1:22">
      <c r="A22" s="46" t="s">
        <v>3689</v>
      </c>
      <c r="B22" s="46" t="s">
        <v>3690</v>
      </c>
      <c r="C22" s="46"/>
      <c r="E22" s="44" t="e">
        <f t="shared" si="1"/>
        <v>#REF!</v>
      </c>
      <c r="F22" s="3" t="e">
        <f>COUNTIF(#REF!, "&gt;= " &amp; E22) - COUNTIF(#REF!, "&gt;=" &amp; E23)</f>
        <v>#REF!</v>
      </c>
      <c r="G22" s="49">
        <f t="shared" si="2"/>
        <v>252.55813953488371</v>
      </c>
      <c r="H22" s="50">
        <f>COUNTIF(Vertices[In-Degree], "&gt;= " &amp; G22) - COUNTIF(Vertices[In-Degree], "&gt;=" &amp; G23)</f>
        <v>0</v>
      </c>
      <c r="I22" s="49">
        <f t="shared" si="3"/>
        <v>21.86046511627907</v>
      </c>
      <c r="J22" s="50">
        <f>COUNTIF(Vertices[Out-Degree], "&gt;= " &amp; I22) - COUNTIF(Vertices[Out-Degree], "&gt;=" &amp; I23)</f>
        <v>1</v>
      </c>
      <c r="K22" s="49">
        <f t="shared" si="4"/>
        <v>211628.76040232548</v>
      </c>
      <c r="L22" s="50">
        <f>COUNTIF(Vertices[Betweenness Centrality], "&gt;= " &amp; K22) - COUNTIF(Vertices[Betweenness Centrality], "&gt;=" &amp; K23)</f>
        <v>0</v>
      </c>
      <c r="M22" s="49">
        <f t="shared" si="5"/>
        <v>4.6790697674418589E-4</v>
      </c>
      <c r="N22" s="50">
        <f>COUNTIF(Vertices[Closeness Centrality], "&gt;= " &amp; M22) - COUNTIF(Vertices[Closeness Centrality], "&gt;=" &amp; M23)</f>
        <v>62</v>
      </c>
      <c r="O22" s="49">
        <f t="shared" si="6"/>
        <v>1.1239069767441863E-2</v>
      </c>
      <c r="P22" s="50">
        <f>COUNTIF(Vertices[Eigenvector Centrality], "&gt;= " &amp; O22) - COUNTIF(Vertices[Eigenvector Centrality], "&gt;=" &amp; O23)</f>
        <v>0</v>
      </c>
      <c r="Q22" s="49">
        <f t="shared" si="7"/>
        <v>49.768101395348808</v>
      </c>
      <c r="R22" s="50">
        <f>COUNTIF(Vertices[PageRank], "&gt;= " &amp; Q22) - COUNTIF(Vertices[PageRank], "&gt;=" &amp; Q23)</f>
        <v>0</v>
      </c>
      <c r="S22" s="49">
        <f t="shared" si="8"/>
        <v>0.46511627906976727</v>
      </c>
      <c r="T22" s="55">
        <f>COUNTIF(Vertices[Clustering Coefficient], "&gt;= " &amp; S22) - COUNTIF(Vertices[Clustering Coefficient], "&gt;=" &amp; S23)</f>
        <v>0</v>
      </c>
      <c r="U22" s="49">
        <f t="shared" ca="1" si="9"/>
        <v>40523.666597222233</v>
      </c>
      <c r="V22" s="50">
        <f t="shared" ca="1" si="0"/>
        <v>24</v>
      </c>
    </row>
    <row r="23" spans="1:22">
      <c r="E23" s="44" t="e">
        <f t="shared" si="1"/>
        <v>#REF!</v>
      </c>
      <c r="F23" s="3" t="e">
        <f>COUNTIF(#REF!, "&gt;= " &amp; E23) - COUNTIF(#REF!, "&gt;=" &amp; E24)</f>
        <v>#REF!</v>
      </c>
      <c r="G23" s="51">
        <f t="shared" si="2"/>
        <v>265.18604651162786</v>
      </c>
      <c r="H23" s="52">
        <f>COUNTIF(Vertices[In-Degree], "&gt;= " &amp; G23) - COUNTIF(Vertices[In-Degree], "&gt;=" &amp; G24)</f>
        <v>0</v>
      </c>
      <c r="I23" s="51">
        <f t="shared" si="3"/>
        <v>22.953488372093023</v>
      </c>
      <c r="J23" s="52">
        <f>COUNTIF(Vertices[Out-Degree], "&gt;= " &amp; I23) - COUNTIF(Vertices[Out-Degree], "&gt;=" &amp; I24)</f>
        <v>5</v>
      </c>
      <c r="K23" s="51">
        <f t="shared" si="4"/>
        <v>222210.19842244175</v>
      </c>
      <c r="L23" s="52">
        <f>COUNTIF(Vertices[Betweenness Centrality], "&gt;= " &amp; K23) - COUNTIF(Vertices[Betweenness Centrality], "&gt;=" &amp; K24)</f>
        <v>0</v>
      </c>
      <c r="M23" s="51">
        <f t="shared" si="5"/>
        <v>4.9130232558139517E-4</v>
      </c>
      <c r="N23" s="52">
        <f>COUNTIF(Vertices[Closeness Centrality], "&gt;= " &amp; M23) - COUNTIF(Vertices[Closeness Centrality], "&gt;=" &amp; M24)</f>
        <v>29</v>
      </c>
      <c r="O23" s="51">
        <f t="shared" si="6"/>
        <v>1.1801023255813956E-2</v>
      </c>
      <c r="P23" s="52">
        <f>COUNTIF(Vertices[Eigenvector Centrality], "&gt;= " &amp; O23) - COUNTIF(Vertices[Eigenvector Centrality], "&gt;=" &amp; O24)</f>
        <v>0</v>
      </c>
      <c r="Q23" s="51">
        <f t="shared" si="7"/>
        <v>52.256506465116246</v>
      </c>
      <c r="R23" s="52">
        <f>COUNTIF(Vertices[PageRank], "&gt;= " &amp; Q23) - COUNTIF(Vertices[PageRank], "&gt;=" &amp; Q24)</f>
        <v>0</v>
      </c>
      <c r="S23" s="51">
        <f t="shared" si="8"/>
        <v>0.48837209302325563</v>
      </c>
      <c r="T23" s="56">
        <f>COUNTIF(Vertices[Clustering Coefficient], "&gt;= " &amp; S23) - COUNTIF(Vertices[Clustering Coefficient], "&gt;=" &amp; S24)</f>
        <v>114</v>
      </c>
      <c r="U23" s="51">
        <f t="shared" ca="1" si="9"/>
        <v>40523.667222222233</v>
      </c>
      <c r="V23" s="52">
        <f t="shared" ca="1" si="0"/>
        <v>18</v>
      </c>
    </row>
    <row r="24" spans="1:22">
      <c r="E24" s="44" t="e">
        <f t="shared" si="1"/>
        <v>#REF!</v>
      </c>
      <c r="F24" s="3" t="e">
        <f>COUNTIF(#REF!, "&gt;= " &amp; E24) - COUNTIF(#REF!, "&gt;=" &amp; E25)</f>
        <v>#REF!</v>
      </c>
      <c r="G24" s="49">
        <f t="shared" si="2"/>
        <v>277.81395348837202</v>
      </c>
      <c r="H24" s="50">
        <f>COUNTIF(Vertices[In-Degree], "&gt;= " &amp; G24) - COUNTIF(Vertices[In-Degree], "&gt;=" &amp; G25)</f>
        <v>0</v>
      </c>
      <c r="I24" s="49">
        <f t="shared" si="3"/>
        <v>24.046511627906977</v>
      </c>
      <c r="J24" s="50">
        <f>COUNTIF(Vertices[Out-Degree], "&gt;= " &amp; I24) - COUNTIF(Vertices[Out-Degree], "&gt;=" &amp; I25)</f>
        <v>2</v>
      </c>
      <c r="K24" s="49">
        <f t="shared" si="4"/>
        <v>232791.63644255803</v>
      </c>
      <c r="L24" s="50">
        <f>COUNTIF(Vertices[Betweenness Centrality], "&gt;= " &amp; K24) - COUNTIF(Vertices[Betweenness Centrality], "&gt;=" &amp; K25)</f>
        <v>0</v>
      </c>
      <c r="M24" s="49">
        <f t="shared" si="5"/>
        <v>5.1469767441860445E-4</v>
      </c>
      <c r="N24" s="50">
        <f>COUNTIF(Vertices[Closeness Centrality], "&gt;= " &amp; M24) - COUNTIF(Vertices[Closeness Centrality], "&gt;=" &amp; M25)</f>
        <v>3</v>
      </c>
      <c r="O24" s="49">
        <f t="shared" si="6"/>
        <v>1.2362976744186049E-2</v>
      </c>
      <c r="P24" s="50">
        <f>COUNTIF(Vertices[Eigenvector Centrality], "&gt;= " &amp; O24) - COUNTIF(Vertices[Eigenvector Centrality], "&gt;=" &amp; O25)</f>
        <v>0</v>
      </c>
      <c r="Q24" s="49">
        <f t="shared" si="7"/>
        <v>54.744911534883684</v>
      </c>
      <c r="R24" s="50">
        <f>COUNTIF(Vertices[PageRank], "&gt;= " &amp; Q24) - COUNTIF(Vertices[PageRank], "&gt;=" &amp; Q25)</f>
        <v>0</v>
      </c>
      <c r="S24" s="49">
        <f t="shared" si="8"/>
        <v>0.51162790697674398</v>
      </c>
      <c r="T24" s="55">
        <f>COUNTIF(Vertices[Clustering Coefficient], "&gt;= " &amp; S24) - COUNTIF(Vertices[Clustering Coefficient], "&gt;=" &amp; S25)</f>
        <v>4</v>
      </c>
      <c r="U24" s="49">
        <f t="shared" ca="1" si="9"/>
        <v>40523.667847222234</v>
      </c>
      <c r="V24" s="50">
        <f t="shared" ca="1" si="0"/>
        <v>18</v>
      </c>
    </row>
    <row r="25" spans="1:22">
      <c r="E25" s="44" t="e">
        <f t="shared" si="1"/>
        <v>#REF!</v>
      </c>
      <c r="F25" s="3" t="e">
        <f>COUNTIF(#REF!, "&gt;= " &amp; E25) - COUNTIF(#REF!, "&gt;=" &amp; E26)</f>
        <v>#REF!</v>
      </c>
      <c r="G25" s="51">
        <f t="shared" si="2"/>
        <v>290.44186046511618</v>
      </c>
      <c r="H25" s="52">
        <f>COUNTIF(Vertices[In-Degree], "&gt;= " &amp; G25) - COUNTIF(Vertices[In-Degree], "&gt;=" &amp; G26)</f>
        <v>0</v>
      </c>
      <c r="I25" s="51">
        <f t="shared" si="3"/>
        <v>25.13953488372093</v>
      </c>
      <c r="J25" s="52">
        <f>COUNTIF(Vertices[Out-Degree], "&gt;= " &amp; I25) - COUNTIF(Vertices[Out-Degree], "&gt;=" &amp; I26)</f>
        <v>1</v>
      </c>
      <c r="K25" s="51">
        <f t="shared" si="4"/>
        <v>243373.0744626743</v>
      </c>
      <c r="L25" s="52">
        <f>COUNTIF(Vertices[Betweenness Centrality], "&gt;= " &amp; K25) - COUNTIF(Vertices[Betweenness Centrality], "&gt;=" &amp; K26)</f>
        <v>0</v>
      </c>
      <c r="M25" s="51">
        <f t="shared" si="5"/>
        <v>5.3809302325581374E-4</v>
      </c>
      <c r="N25" s="52">
        <f>COUNTIF(Vertices[Closeness Centrality], "&gt;= " &amp; M25) - COUNTIF(Vertices[Closeness Centrality], "&gt;=" &amp; M26)</f>
        <v>3</v>
      </c>
      <c r="O25" s="51">
        <f t="shared" si="6"/>
        <v>1.2924930232558142E-2</v>
      </c>
      <c r="P25" s="52">
        <f>COUNTIF(Vertices[Eigenvector Centrality], "&gt;= " &amp; O25) - COUNTIF(Vertices[Eigenvector Centrality], "&gt;=" &amp; O26)</f>
        <v>0</v>
      </c>
      <c r="Q25" s="51">
        <f t="shared" si="7"/>
        <v>57.233316604651122</v>
      </c>
      <c r="R25" s="52">
        <f>COUNTIF(Vertices[PageRank], "&gt;= " &amp; Q25) - COUNTIF(Vertices[PageRank], "&gt;=" &amp; Q26)</f>
        <v>0</v>
      </c>
      <c r="S25" s="51">
        <f t="shared" si="8"/>
        <v>0.5348837209302324</v>
      </c>
      <c r="T25" s="56">
        <f>COUNTIF(Vertices[Clustering Coefficient], "&gt;= " &amp; S25) - COUNTIF(Vertices[Clustering Coefficient], "&gt;=" &amp; S26)</f>
        <v>2</v>
      </c>
      <c r="U25" s="51">
        <f t="shared" ca="1" si="9"/>
        <v>40523.668472222234</v>
      </c>
      <c r="V25" s="52">
        <f t="shared" ca="1" si="0"/>
        <v>20</v>
      </c>
    </row>
    <row r="26" spans="1:22">
      <c r="E26" s="44" t="e">
        <f t="shared" si="1"/>
        <v>#REF!</v>
      </c>
      <c r="F26" s="3" t="e">
        <f>COUNTIF(#REF!, "&gt;= " &amp; E26) - COUNTIF(#REF!, "&gt;=" &amp; E27)</f>
        <v>#REF!</v>
      </c>
      <c r="G26" s="49">
        <f t="shared" si="2"/>
        <v>303.06976744186034</v>
      </c>
      <c r="H26" s="50">
        <f>COUNTIF(Vertices[In-Degree], "&gt;= " &amp; G26) - COUNTIF(Vertices[In-Degree], "&gt;=" &amp; G27)</f>
        <v>0</v>
      </c>
      <c r="I26" s="49">
        <f t="shared" si="3"/>
        <v>26.232558139534884</v>
      </c>
      <c r="J26" s="50">
        <f>COUNTIF(Vertices[Out-Degree], "&gt;= " &amp; I26) - COUNTIF(Vertices[Out-Degree], "&gt;=" &amp; I27)</f>
        <v>0</v>
      </c>
      <c r="K26" s="49">
        <f t="shared" si="4"/>
        <v>253954.51248279057</v>
      </c>
      <c r="L26" s="50">
        <f>COUNTIF(Vertices[Betweenness Centrality], "&gt;= " &amp; K26) - COUNTIF(Vertices[Betweenness Centrality], "&gt;=" &amp; K27)</f>
        <v>0</v>
      </c>
      <c r="M26" s="49">
        <f t="shared" si="5"/>
        <v>5.6148837209302302E-4</v>
      </c>
      <c r="N26" s="50">
        <f>COUNTIF(Vertices[Closeness Centrality], "&gt;= " &amp; M26) - COUNTIF(Vertices[Closeness Centrality], "&gt;=" &amp; M27)</f>
        <v>383</v>
      </c>
      <c r="O26" s="49">
        <f t="shared" si="6"/>
        <v>1.3486883720930236E-2</v>
      </c>
      <c r="P26" s="50">
        <f>COUNTIF(Vertices[Eigenvector Centrality], "&gt;= " &amp; O26) - COUNTIF(Vertices[Eigenvector Centrality], "&gt;=" &amp; O27)</f>
        <v>0</v>
      </c>
      <c r="Q26" s="49">
        <f t="shared" si="7"/>
        <v>59.721721674418561</v>
      </c>
      <c r="R26" s="50">
        <f>COUNTIF(Vertices[PageRank], "&gt;= " &amp; Q26) - COUNTIF(Vertices[PageRank], "&gt;=" &amp; Q27)</f>
        <v>0</v>
      </c>
      <c r="S26" s="49">
        <f t="shared" si="8"/>
        <v>0.55813953488372081</v>
      </c>
      <c r="T26" s="55">
        <f>COUNTIF(Vertices[Clustering Coefficient], "&gt;= " &amp; S26) - COUNTIF(Vertices[Clustering Coefficient], "&gt;=" &amp; S27)</f>
        <v>4</v>
      </c>
      <c r="U26" s="49">
        <f t="shared" ca="1" si="9"/>
        <v>40523.669097222235</v>
      </c>
      <c r="V26" s="50">
        <f t="shared" ca="1" si="0"/>
        <v>20</v>
      </c>
    </row>
    <row r="27" spans="1:22">
      <c r="E27" s="44" t="e">
        <f t="shared" si="1"/>
        <v>#REF!</v>
      </c>
      <c r="F27" s="3" t="e">
        <f>COUNTIF(#REF!, "&gt;= " &amp; E27) - COUNTIF(#REF!, "&gt;=" &amp; E28)</f>
        <v>#REF!</v>
      </c>
      <c r="G27" s="51">
        <f t="shared" si="2"/>
        <v>315.69767441860449</v>
      </c>
      <c r="H27" s="52">
        <f>COUNTIF(Vertices[In-Degree], "&gt;= " &amp; G27) - COUNTIF(Vertices[In-Degree], "&gt;=" &amp; G28)</f>
        <v>0</v>
      </c>
      <c r="I27" s="51">
        <f t="shared" si="3"/>
        <v>27.325581395348838</v>
      </c>
      <c r="J27" s="52">
        <f>COUNTIF(Vertices[Out-Degree], "&gt;= " &amp; I27) - COUNTIF(Vertices[Out-Degree], "&gt;=" &amp; I28)</f>
        <v>1</v>
      </c>
      <c r="K27" s="51">
        <f t="shared" si="4"/>
        <v>264535.95050290687</v>
      </c>
      <c r="L27" s="52">
        <f>COUNTIF(Vertices[Betweenness Centrality], "&gt;= " &amp; K27) - COUNTIF(Vertices[Betweenness Centrality], "&gt;=" &amp; K28)</f>
        <v>0</v>
      </c>
      <c r="M27" s="51">
        <f t="shared" si="5"/>
        <v>5.848837209302323E-4</v>
      </c>
      <c r="N27" s="52">
        <f>COUNTIF(Vertices[Closeness Centrality], "&gt;= " &amp; M27) - COUNTIF(Vertices[Closeness Centrality], "&gt;=" &amp; M28)</f>
        <v>77</v>
      </c>
      <c r="O27" s="51">
        <f t="shared" si="6"/>
        <v>1.4048837209302329E-2</v>
      </c>
      <c r="P27" s="52">
        <f>COUNTIF(Vertices[Eigenvector Centrality], "&gt;= " &amp; O27) - COUNTIF(Vertices[Eigenvector Centrality], "&gt;=" &amp; O28)</f>
        <v>0</v>
      </c>
      <c r="Q27" s="51">
        <f t="shared" si="7"/>
        <v>62.210126744185999</v>
      </c>
      <c r="R27" s="52">
        <f>COUNTIF(Vertices[PageRank], "&gt;= " &amp; Q27) - COUNTIF(Vertices[PageRank], "&gt;=" &amp; Q28)</f>
        <v>0</v>
      </c>
      <c r="S27" s="51">
        <f t="shared" si="8"/>
        <v>0.58139534883720922</v>
      </c>
      <c r="T27" s="56">
        <f>COUNTIF(Vertices[Clustering Coefficient], "&gt;= " &amp; S27) - COUNTIF(Vertices[Clustering Coefficient], "&gt;=" &amp; S28)</f>
        <v>7</v>
      </c>
      <c r="U27" s="51">
        <f t="shared" ca="1" si="9"/>
        <v>40523.669722222236</v>
      </c>
      <c r="V27" s="52">
        <f t="shared" ca="1" si="0"/>
        <v>25</v>
      </c>
    </row>
    <row r="28" spans="1:22">
      <c r="E28" s="44" t="e">
        <f t="shared" si="1"/>
        <v>#REF!</v>
      </c>
      <c r="F28" s="3" t="e">
        <f>COUNTIF(#REF!, "&gt;= " &amp; E28) - COUNTIF(#REF!, "&gt;=" &amp; E29)</f>
        <v>#REF!</v>
      </c>
      <c r="G28" s="49">
        <f t="shared" si="2"/>
        <v>328.32558139534865</v>
      </c>
      <c r="H28" s="50">
        <f>COUNTIF(Vertices[In-Degree], "&gt;= " &amp; G28) - COUNTIF(Vertices[In-Degree], "&gt;=" &amp; G29)</f>
        <v>0</v>
      </c>
      <c r="I28" s="49">
        <f t="shared" si="3"/>
        <v>28.418604651162791</v>
      </c>
      <c r="J28" s="50">
        <f>COUNTIF(Vertices[Out-Degree], "&gt;= " &amp; I28) - COUNTIF(Vertices[Out-Degree], "&gt;=" &amp; I29)</f>
        <v>1</v>
      </c>
      <c r="K28" s="49">
        <f t="shared" si="4"/>
        <v>275117.38852302317</v>
      </c>
      <c r="L28" s="50">
        <f>COUNTIF(Vertices[Betweenness Centrality], "&gt;= " &amp; K28) - COUNTIF(Vertices[Betweenness Centrality], "&gt;=" &amp; K29)</f>
        <v>0</v>
      </c>
      <c r="M28" s="49">
        <f t="shared" si="5"/>
        <v>6.0827906976744159E-4</v>
      </c>
      <c r="N28" s="50">
        <f>COUNTIF(Vertices[Closeness Centrality], "&gt;= " &amp; M28) - COUNTIF(Vertices[Closeness Centrality], "&gt;=" &amp; M29)</f>
        <v>62</v>
      </c>
      <c r="O28" s="49">
        <f t="shared" si="6"/>
        <v>1.4610790697674422E-2</v>
      </c>
      <c r="P28" s="50">
        <f>COUNTIF(Vertices[Eigenvector Centrality], "&gt;= " &amp; O28) - COUNTIF(Vertices[Eigenvector Centrality], "&gt;=" &amp; O29)</f>
        <v>0</v>
      </c>
      <c r="Q28" s="49">
        <f t="shared" si="7"/>
        <v>64.698531813953437</v>
      </c>
      <c r="R28" s="50">
        <f>COUNTIF(Vertices[PageRank], "&gt;= " &amp; Q28) - COUNTIF(Vertices[PageRank], "&gt;=" &amp; Q29)</f>
        <v>0</v>
      </c>
      <c r="S28" s="49">
        <f t="shared" si="8"/>
        <v>0.60465116279069764</v>
      </c>
      <c r="T28" s="55">
        <f>COUNTIF(Vertices[Clustering Coefficient], "&gt;= " &amp; S28) - COUNTIF(Vertices[Clustering Coefficient], "&gt;=" &amp; S29)</f>
        <v>0</v>
      </c>
      <c r="U28" s="49">
        <f t="shared" ca="1" si="9"/>
        <v>40523.670347222236</v>
      </c>
      <c r="V28" s="50">
        <f t="shared" ca="1" si="0"/>
        <v>19</v>
      </c>
    </row>
    <row r="29" spans="1:22">
      <c r="E29" s="44" t="e">
        <f t="shared" si="1"/>
        <v>#REF!</v>
      </c>
      <c r="F29" s="3" t="e">
        <f>COUNTIF(#REF!, "&gt;= " &amp; E29) - COUNTIF(#REF!, "&gt;=" &amp; E30)</f>
        <v>#REF!</v>
      </c>
      <c r="G29" s="51">
        <f t="shared" si="2"/>
        <v>340.95348837209281</v>
      </c>
      <c r="H29" s="52">
        <f>COUNTIF(Vertices[In-Degree], "&gt;= " &amp; G29) - COUNTIF(Vertices[In-Degree], "&gt;=" &amp; G30)</f>
        <v>0</v>
      </c>
      <c r="I29" s="51">
        <f t="shared" si="3"/>
        <v>29.511627906976745</v>
      </c>
      <c r="J29" s="52">
        <f>COUNTIF(Vertices[Out-Degree], "&gt;= " &amp; I29) - COUNTIF(Vertices[Out-Degree], "&gt;=" &amp; I30)</f>
        <v>1</v>
      </c>
      <c r="K29" s="51">
        <f t="shared" si="4"/>
        <v>285698.82654313947</v>
      </c>
      <c r="L29" s="52">
        <f>COUNTIF(Vertices[Betweenness Centrality], "&gt;= " &amp; K29) - COUNTIF(Vertices[Betweenness Centrality], "&gt;=" &amp; K30)</f>
        <v>0</v>
      </c>
      <c r="M29" s="51">
        <f t="shared" si="5"/>
        <v>6.3167441860465087E-4</v>
      </c>
      <c r="N29" s="52">
        <f>COUNTIF(Vertices[Closeness Centrality], "&gt;= " &amp; M29) - COUNTIF(Vertices[Closeness Centrality], "&gt;=" &amp; M30)</f>
        <v>18</v>
      </c>
      <c r="O29" s="51">
        <f t="shared" si="6"/>
        <v>1.5172744186046515E-2</v>
      </c>
      <c r="P29" s="52">
        <f>COUNTIF(Vertices[Eigenvector Centrality], "&gt;= " &amp; O29) - COUNTIF(Vertices[Eigenvector Centrality], "&gt;=" &amp; O30)</f>
        <v>1</v>
      </c>
      <c r="Q29" s="51">
        <f t="shared" si="7"/>
        <v>67.186936883720875</v>
      </c>
      <c r="R29" s="52">
        <f>COUNTIF(Vertices[PageRank], "&gt;= " &amp; Q29) - COUNTIF(Vertices[PageRank], "&gt;=" &amp; Q30)</f>
        <v>0</v>
      </c>
      <c r="S29" s="51">
        <f t="shared" si="8"/>
        <v>0.62790697674418605</v>
      </c>
      <c r="T29" s="56">
        <f>COUNTIF(Vertices[Clustering Coefficient], "&gt;= " &amp; S29) - COUNTIF(Vertices[Clustering Coefficient], "&gt;=" &amp; S30)</f>
        <v>1</v>
      </c>
      <c r="U29" s="51">
        <f t="shared" ca="1" si="9"/>
        <v>40523.670972222237</v>
      </c>
      <c r="V29" s="52">
        <f t="shared" ca="1" si="0"/>
        <v>16</v>
      </c>
    </row>
    <row r="30" spans="1:22">
      <c r="E30" s="44" t="e">
        <f t="shared" si="1"/>
        <v>#REF!</v>
      </c>
      <c r="F30" s="3" t="e">
        <f>COUNTIF(#REF!, "&gt;= " &amp; E30) - COUNTIF(#REF!, "&gt;=" &amp; E31)</f>
        <v>#REF!</v>
      </c>
      <c r="G30" s="49">
        <f t="shared" si="2"/>
        <v>353.58139534883696</v>
      </c>
      <c r="H30" s="50">
        <f>COUNTIF(Vertices[In-Degree], "&gt;= " &amp; G30) - COUNTIF(Vertices[In-Degree], "&gt;=" &amp; G31)</f>
        <v>0</v>
      </c>
      <c r="I30" s="49">
        <f t="shared" si="3"/>
        <v>30.604651162790699</v>
      </c>
      <c r="J30" s="50">
        <f>COUNTIF(Vertices[Out-Degree], "&gt;= " &amp; I30) - COUNTIF(Vertices[Out-Degree], "&gt;=" &amp; I31)</f>
        <v>0</v>
      </c>
      <c r="K30" s="49">
        <f t="shared" si="4"/>
        <v>296280.26456325577</v>
      </c>
      <c r="L30" s="50">
        <f>COUNTIF(Vertices[Betweenness Centrality], "&gt;= " &amp; K30) - COUNTIF(Vertices[Betweenness Centrality], "&gt;=" &amp; K31)</f>
        <v>0</v>
      </c>
      <c r="M30" s="49">
        <f t="shared" si="5"/>
        <v>6.5506976744186016E-4</v>
      </c>
      <c r="N30" s="50">
        <f>COUNTIF(Vertices[Closeness Centrality], "&gt;= " &amp; M30) - COUNTIF(Vertices[Closeness Centrality], "&gt;=" &amp; M31)</f>
        <v>2</v>
      </c>
      <c r="O30" s="49">
        <f t="shared" si="6"/>
        <v>1.5734697674418607E-2</v>
      </c>
      <c r="P30" s="50">
        <f>COUNTIF(Vertices[Eigenvector Centrality], "&gt;= " &amp; O30) - COUNTIF(Vertices[Eigenvector Centrality], "&gt;=" &amp; O31)</f>
        <v>0</v>
      </c>
      <c r="Q30" s="49">
        <f t="shared" si="7"/>
        <v>69.675341953488314</v>
      </c>
      <c r="R30" s="50">
        <f>COUNTIF(Vertices[PageRank], "&gt;= " &amp; Q30) - COUNTIF(Vertices[PageRank], "&gt;=" &amp; Q31)</f>
        <v>0</v>
      </c>
      <c r="S30" s="49">
        <f t="shared" si="8"/>
        <v>0.65116279069767447</v>
      </c>
      <c r="T30" s="55">
        <f>COUNTIF(Vertices[Clustering Coefficient], "&gt;= " &amp; S30) - COUNTIF(Vertices[Clustering Coefficient], "&gt;=" &amp; S31)</f>
        <v>4</v>
      </c>
      <c r="U30" s="49">
        <f t="shared" ca="1" si="9"/>
        <v>40523.671597222237</v>
      </c>
      <c r="V30" s="50">
        <f t="shared" ca="1" si="0"/>
        <v>20</v>
      </c>
    </row>
    <row r="31" spans="1:22">
      <c r="E31" s="44" t="e">
        <f t="shared" si="1"/>
        <v>#REF!</v>
      </c>
      <c r="F31" s="3" t="e">
        <f>COUNTIF(#REF!, "&gt;= " &amp; E31) - COUNTIF(#REF!, "&gt;=" &amp; E32)</f>
        <v>#REF!</v>
      </c>
      <c r="G31" s="51">
        <f t="shared" si="2"/>
        <v>366.20930232558112</v>
      </c>
      <c r="H31" s="52">
        <f>COUNTIF(Vertices[In-Degree], "&gt;= " &amp; G31) - COUNTIF(Vertices[In-Degree], "&gt;=" &amp; G32)</f>
        <v>0</v>
      </c>
      <c r="I31" s="51">
        <f t="shared" si="3"/>
        <v>31.697674418604652</v>
      </c>
      <c r="J31" s="52">
        <f>COUNTIF(Vertices[Out-Degree], "&gt;= " &amp; I31) - COUNTIF(Vertices[Out-Degree], "&gt;=" &amp; I32)</f>
        <v>1</v>
      </c>
      <c r="K31" s="51">
        <f t="shared" si="4"/>
        <v>306861.70258337207</v>
      </c>
      <c r="L31" s="52">
        <f>COUNTIF(Vertices[Betweenness Centrality], "&gt;= " &amp; K31) - COUNTIF(Vertices[Betweenness Centrality], "&gt;=" &amp; K32)</f>
        <v>0</v>
      </c>
      <c r="M31" s="51">
        <f t="shared" si="5"/>
        <v>6.7846511627906944E-4</v>
      </c>
      <c r="N31" s="52">
        <f>COUNTIF(Vertices[Closeness Centrality], "&gt;= " &amp; M31) - COUNTIF(Vertices[Closeness Centrality], "&gt;=" &amp; M32)</f>
        <v>0</v>
      </c>
      <c r="O31" s="51">
        <f t="shared" si="6"/>
        <v>1.62966511627907E-2</v>
      </c>
      <c r="P31" s="52">
        <f>COUNTIF(Vertices[Eigenvector Centrality], "&gt;= " &amp; O31) - COUNTIF(Vertices[Eigenvector Centrality], "&gt;=" &amp; O32)</f>
        <v>0</v>
      </c>
      <c r="Q31" s="51">
        <f t="shared" si="7"/>
        <v>72.163747023255752</v>
      </c>
      <c r="R31" s="52">
        <f>COUNTIF(Vertices[PageRank], "&gt;= " &amp; Q31) - COUNTIF(Vertices[PageRank], "&gt;=" &amp; Q32)</f>
        <v>0</v>
      </c>
      <c r="S31" s="51">
        <f t="shared" si="8"/>
        <v>0.67441860465116288</v>
      </c>
      <c r="T31" s="56">
        <f>COUNTIF(Vertices[Clustering Coefficient], "&gt;= " &amp; S31) - COUNTIF(Vertices[Clustering Coefficient], "&gt;=" &amp; S32)</f>
        <v>0</v>
      </c>
      <c r="U31" s="51">
        <f t="shared" ca="1" si="9"/>
        <v>40523.672222222238</v>
      </c>
      <c r="V31" s="52">
        <f t="shared" ca="1" si="0"/>
        <v>26</v>
      </c>
    </row>
    <row r="32" spans="1:22">
      <c r="E32" s="44" t="e">
        <f t="shared" si="1"/>
        <v>#REF!</v>
      </c>
      <c r="F32" s="3" t="e">
        <f>COUNTIF(#REF!, "&gt;= " &amp; E32) - COUNTIF(#REF!, "&gt;=" &amp; E33)</f>
        <v>#REF!</v>
      </c>
      <c r="G32" s="49">
        <f t="shared" si="2"/>
        <v>378.83720930232528</v>
      </c>
      <c r="H32" s="50">
        <f>COUNTIF(Vertices[In-Degree], "&gt;= " &amp; G32) - COUNTIF(Vertices[In-Degree], "&gt;=" &amp; G33)</f>
        <v>0</v>
      </c>
      <c r="I32" s="49">
        <f t="shared" si="3"/>
        <v>32.790697674418603</v>
      </c>
      <c r="J32" s="50">
        <f>COUNTIF(Vertices[Out-Degree], "&gt;= " &amp; I32) - COUNTIF(Vertices[Out-Degree], "&gt;=" &amp; I33)</f>
        <v>0</v>
      </c>
      <c r="K32" s="49">
        <f t="shared" si="4"/>
        <v>317443.14060348837</v>
      </c>
      <c r="L32" s="50">
        <f>COUNTIF(Vertices[Betweenness Centrality], "&gt;= " &amp; K32) - COUNTIF(Vertices[Betweenness Centrality], "&gt;=" &amp; K33)</f>
        <v>0</v>
      </c>
      <c r="M32" s="49">
        <f t="shared" si="5"/>
        <v>7.0186046511627872E-4</v>
      </c>
      <c r="N32" s="50">
        <f>COUNTIF(Vertices[Closeness Centrality], "&gt;= " &amp; M32) - COUNTIF(Vertices[Closeness Centrality], "&gt;=" &amp; M33)</f>
        <v>0</v>
      </c>
      <c r="O32" s="49">
        <f t="shared" si="6"/>
        <v>1.6858604651162793E-2</v>
      </c>
      <c r="P32" s="50">
        <f>COUNTIF(Vertices[Eigenvector Centrality], "&gt;= " &amp; O32) - COUNTIF(Vertices[Eigenvector Centrality], "&gt;=" &amp; O33)</f>
        <v>0</v>
      </c>
      <c r="Q32" s="49">
        <f t="shared" si="7"/>
        <v>74.65215209302319</v>
      </c>
      <c r="R32" s="50">
        <f>COUNTIF(Vertices[PageRank], "&gt;= " &amp; Q32) - COUNTIF(Vertices[PageRank], "&gt;=" &amp; Q33)</f>
        <v>0</v>
      </c>
      <c r="S32" s="49">
        <f t="shared" si="8"/>
        <v>0.69767441860465129</v>
      </c>
      <c r="T32" s="55">
        <f>COUNTIF(Vertices[Clustering Coefficient], "&gt;= " &amp; S32) - COUNTIF(Vertices[Clustering Coefficient], "&gt;=" &amp; S33)</f>
        <v>1</v>
      </c>
      <c r="U32" s="49">
        <f t="shared" ca="1" si="9"/>
        <v>40523.672847222238</v>
      </c>
      <c r="V32" s="50">
        <f t="shared" ca="1" si="0"/>
        <v>19</v>
      </c>
    </row>
    <row r="33" spans="1:22">
      <c r="A33" s="45" t="s">
        <v>93</v>
      </c>
      <c r="B33" s="58" t="str">
        <f>IF(COUNT(#REF!)&gt;0, E2, NoMetricMessage)</f>
        <v>Not Available</v>
      </c>
      <c r="E33" s="44" t="e">
        <f t="shared" si="1"/>
        <v>#REF!</v>
      </c>
      <c r="F33" s="3" t="e">
        <f>COUNTIF(#REF!, "&gt;= " &amp; E33) - COUNTIF(#REF!, "&gt;=" &amp; E34)</f>
        <v>#REF!</v>
      </c>
      <c r="G33" s="51">
        <f t="shared" si="2"/>
        <v>391.46511627906943</v>
      </c>
      <c r="H33" s="52">
        <f>COUNTIF(Vertices[In-Degree], "&gt;= " &amp; G33) - COUNTIF(Vertices[In-Degree], "&gt;=" &amp; G34)</f>
        <v>0</v>
      </c>
      <c r="I33" s="51">
        <f t="shared" si="3"/>
        <v>33.883720930232556</v>
      </c>
      <c r="J33" s="52">
        <f>COUNTIF(Vertices[Out-Degree], "&gt;= " &amp; I33) - COUNTIF(Vertices[Out-Degree], "&gt;=" &amp; I34)</f>
        <v>0</v>
      </c>
      <c r="K33" s="51">
        <f t="shared" si="4"/>
        <v>328024.57862360467</v>
      </c>
      <c r="L33" s="52">
        <f>COUNTIF(Vertices[Betweenness Centrality], "&gt;= " &amp; K33) - COUNTIF(Vertices[Betweenness Centrality], "&gt;=" &amp; K34)</f>
        <v>0</v>
      </c>
      <c r="M33" s="51">
        <f t="shared" si="5"/>
        <v>7.2525581395348801E-4</v>
      </c>
      <c r="N33" s="52">
        <f>COUNTIF(Vertices[Closeness Centrality], "&gt;= " &amp; M33) - COUNTIF(Vertices[Closeness Centrality], "&gt;=" &amp; M34)</f>
        <v>1</v>
      </c>
      <c r="O33" s="51">
        <f t="shared" si="6"/>
        <v>1.7420558139534886E-2</v>
      </c>
      <c r="P33" s="52">
        <f>COUNTIF(Vertices[Eigenvector Centrality], "&gt;= " &amp; O33) - COUNTIF(Vertices[Eigenvector Centrality], "&gt;=" &amp; O34)</f>
        <v>0</v>
      </c>
      <c r="Q33" s="51">
        <f t="shared" si="7"/>
        <v>77.140557162790628</v>
      </c>
      <c r="R33" s="52">
        <f>COUNTIF(Vertices[PageRank], "&gt;= " &amp; Q33) - COUNTIF(Vertices[PageRank], "&gt;=" &amp; Q34)</f>
        <v>0</v>
      </c>
      <c r="S33" s="51">
        <f t="shared" si="8"/>
        <v>0.72093023255813971</v>
      </c>
      <c r="T33" s="56">
        <f>COUNTIF(Vertices[Clustering Coefficient], "&gt;= " &amp; S33) - COUNTIF(Vertices[Clustering Coefficient], "&gt;=" &amp; S34)</f>
        <v>0</v>
      </c>
      <c r="U33" s="51">
        <f t="shared" ca="1" si="9"/>
        <v>40523.673472222239</v>
      </c>
      <c r="V33" s="52">
        <f t="shared" ca="1" si="0"/>
        <v>27</v>
      </c>
    </row>
    <row r="34" spans="1:22">
      <c r="A34" s="45" t="s">
        <v>94</v>
      </c>
      <c r="B34" s="58" t="str">
        <f>IF(COUNT(#REF!)&gt;0, E45, NoMetricMessage)</f>
        <v>Not Available</v>
      </c>
      <c r="E34" s="44" t="e">
        <f t="shared" si="1"/>
        <v>#REF!</v>
      </c>
      <c r="F34" s="3" t="e">
        <f>COUNTIF(#REF!, "&gt;= " &amp; E34) - COUNTIF(#REF!, "&gt;=" &amp; E35)</f>
        <v>#REF!</v>
      </c>
      <c r="G34" s="49">
        <f t="shared" si="2"/>
        <v>404.09302325581359</v>
      </c>
      <c r="H34" s="50">
        <f>COUNTIF(Vertices[In-Degree], "&gt;= " &amp; G34) - COUNTIF(Vertices[In-Degree], "&gt;=" &amp; G35)</f>
        <v>0</v>
      </c>
      <c r="I34" s="49">
        <f t="shared" si="3"/>
        <v>34.97674418604651</v>
      </c>
      <c r="J34" s="50">
        <f>COUNTIF(Vertices[Out-Degree], "&gt;= " &amp; I34) - COUNTIF(Vertices[Out-Degree], "&gt;=" &amp; I35)</f>
        <v>2</v>
      </c>
      <c r="K34" s="49">
        <f t="shared" si="4"/>
        <v>338606.01664372097</v>
      </c>
      <c r="L34" s="50">
        <f>COUNTIF(Vertices[Betweenness Centrality], "&gt;= " &amp; K34) - COUNTIF(Vertices[Betweenness Centrality], "&gt;=" &amp; K35)</f>
        <v>0</v>
      </c>
      <c r="M34" s="49">
        <f t="shared" si="5"/>
        <v>7.4865116279069729E-4</v>
      </c>
      <c r="N34" s="50">
        <f>COUNTIF(Vertices[Closeness Centrality], "&gt;= " &amp; M34) - COUNTIF(Vertices[Closeness Centrality], "&gt;=" &amp; M35)</f>
        <v>0</v>
      </c>
      <c r="O34" s="49">
        <f t="shared" si="6"/>
        <v>1.798251162790698E-2</v>
      </c>
      <c r="P34" s="50">
        <f>COUNTIF(Vertices[Eigenvector Centrality], "&gt;= " &amp; O34) - COUNTIF(Vertices[Eigenvector Centrality], "&gt;=" &amp; O35)</f>
        <v>0</v>
      </c>
      <c r="Q34" s="49">
        <f t="shared" si="7"/>
        <v>79.628962232558067</v>
      </c>
      <c r="R34" s="50">
        <f>COUNTIF(Vertices[PageRank], "&gt;= " &amp; Q34) - COUNTIF(Vertices[PageRank], "&gt;=" &amp; Q35)</f>
        <v>0</v>
      </c>
      <c r="S34" s="49">
        <f t="shared" si="8"/>
        <v>0.74418604651162812</v>
      </c>
      <c r="T34" s="55">
        <f>COUNTIF(Vertices[Clustering Coefficient], "&gt;= " &amp; S34) - COUNTIF(Vertices[Clustering Coefficient], "&gt;=" &amp; S35)</f>
        <v>2</v>
      </c>
      <c r="U34" s="49">
        <f t="shared" ca="1" si="9"/>
        <v>40523.67409722224</v>
      </c>
      <c r="V34" s="50">
        <f t="shared" ca="1" si="0"/>
        <v>22</v>
      </c>
    </row>
    <row r="35" spans="1:22">
      <c r="A35" s="45" t="s">
        <v>95</v>
      </c>
      <c r="B35" s="59" t="str">
        <f>IFERROR(AVERAGE(#REF!),NoMetricMessage)</f>
        <v>Not Available</v>
      </c>
      <c r="E35" s="44" t="e">
        <f t="shared" si="1"/>
        <v>#REF!</v>
      </c>
      <c r="F35" s="3" t="e">
        <f>COUNTIF(#REF!, "&gt;= " &amp; E35) - COUNTIF(#REF!, "&gt;=" &amp; E36)</f>
        <v>#REF!</v>
      </c>
      <c r="G35" s="51">
        <f t="shared" si="2"/>
        <v>416.72093023255775</v>
      </c>
      <c r="H35" s="52">
        <f>COUNTIF(Vertices[In-Degree], "&gt;= " &amp; G35) - COUNTIF(Vertices[In-Degree], "&gt;=" &amp; G36)</f>
        <v>0</v>
      </c>
      <c r="I35" s="51">
        <f t="shared" si="3"/>
        <v>36.069767441860463</v>
      </c>
      <c r="J35" s="52">
        <f>COUNTIF(Vertices[Out-Degree], "&gt;= " &amp; I35) - COUNTIF(Vertices[Out-Degree], "&gt;=" &amp; I36)</f>
        <v>0</v>
      </c>
      <c r="K35" s="51">
        <f t="shared" si="4"/>
        <v>349187.45466383727</v>
      </c>
      <c r="L35" s="52">
        <f>COUNTIF(Vertices[Betweenness Centrality], "&gt;= " &amp; K35) - COUNTIF(Vertices[Betweenness Centrality], "&gt;=" &amp; K36)</f>
        <v>0</v>
      </c>
      <c r="M35" s="51">
        <f t="shared" si="5"/>
        <v>7.7204651162790657E-4</v>
      </c>
      <c r="N35" s="52">
        <f>COUNTIF(Vertices[Closeness Centrality], "&gt;= " &amp; M35) - COUNTIF(Vertices[Closeness Centrality], "&gt;=" &amp; M36)</f>
        <v>0</v>
      </c>
      <c r="O35" s="51">
        <f t="shared" si="6"/>
        <v>1.8544465116279073E-2</v>
      </c>
      <c r="P35" s="52">
        <f>COUNTIF(Vertices[Eigenvector Centrality], "&gt;= " &amp; O35) - COUNTIF(Vertices[Eigenvector Centrality], "&gt;=" &amp; O36)</f>
        <v>0</v>
      </c>
      <c r="Q35" s="51">
        <f t="shared" si="7"/>
        <v>82.117367302325505</v>
      </c>
      <c r="R35" s="52">
        <f>COUNTIF(Vertices[PageRank], "&gt;= " &amp; Q35) - COUNTIF(Vertices[PageRank], "&gt;=" &amp; Q36)</f>
        <v>0</v>
      </c>
      <c r="S35" s="51">
        <f t="shared" si="8"/>
        <v>0.76744186046511653</v>
      </c>
      <c r="T35" s="56">
        <f>COUNTIF(Vertices[Clustering Coefficient], "&gt;= " &amp; S35) - COUNTIF(Vertices[Clustering Coefficient], "&gt;=" &amp; S36)</f>
        <v>0</v>
      </c>
      <c r="U35" s="51">
        <f t="shared" ca="1" si="9"/>
        <v>40523.67472222224</v>
      </c>
      <c r="V35" s="52">
        <f t="shared" ca="1" si="0"/>
        <v>23</v>
      </c>
    </row>
    <row r="36" spans="1:22">
      <c r="A36" s="45" t="s">
        <v>96</v>
      </c>
      <c r="B36" s="59" t="str">
        <f>IFERROR(MEDIAN(#REF!),NoMetricMessage)</f>
        <v>Not Available</v>
      </c>
      <c r="E36" s="44" t="e">
        <f t="shared" si="1"/>
        <v>#REF!</v>
      </c>
      <c r="F36" s="3" t="e">
        <f>COUNTIF(#REF!, "&gt;= " &amp; E36) - COUNTIF(#REF!, "&gt;=" &amp; E37)</f>
        <v>#REF!</v>
      </c>
      <c r="G36" s="49">
        <f t="shared" si="2"/>
        <v>429.34883720930191</v>
      </c>
      <c r="H36" s="50">
        <f>COUNTIF(Vertices[In-Degree], "&gt;= " &amp; G36) - COUNTIF(Vertices[In-Degree], "&gt;=" &amp; G37)</f>
        <v>0</v>
      </c>
      <c r="I36" s="49">
        <f t="shared" si="3"/>
        <v>37.162790697674417</v>
      </c>
      <c r="J36" s="50">
        <f>COUNTIF(Vertices[Out-Degree], "&gt;= " &amp; I36) - COUNTIF(Vertices[Out-Degree], "&gt;=" &amp; I37)</f>
        <v>0</v>
      </c>
      <c r="K36" s="49">
        <f t="shared" si="4"/>
        <v>359768.89268395357</v>
      </c>
      <c r="L36" s="50">
        <f>COUNTIF(Vertices[Betweenness Centrality], "&gt;= " &amp; K36) - COUNTIF(Vertices[Betweenness Centrality], "&gt;=" &amp; K37)</f>
        <v>0</v>
      </c>
      <c r="M36" s="49">
        <f t="shared" si="5"/>
        <v>7.9544186046511586E-4</v>
      </c>
      <c r="N36" s="50">
        <f>COUNTIF(Vertices[Closeness Centrality], "&gt;= " &amp; M36) - COUNTIF(Vertices[Closeness Centrality], "&gt;=" &amp; M37)</f>
        <v>0</v>
      </c>
      <c r="O36" s="49">
        <f t="shared" si="6"/>
        <v>1.9106418604651166E-2</v>
      </c>
      <c r="P36" s="50">
        <f>COUNTIF(Vertices[Eigenvector Centrality], "&gt;= " &amp; O36) - COUNTIF(Vertices[Eigenvector Centrality], "&gt;=" &amp; O37)</f>
        <v>0</v>
      </c>
      <c r="Q36" s="49">
        <f t="shared" si="7"/>
        <v>84.605772372092943</v>
      </c>
      <c r="R36" s="50">
        <f>COUNTIF(Vertices[PageRank], "&gt;= " &amp; Q36) - COUNTIF(Vertices[PageRank], "&gt;=" &amp; Q37)</f>
        <v>0</v>
      </c>
      <c r="S36" s="49">
        <f t="shared" si="8"/>
        <v>0.79069767441860495</v>
      </c>
      <c r="T36" s="55">
        <f>COUNTIF(Vertices[Clustering Coefficient], "&gt;= " &amp; S36) - COUNTIF(Vertices[Clustering Coefficient], "&gt;=" &amp; S37)</f>
        <v>0</v>
      </c>
      <c r="U36" s="49">
        <f t="shared" ca="1" si="9"/>
        <v>40523.675347222241</v>
      </c>
      <c r="V36" s="50">
        <f t="shared" ca="1" si="0"/>
        <v>21</v>
      </c>
    </row>
    <row r="37" spans="1:22">
      <c r="E37" s="44" t="e">
        <f t="shared" si="1"/>
        <v>#REF!</v>
      </c>
      <c r="F37" s="3" t="e">
        <f>COUNTIF(#REF!, "&gt;= " &amp; E37) - COUNTIF(#REF!, "&gt;=" &amp; E38)</f>
        <v>#REF!</v>
      </c>
      <c r="G37" s="51">
        <f t="shared" si="2"/>
        <v>441.97674418604606</v>
      </c>
      <c r="H37" s="52">
        <f>COUNTIF(Vertices[In-Degree], "&gt;= " &amp; G37) - COUNTIF(Vertices[In-Degree], "&gt;=" &amp; G38)</f>
        <v>0</v>
      </c>
      <c r="I37" s="51">
        <f t="shared" si="3"/>
        <v>38.255813953488371</v>
      </c>
      <c r="J37" s="52">
        <f>COUNTIF(Vertices[Out-Degree], "&gt;= " &amp; I37) - COUNTIF(Vertices[Out-Degree], "&gt;=" &amp; I38)</f>
        <v>0</v>
      </c>
      <c r="K37" s="51">
        <f t="shared" si="4"/>
        <v>370350.33070406987</v>
      </c>
      <c r="L37" s="52">
        <f>COUNTIF(Vertices[Betweenness Centrality], "&gt;= " &amp; K37) - COUNTIF(Vertices[Betweenness Centrality], "&gt;=" &amp; K38)</f>
        <v>0</v>
      </c>
      <c r="M37" s="51">
        <f t="shared" si="5"/>
        <v>8.1883720930232514E-4</v>
      </c>
      <c r="N37" s="52">
        <f>COUNTIF(Vertices[Closeness Centrality], "&gt;= " &amp; M37) - COUNTIF(Vertices[Closeness Centrality], "&gt;=" &amp; M38)</f>
        <v>0</v>
      </c>
      <c r="O37" s="51">
        <f t="shared" si="6"/>
        <v>1.9668372093023259E-2</v>
      </c>
      <c r="P37" s="52">
        <f>COUNTIF(Vertices[Eigenvector Centrality], "&gt;= " &amp; O37) - COUNTIF(Vertices[Eigenvector Centrality], "&gt;=" &amp; O38)</f>
        <v>0</v>
      </c>
      <c r="Q37" s="51">
        <f t="shared" si="7"/>
        <v>87.094177441860381</v>
      </c>
      <c r="R37" s="52">
        <f>COUNTIF(Vertices[PageRank], "&gt;= " &amp; Q37) - COUNTIF(Vertices[PageRank], "&gt;=" &amp; Q38)</f>
        <v>0</v>
      </c>
      <c r="S37" s="51">
        <f t="shared" si="8"/>
        <v>0.81395348837209336</v>
      </c>
      <c r="T37" s="56">
        <f>COUNTIF(Vertices[Clustering Coefficient], "&gt;= " &amp; S37) - COUNTIF(Vertices[Clustering Coefficient], "&gt;=" &amp; S38)</f>
        <v>1</v>
      </c>
      <c r="U37" s="51">
        <f t="shared" ca="1" si="9"/>
        <v>40523.675972222241</v>
      </c>
      <c r="V37" s="52">
        <f t="shared" ca="1" si="0"/>
        <v>19</v>
      </c>
    </row>
    <row r="38" spans="1:22">
      <c r="E38" s="44" t="e">
        <f t="shared" si="1"/>
        <v>#REF!</v>
      </c>
      <c r="F38" s="3" t="e">
        <f>COUNTIF(#REF!, "&gt;= " &amp; E38) - COUNTIF(#REF!, "&gt;=" &amp; E39)</f>
        <v>#REF!</v>
      </c>
      <c r="G38" s="49">
        <f t="shared" si="2"/>
        <v>454.60465116279022</v>
      </c>
      <c r="H38" s="50">
        <f>COUNTIF(Vertices[In-Degree], "&gt;= " &amp; G38) - COUNTIF(Vertices[In-Degree], "&gt;=" &amp; G39)</f>
        <v>0</v>
      </c>
      <c r="I38" s="49">
        <f t="shared" si="3"/>
        <v>39.348837209302324</v>
      </c>
      <c r="J38" s="50">
        <f>COUNTIF(Vertices[Out-Degree], "&gt;= " &amp; I38) - COUNTIF(Vertices[Out-Degree], "&gt;=" &amp; I39)</f>
        <v>0</v>
      </c>
      <c r="K38" s="49">
        <f t="shared" si="4"/>
        <v>380931.76872418617</v>
      </c>
      <c r="L38" s="50">
        <f>COUNTIF(Vertices[Betweenness Centrality], "&gt;= " &amp; K38) - COUNTIF(Vertices[Betweenness Centrality], "&gt;=" &amp; K39)</f>
        <v>0</v>
      </c>
      <c r="M38" s="49">
        <f t="shared" si="5"/>
        <v>8.4223255813953442E-4</v>
      </c>
      <c r="N38" s="50">
        <f>COUNTIF(Vertices[Closeness Centrality], "&gt;= " &amp; M38) - COUNTIF(Vertices[Closeness Centrality], "&gt;=" &amp; M39)</f>
        <v>0</v>
      </c>
      <c r="O38" s="49">
        <f t="shared" si="6"/>
        <v>2.0230325581395352E-2</v>
      </c>
      <c r="P38" s="50">
        <f>COUNTIF(Vertices[Eigenvector Centrality], "&gt;= " &amp; O38) - COUNTIF(Vertices[Eigenvector Centrality], "&gt;=" &amp; O39)</f>
        <v>0</v>
      </c>
      <c r="Q38" s="49">
        <f t="shared" si="7"/>
        <v>89.58258251162782</v>
      </c>
      <c r="R38" s="50">
        <f>COUNTIF(Vertices[PageRank], "&gt;= " &amp; Q38) - COUNTIF(Vertices[PageRank], "&gt;=" &amp; Q39)</f>
        <v>0</v>
      </c>
      <c r="S38" s="49">
        <f t="shared" si="8"/>
        <v>0.83720930232558177</v>
      </c>
      <c r="T38" s="55">
        <f>COUNTIF(Vertices[Clustering Coefficient], "&gt;= " &amp; S38) - COUNTIF(Vertices[Clustering Coefficient], "&gt;=" &amp; S39)</f>
        <v>0</v>
      </c>
      <c r="U38" s="49">
        <f t="shared" ca="1" si="9"/>
        <v>40523.676597222242</v>
      </c>
      <c r="V38" s="50">
        <f t="shared" ca="1" si="0"/>
        <v>15</v>
      </c>
    </row>
    <row r="39" spans="1:22">
      <c r="E39" s="44" t="e">
        <f t="shared" si="1"/>
        <v>#REF!</v>
      </c>
      <c r="F39" s="3" t="e">
        <f>COUNTIF(#REF!, "&gt;= " &amp; E39) - COUNTIF(#REF!, "&gt;=" &amp; E40)</f>
        <v>#REF!</v>
      </c>
      <c r="G39" s="51">
        <f t="shared" si="2"/>
        <v>467.23255813953438</v>
      </c>
      <c r="H39" s="52">
        <f>COUNTIF(Vertices[In-Degree], "&gt;= " &amp; G39) - COUNTIF(Vertices[In-Degree], "&gt;=" &amp; G40)</f>
        <v>0</v>
      </c>
      <c r="I39" s="51">
        <f t="shared" si="3"/>
        <v>40.441860465116278</v>
      </c>
      <c r="J39" s="52">
        <f>COUNTIF(Vertices[Out-Degree], "&gt;= " &amp; I39) - COUNTIF(Vertices[Out-Degree], "&gt;=" &amp; I40)</f>
        <v>0</v>
      </c>
      <c r="K39" s="51">
        <f t="shared" si="4"/>
        <v>391513.20674430247</v>
      </c>
      <c r="L39" s="52">
        <f>COUNTIF(Vertices[Betweenness Centrality], "&gt;= " &amp; K39) - COUNTIF(Vertices[Betweenness Centrality], "&gt;=" &amp; K40)</f>
        <v>0</v>
      </c>
      <c r="M39" s="51">
        <f t="shared" si="5"/>
        <v>8.6562790697674371E-4</v>
      </c>
      <c r="N39" s="52">
        <f>COUNTIF(Vertices[Closeness Centrality], "&gt;= " &amp; M39) - COUNTIF(Vertices[Closeness Centrality], "&gt;=" &amp; M40)</f>
        <v>0</v>
      </c>
      <c r="O39" s="51">
        <f t="shared" si="6"/>
        <v>2.0792279069767446E-2</v>
      </c>
      <c r="P39" s="52">
        <f>COUNTIF(Vertices[Eigenvector Centrality], "&gt;= " &amp; O39) - COUNTIF(Vertices[Eigenvector Centrality], "&gt;=" &amp; O40)</f>
        <v>0</v>
      </c>
      <c r="Q39" s="51">
        <f t="shared" si="7"/>
        <v>92.070987581395258</v>
      </c>
      <c r="R39" s="52">
        <f>COUNTIF(Vertices[PageRank], "&gt;= " &amp; Q39) - COUNTIF(Vertices[PageRank], "&gt;=" &amp; Q40)</f>
        <v>0</v>
      </c>
      <c r="S39" s="51">
        <f t="shared" si="8"/>
        <v>0.86046511627907019</v>
      </c>
      <c r="T39" s="56">
        <f>COUNTIF(Vertices[Clustering Coefficient], "&gt;= " &amp; S39) - COUNTIF(Vertices[Clustering Coefficient], "&gt;=" &amp; S40)</f>
        <v>0</v>
      </c>
      <c r="U39" s="51">
        <f t="shared" ca="1" si="9"/>
        <v>40523.677222222243</v>
      </c>
      <c r="V39" s="52">
        <f t="shared" ca="1" si="0"/>
        <v>28</v>
      </c>
    </row>
    <row r="40" spans="1:22">
      <c r="E40" s="44" t="e">
        <f t="shared" si="1"/>
        <v>#REF!</v>
      </c>
      <c r="F40" s="3" t="e">
        <f>COUNTIF(#REF!, "&gt;= " &amp; E40) - COUNTIF(#REF!, "&gt;=" &amp; E41)</f>
        <v>#REF!</v>
      </c>
      <c r="G40" s="49">
        <f t="shared" si="2"/>
        <v>479.86046511627853</v>
      </c>
      <c r="H40" s="50">
        <f>COUNTIF(Vertices[In-Degree], "&gt;= " &amp; G40) - COUNTIF(Vertices[In-Degree], "&gt;=" &amp; G41)</f>
        <v>0</v>
      </c>
      <c r="I40" s="49">
        <f t="shared" si="3"/>
        <v>41.534883720930232</v>
      </c>
      <c r="J40" s="50">
        <f>COUNTIF(Vertices[Out-Degree], "&gt;= " &amp; I40) - COUNTIF(Vertices[Out-Degree], "&gt;=" &amp; I41)</f>
        <v>0</v>
      </c>
      <c r="K40" s="49">
        <f t="shared" si="4"/>
        <v>402094.64476441877</v>
      </c>
      <c r="L40" s="50">
        <f>COUNTIF(Vertices[Betweenness Centrality], "&gt;= " &amp; K40) - COUNTIF(Vertices[Betweenness Centrality], "&gt;=" &amp; K41)</f>
        <v>0</v>
      </c>
      <c r="M40" s="49">
        <f t="shared" si="5"/>
        <v>8.8902325581395299E-4</v>
      </c>
      <c r="N40" s="50">
        <f>COUNTIF(Vertices[Closeness Centrality], "&gt;= " &amp; M40) - COUNTIF(Vertices[Closeness Centrality], "&gt;=" &amp; M41)</f>
        <v>0</v>
      </c>
      <c r="O40" s="49">
        <f t="shared" si="6"/>
        <v>2.1354232558139539E-2</v>
      </c>
      <c r="P40" s="50">
        <f>COUNTIF(Vertices[Eigenvector Centrality], "&gt;= " &amp; O40) - COUNTIF(Vertices[Eigenvector Centrality], "&gt;=" &amp; O41)</f>
        <v>0</v>
      </c>
      <c r="Q40" s="49">
        <f t="shared" si="7"/>
        <v>94.559392651162696</v>
      </c>
      <c r="R40" s="50">
        <f>COUNTIF(Vertices[PageRank], "&gt;= " &amp; Q40) - COUNTIF(Vertices[PageRank], "&gt;=" &amp; Q41)</f>
        <v>0</v>
      </c>
      <c r="S40" s="49">
        <f t="shared" si="8"/>
        <v>0.8837209302325586</v>
      </c>
      <c r="T40" s="55">
        <f>COUNTIF(Vertices[Clustering Coefficient], "&gt;= " &amp; S40) - COUNTIF(Vertices[Clustering Coefficient], "&gt;=" &amp; S41)</f>
        <v>1</v>
      </c>
      <c r="U40" s="49">
        <f t="shared" ca="1" si="9"/>
        <v>40523.677847222243</v>
      </c>
      <c r="V40" s="50">
        <f t="shared" ca="1" si="0"/>
        <v>28</v>
      </c>
    </row>
    <row r="41" spans="1:22">
      <c r="E41" s="44" t="e">
        <f t="shared" si="1"/>
        <v>#REF!</v>
      </c>
      <c r="F41" s="3" t="e">
        <f>COUNTIF(#REF!, "&gt;= " &amp; E41) - COUNTIF(#REF!, "&gt;=" &amp; E42)</f>
        <v>#REF!</v>
      </c>
      <c r="G41" s="51">
        <f t="shared" si="2"/>
        <v>492.48837209302269</v>
      </c>
      <c r="H41" s="52">
        <f>COUNTIF(Vertices[In-Degree], "&gt;= " &amp; G41) - COUNTIF(Vertices[In-Degree], "&gt;=" &amp; G42)</f>
        <v>0</v>
      </c>
      <c r="I41" s="51">
        <f t="shared" si="3"/>
        <v>42.627906976744185</v>
      </c>
      <c r="J41" s="52">
        <f>COUNTIF(Vertices[Out-Degree], "&gt;= " &amp; I41) - COUNTIF(Vertices[Out-Degree], "&gt;=" &amp; I42)</f>
        <v>0</v>
      </c>
      <c r="K41" s="51">
        <f t="shared" si="4"/>
        <v>412676.08278453507</v>
      </c>
      <c r="L41" s="52">
        <f>COUNTIF(Vertices[Betweenness Centrality], "&gt;= " &amp; K41) - COUNTIF(Vertices[Betweenness Centrality], "&gt;=" &amp; K42)</f>
        <v>0</v>
      </c>
      <c r="M41" s="51">
        <f t="shared" si="5"/>
        <v>9.1241860465116227E-4</v>
      </c>
      <c r="N41" s="52">
        <f>COUNTIF(Vertices[Closeness Centrality], "&gt;= " &amp; M41) - COUNTIF(Vertices[Closeness Centrality], "&gt;=" &amp; M42)</f>
        <v>0</v>
      </c>
      <c r="O41" s="51">
        <f t="shared" si="6"/>
        <v>2.1916186046511632E-2</v>
      </c>
      <c r="P41" s="52">
        <f>COUNTIF(Vertices[Eigenvector Centrality], "&gt;= " &amp; O41) - COUNTIF(Vertices[Eigenvector Centrality], "&gt;=" &amp; O42)</f>
        <v>0</v>
      </c>
      <c r="Q41" s="51">
        <f t="shared" si="7"/>
        <v>97.047797720930134</v>
      </c>
      <c r="R41" s="52">
        <f>COUNTIF(Vertices[PageRank], "&gt;= " &amp; Q41) - COUNTIF(Vertices[PageRank], "&gt;=" &amp; Q42)</f>
        <v>0</v>
      </c>
      <c r="S41" s="51">
        <f t="shared" si="8"/>
        <v>0.90697674418604701</v>
      </c>
      <c r="T41" s="56">
        <f>COUNTIF(Vertices[Clustering Coefficient], "&gt;= " &amp; S41) - COUNTIF(Vertices[Clustering Coefficient], "&gt;=" &amp; S42)</f>
        <v>0</v>
      </c>
      <c r="U41" s="51">
        <f t="shared" ca="1" si="9"/>
        <v>40523.678472222244</v>
      </c>
      <c r="V41" s="52">
        <f t="shared" ca="1" si="0"/>
        <v>24</v>
      </c>
    </row>
    <row r="42" spans="1:22">
      <c r="E42" s="44" t="e">
        <f t="shared" si="1"/>
        <v>#REF!</v>
      </c>
      <c r="F42" s="3" t="e">
        <f>COUNTIF(#REF!, "&gt;= " &amp; E42) - COUNTIF(#REF!, "&gt;=" &amp; E43)</f>
        <v>#REF!</v>
      </c>
      <c r="G42" s="49">
        <f t="shared" si="2"/>
        <v>505.11627906976685</v>
      </c>
      <c r="H42" s="50">
        <f>COUNTIF(Vertices[In-Degree], "&gt;= " &amp; G42) - COUNTIF(Vertices[In-Degree], "&gt;=" &amp; G43)</f>
        <v>0</v>
      </c>
      <c r="I42" s="49">
        <f t="shared" si="3"/>
        <v>43.720930232558139</v>
      </c>
      <c r="J42" s="50">
        <f>COUNTIF(Vertices[Out-Degree], "&gt;= " &amp; I42) - COUNTIF(Vertices[Out-Degree], "&gt;=" &amp; I43)</f>
        <v>0</v>
      </c>
      <c r="K42" s="49">
        <f t="shared" si="4"/>
        <v>423257.52080465137</v>
      </c>
      <c r="L42" s="50">
        <f>COUNTIF(Vertices[Betweenness Centrality], "&gt;= " &amp; K42) - COUNTIF(Vertices[Betweenness Centrality], "&gt;=" &amp; K43)</f>
        <v>0</v>
      </c>
      <c r="M42" s="49">
        <f t="shared" si="5"/>
        <v>9.3581395348837156E-4</v>
      </c>
      <c r="N42" s="50">
        <f>COUNTIF(Vertices[Closeness Centrality], "&gt;= " &amp; M42) - COUNTIF(Vertices[Closeness Centrality], "&gt;=" &amp; M43)</f>
        <v>0</v>
      </c>
      <c r="O42" s="49">
        <f t="shared" si="6"/>
        <v>2.2478139534883725E-2</v>
      </c>
      <c r="P42" s="50">
        <f>COUNTIF(Vertices[Eigenvector Centrality], "&gt;= " &amp; O42) - COUNTIF(Vertices[Eigenvector Centrality], "&gt;=" &amp; O43)</f>
        <v>0</v>
      </c>
      <c r="Q42" s="49">
        <f t="shared" si="7"/>
        <v>99.536202790697573</v>
      </c>
      <c r="R42" s="50">
        <f>COUNTIF(Vertices[PageRank], "&gt;= " &amp; Q42) - COUNTIF(Vertices[PageRank], "&gt;=" &amp; Q43)</f>
        <v>0</v>
      </c>
      <c r="S42" s="49">
        <f t="shared" si="8"/>
        <v>0.93023255813953543</v>
      </c>
      <c r="T42" s="55">
        <f>COUNTIF(Vertices[Clustering Coefficient], "&gt;= " &amp; S42) - COUNTIF(Vertices[Clustering Coefficient], "&gt;=" &amp; S43)</f>
        <v>0</v>
      </c>
      <c r="U42" s="49">
        <f t="shared" ca="1" si="9"/>
        <v>40523.679097222244</v>
      </c>
      <c r="V42" s="50">
        <f t="shared" ca="1" si="0"/>
        <v>31</v>
      </c>
    </row>
    <row r="43" spans="1:22">
      <c r="E43" s="44" t="e">
        <f t="shared" si="1"/>
        <v>#REF!</v>
      </c>
      <c r="F43" s="3" t="e">
        <f>COUNTIF(#REF!, "&gt;= " &amp; E43) - COUNTIF(#REF!, "&gt;=" &amp; E44)</f>
        <v>#REF!</v>
      </c>
      <c r="G43" s="51">
        <f t="shared" si="2"/>
        <v>517.744186046511</v>
      </c>
      <c r="H43" s="52">
        <f>COUNTIF(Vertices[In-Degree], "&gt;= " &amp; G43) - COUNTIF(Vertices[In-Degree], "&gt;=" &amp; G44)</f>
        <v>0</v>
      </c>
      <c r="I43" s="51">
        <f t="shared" si="3"/>
        <v>44.813953488372093</v>
      </c>
      <c r="J43" s="52">
        <f>COUNTIF(Vertices[Out-Degree], "&gt;= " &amp; I43) - COUNTIF(Vertices[Out-Degree], "&gt;=" &amp; I44)</f>
        <v>0</v>
      </c>
      <c r="K43" s="51">
        <f t="shared" si="4"/>
        <v>433838.95882476767</v>
      </c>
      <c r="L43" s="52">
        <f>COUNTIF(Vertices[Betweenness Centrality], "&gt;= " &amp; K43) - COUNTIF(Vertices[Betweenness Centrality], "&gt;=" &amp; K44)</f>
        <v>0</v>
      </c>
      <c r="M43" s="51">
        <f t="shared" si="5"/>
        <v>9.5920930232558084E-4</v>
      </c>
      <c r="N43" s="52">
        <f>COUNTIF(Vertices[Closeness Centrality], "&gt;= " &amp; M43) - COUNTIF(Vertices[Closeness Centrality], "&gt;=" &amp; M44)</f>
        <v>0</v>
      </c>
      <c r="O43" s="51">
        <f t="shared" si="6"/>
        <v>2.3040093023255818E-2</v>
      </c>
      <c r="P43" s="52">
        <f>COUNTIF(Vertices[Eigenvector Centrality], "&gt;= " &amp; O43) - COUNTIF(Vertices[Eigenvector Centrality], "&gt;=" &amp; O44)</f>
        <v>0</v>
      </c>
      <c r="Q43" s="51">
        <f t="shared" si="7"/>
        <v>102.02460786046501</v>
      </c>
      <c r="R43" s="52">
        <f>COUNTIF(Vertices[PageRank], "&gt;= " &amp; Q43) - COUNTIF(Vertices[PageRank], "&gt;=" &amp; Q44)</f>
        <v>0</v>
      </c>
      <c r="S43" s="51">
        <f t="shared" si="8"/>
        <v>0.95348837209302384</v>
      </c>
      <c r="T43" s="56">
        <f>COUNTIF(Vertices[Clustering Coefficient], "&gt;= " &amp; S43) - COUNTIF(Vertices[Clustering Coefficient], "&gt;=" &amp; S44)</f>
        <v>0</v>
      </c>
      <c r="U43" s="51">
        <f t="shared" ca="1" si="9"/>
        <v>40523.679722222245</v>
      </c>
      <c r="V43" s="52">
        <f t="shared" ca="1" si="0"/>
        <v>28</v>
      </c>
    </row>
    <row r="44" spans="1:22">
      <c r="E44" s="44" t="e">
        <f t="shared" si="1"/>
        <v>#REF!</v>
      </c>
      <c r="F44" s="3" t="e">
        <f>COUNTIF(#REF!, "&gt;= " &amp; E44) - COUNTIF(#REF!, "&gt;=" &amp; E45)</f>
        <v>#REF!</v>
      </c>
      <c r="G44" s="49">
        <f t="shared" si="2"/>
        <v>530.37209302325516</v>
      </c>
      <c r="H44" s="50">
        <f>COUNTIF(Vertices[In-Degree], "&gt;= " &amp; G44) - COUNTIF(Vertices[In-Degree], "&gt;=" &amp; G45)</f>
        <v>0</v>
      </c>
      <c r="I44" s="49">
        <f t="shared" si="3"/>
        <v>45.906976744186046</v>
      </c>
      <c r="J44" s="50">
        <f>COUNTIF(Vertices[Out-Degree], "&gt;= " &amp; I44) - COUNTIF(Vertices[Out-Degree], "&gt;=" &amp; I45)</f>
        <v>1</v>
      </c>
      <c r="K44" s="49">
        <f t="shared" si="4"/>
        <v>444420.39684488397</v>
      </c>
      <c r="L44" s="50">
        <f>COUNTIF(Vertices[Betweenness Centrality], "&gt;= " &amp; K44) - COUNTIF(Vertices[Betweenness Centrality], "&gt;=" &amp; K45)</f>
        <v>0</v>
      </c>
      <c r="M44" s="49">
        <f t="shared" si="5"/>
        <v>9.8260465116279012E-4</v>
      </c>
      <c r="N44" s="50">
        <f>COUNTIF(Vertices[Closeness Centrality], "&gt;= " &amp; M44) - COUNTIF(Vertices[Closeness Centrality], "&gt;=" &amp; M45)</f>
        <v>0</v>
      </c>
      <c r="O44" s="49">
        <f t="shared" si="6"/>
        <v>2.3602046511627912E-2</v>
      </c>
      <c r="P44" s="50">
        <f>COUNTIF(Vertices[Eigenvector Centrality], "&gt;= " &amp; O44) - COUNTIF(Vertices[Eigenvector Centrality], "&gt;=" &amp; O45)</f>
        <v>0</v>
      </c>
      <c r="Q44" s="49">
        <f t="shared" si="7"/>
        <v>104.51301293023245</v>
      </c>
      <c r="R44" s="50">
        <f>COUNTIF(Vertices[PageRank], "&gt;= " &amp; Q44) - COUNTIF(Vertices[PageRank], "&gt;=" &amp; Q45)</f>
        <v>0</v>
      </c>
      <c r="S44" s="49">
        <f t="shared" si="8"/>
        <v>0.97674418604651225</v>
      </c>
      <c r="T44" s="55">
        <f>COUNTIF(Vertices[Clustering Coefficient], "&gt;= " &amp; S44) - COUNTIF(Vertices[Clustering Coefficient], "&gt;=" &amp; S45)</f>
        <v>0</v>
      </c>
      <c r="U44" s="49">
        <f t="shared" ca="1" si="9"/>
        <v>40523.680347222245</v>
      </c>
      <c r="V44" s="50">
        <f t="shared" ca="1" si="0"/>
        <v>26</v>
      </c>
    </row>
    <row r="45" spans="1:22">
      <c r="E45" s="44" t="e">
        <f>MAX(#REF!)</f>
        <v>#REF!</v>
      </c>
      <c r="F45" s="3" t="e">
        <f>COUNTIF(#REF!, "&gt;= " &amp; E45) - COUNTIF(#REF!, "&gt;=" &amp; E46)</f>
        <v>#REF!</v>
      </c>
      <c r="G45" s="53">
        <f>MAX(Vertices[In-Degree])</f>
        <v>543</v>
      </c>
      <c r="H45" s="54">
        <f>COUNTIF(Vertices[In-Degree], "&gt;= " &amp; G45) - COUNTIF(Vertices[In-Degree], "&gt;=" &amp; G46)</f>
        <v>1</v>
      </c>
      <c r="I45" s="53">
        <f>MAX(Vertices[Out-Degree])</f>
        <v>47</v>
      </c>
      <c r="J45" s="54">
        <f>COUNTIF(Vertices[Out-Degree], "&gt;= " &amp; I45) - COUNTIF(Vertices[Out-Degree], "&gt;=" &amp; I46)</f>
        <v>1</v>
      </c>
      <c r="K45" s="53">
        <f>MAX(Vertices[Betweenness Centrality])</f>
        <v>455001.83486499998</v>
      </c>
      <c r="L45" s="54">
        <f>COUNTIF(Vertices[Betweenness Centrality], "&gt;= " &amp; K45) - COUNTIF(Vertices[Betweenness Centrality], "&gt;=" &amp; K46)</f>
        <v>1</v>
      </c>
      <c r="M45" s="53">
        <f>MAX(Vertices[Closeness Centrality])</f>
        <v>1.0059999999999999E-3</v>
      </c>
      <c r="N45" s="54">
        <f>COUNTIF(Vertices[Closeness Centrality], "&gt;= " &amp; M45) - COUNTIF(Vertices[Closeness Centrality], "&gt;=" &amp; M46)</f>
        <v>1</v>
      </c>
      <c r="O45" s="53">
        <f>MAX(Vertices[Eigenvector Centrality])</f>
        <v>2.4164000000000001E-2</v>
      </c>
      <c r="P45" s="54">
        <f>COUNTIF(Vertices[Eigenvector Centrality], "&gt;= " &amp; O45) - COUNTIF(Vertices[Eigenvector Centrality], "&gt;=" &amp; O46)</f>
        <v>1</v>
      </c>
      <c r="Q45" s="53">
        <f>MAX(Vertices[PageRank])</f>
        <v>107.001418</v>
      </c>
      <c r="R45" s="54">
        <f>COUNTIF(Vertices[PageRank], "&gt;= " &amp; Q45) - COUNTIF(Vertices[PageRank], "&gt;=" &amp; Q46)</f>
        <v>1</v>
      </c>
      <c r="S45" s="53">
        <f>MAX(Vertices[Clustering Coefficient])</f>
        <v>1</v>
      </c>
      <c r="T45" s="57">
        <f>COUNTIF(Vertices[Clustering Coefficient], "&gt;= " &amp; S45) - COUNTIF(Vertices[Clustering Coefficient], "&gt;=" &amp; S46)</f>
        <v>8</v>
      </c>
      <c r="U45" s="53">
        <f ca="1">MAX(INDIRECT(DynamicFilterSourceColumnRange))</f>
        <v>40523.680972222224</v>
      </c>
      <c r="V45" s="54">
        <f t="shared" ca="1" si="0"/>
        <v>1</v>
      </c>
    </row>
    <row r="47" spans="1:22">
      <c r="A47" s="45" t="s">
        <v>100</v>
      </c>
      <c r="B47" s="58">
        <f>IF(COUNT(Vertices[In-Degree])&gt;0, G2, NoMetricMessage)</f>
        <v>0</v>
      </c>
    </row>
    <row r="48" spans="1:22">
      <c r="A48" s="45" t="s">
        <v>101</v>
      </c>
      <c r="B48" s="58">
        <f>IF(COUNT(Vertices[In-Degree])&gt;0, G45, NoMetricMessage)</f>
        <v>543</v>
      </c>
    </row>
    <row r="49" spans="1:2">
      <c r="A49" s="45" t="s">
        <v>102</v>
      </c>
      <c r="B49" s="59">
        <f>IFERROR(AVERAGE(Vertices[In-Degree]),NoMetricMessage)</f>
        <v>4.0769230769230766</v>
      </c>
    </row>
    <row r="50" spans="1:2">
      <c r="A50" s="45" t="s">
        <v>103</v>
      </c>
      <c r="B50" s="59">
        <f>IFERROR(MEDIAN(Vertices[In-Degree]),NoMetricMessage)</f>
        <v>0</v>
      </c>
    </row>
    <row r="61" spans="1:2">
      <c r="A61" s="45" t="s">
        <v>106</v>
      </c>
      <c r="B61" s="58">
        <f>IF(COUNT(Vertices[Out-Degree])&gt;0, I2, NoMetricMessage)</f>
        <v>0</v>
      </c>
    </row>
    <row r="62" spans="1:2">
      <c r="A62" s="45" t="s">
        <v>107</v>
      </c>
      <c r="B62" s="58">
        <f>IF(COUNT(Vertices[Out-Degree])&gt;0, I45, NoMetricMessage)</f>
        <v>47</v>
      </c>
    </row>
    <row r="63" spans="1:2">
      <c r="A63" s="45" t="s">
        <v>108</v>
      </c>
      <c r="B63" s="59">
        <f>IFERROR(AVERAGE(Vertices[Out-Degree]),NoMetricMessage)</f>
        <v>4.0769230769230766</v>
      </c>
    </row>
    <row r="64" spans="1:2">
      <c r="A64" s="45" t="s">
        <v>109</v>
      </c>
      <c r="B64" s="59">
        <f>IFERROR(MEDIAN(Vertices[Out-Degree]),NoMetricMessage)</f>
        <v>2</v>
      </c>
    </row>
    <row r="75" spans="1:2">
      <c r="A75" s="45" t="s">
        <v>112</v>
      </c>
      <c r="B75" s="59">
        <f>IF(COUNT(Vertices[Betweenness Centrality])&gt;0, K2, NoMetricMessage)</f>
        <v>0</v>
      </c>
    </row>
    <row r="76" spans="1:2">
      <c r="A76" s="45" t="s">
        <v>113</v>
      </c>
      <c r="B76" s="59">
        <f>IF(COUNT(Vertices[Betweenness Centrality])&gt;0, K45, NoMetricMessage)</f>
        <v>455001.83486499998</v>
      </c>
    </row>
    <row r="77" spans="1:2">
      <c r="A77" s="45" t="s">
        <v>114</v>
      </c>
      <c r="B77" s="59">
        <f>IFERROR(AVERAGE(Vertices[Betweenness Centrality]),NoMetricMessage)</f>
        <v>1071.9076923076946</v>
      </c>
    </row>
    <row r="78" spans="1:2">
      <c r="A78" s="45" t="s">
        <v>115</v>
      </c>
      <c r="B78" s="59">
        <f>IFERROR(MEDIAN(Vertices[Betweenness Centrality]),NoMetricMessage)</f>
        <v>1.1547619999999998</v>
      </c>
    </row>
    <row r="89" spans="1:2">
      <c r="A89" s="45" t="s">
        <v>118</v>
      </c>
      <c r="B89" s="59">
        <f>IF(COUNT(Vertices[Closeness Centrality])&gt;0, M2, NoMetricMessage)</f>
        <v>0</v>
      </c>
    </row>
    <row r="90" spans="1:2">
      <c r="A90" s="45" t="s">
        <v>119</v>
      </c>
      <c r="B90" s="59">
        <f>IF(COUNT(Vertices[Closeness Centrality])&gt;0, M45, NoMetricMessage)</f>
        <v>1.0059999999999999E-3</v>
      </c>
    </row>
    <row r="91" spans="1:2">
      <c r="A91" s="45" t="s">
        <v>120</v>
      </c>
      <c r="B91" s="59">
        <f>IFERROR(AVERAGE(Vertices[Closeness Centrality]),NoMetricMessage)</f>
        <v>5.3236282051281902E-4</v>
      </c>
    </row>
    <row r="92" spans="1:2">
      <c r="A92" s="45" t="s">
        <v>121</v>
      </c>
      <c r="B92" s="59">
        <f>IFERROR(MEDIAN(Vertices[Closeness Centrality]),NoMetricMessage)</f>
        <v>5.71E-4</v>
      </c>
    </row>
    <row r="103" spans="1:2">
      <c r="A103" s="45" t="s">
        <v>124</v>
      </c>
      <c r="B103" s="59">
        <f>IF(COUNT(Vertices[Eigenvector Centrality])&gt;0, O2, NoMetricMessage)</f>
        <v>0</v>
      </c>
    </row>
    <row r="104" spans="1:2">
      <c r="A104" s="45" t="s">
        <v>125</v>
      </c>
      <c r="B104" s="59">
        <f>IF(COUNT(Vertices[Eigenvector Centrality])&gt;0, O45, NoMetricMessage)</f>
        <v>2.4164000000000001E-2</v>
      </c>
    </row>
    <row r="105" spans="1:2">
      <c r="A105" s="45" t="s">
        <v>126</v>
      </c>
      <c r="B105" s="59">
        <f>IFERROR(AVERAGE(Vertices[Eigenvector Centrality]),NoMetricMessage)</f>
        <v>1.2820846153846121E-3</v>
      </c>
    </row>
    <row r="106" spans="1:2">
      <c r="A106" s="45" t="s">
        <v>127</v>
      </c>
      <c r="B106" s="59">
        <f>IFERROR(MEDIAN(Vertices[Eigenvector Centrality]),NoMetricMessage)</f>
        <v>8.5599999999999999E-4</v>
      </c>
    </row>
    <row r="117" spans="1:2">
      <c r="A117" s="45" t="s">
        <v>151</v>
      </c>
      <c r="B117" s="59">
        <f>IF(COUNT(Vertices[PageRank])&gt;0, Q2, NoMetricMessage)</f>
        <v>0</v>
      </c>
    </row>
    <row r="118" spans="1:2">
      <c r="A118" s="45" t="s">
        <v>152</v>
      </c>
      <c r="B118" s="59">
        <f>IF(COUNT(Vertices[PageRank])&gt;0, Q45, NoMetricMessage)</f>
        <v>107.001418</v>
      </c>
    </row>
    <row r="119" spans="1:2">
      <c r="A119" s="45" t="s">
        <v>153</v>
      </c>
      <c r="B119" s="59">
        <f>IFERROR(AVERAGE(Vertices[PageRank]),NoMetricMessage)</f>
        <v>0.97179429102563986</v>
      </c>
    </row>
    <row r="120" spans="1:2">
      <c r="A120" s="45" t="s">
        <v>154</v>
      </c>
      <c r="B120" s="59">
        <f>IFERROR(MEDIAN(Vertices[PageRank]),NoMetricMessage)</f>
        <v>0.49028700000000003</v>
      </c>
    </row>
    <row r="131" spans="1:2">
      <c r="A131" s="45" t="s">
        <v>130</v>
      </c>
      <c r="B131" s="59">
        <f>IF(COUNT(Vertices[Clustering Coefficient])&gt;0, S2, NoMetricMessage)</f>
        <v>0</v>
      </c>
    </row>
    <row r="132" spans="1:2">
      <c r="A132" s="45" t="s">
        <v>131</v>
      </c>
      <c r="B132" s="59">
        <f>IF(COUNT(Vertices[Clustering Coefficient])&gt;0, S45, NoMetricMessage)</f>
        <v>1</v>
      </c>
    </row>
    <row r="133" spans="1:2">
      <c r="A133" s="45" t="s">
        <v>132</v>
      </c>
      <c r="B133" s="59">
        <f>IFERROR(AVERAGE(Vertices[Clustering Coefficient]),NoMetricMessage)</f>
        <v>0.20068922800017558</v>
      </c>
    </row>
    <row r="134" spans="1:2">
      <c r="A134" s="45" t="s">
        <v>133</v>
      </c>
      <c r="B134" s="59">
        <f>IFERROR(MEDIAN(Vertices[Clustering Coefficient]),NoMetricMessage)</f>
        <v>0.16382054036189375</v>
      </c>
    </row>
  </sheetData>
  <dataConsolidate/>
  <pageMargins left="0.7" right="0.7" top="0.75" bottom="0.75" header="0.3" footer="0.3"/>
  <pageSetup orientation="portrait" horizontalDpi="0" verticalDpi="0" r:id="rId1"/>
  <drawing r:id="rId2"/>
  <legacyDrawing r:id="rId3"/>
  <tableParts count="3">
    <tablePart r:id="rId4"/>
    <tablePart r:id="rId5"/>
    <tablePart r:id="rId6"/>
  </tableParts>
</worksheet>
</file>

<file path=xl/worksheets/sheet7.xml><?xml version="1.0" encoding="utf-8"?>
<worksheet xmlns="http://schemas.openxmlformats.org/spreadsheetml/2006/main" xmlns:r="http://schemas.openxmlformats.org/officeDocument/2006/relationships">
  <sheetPr codeName="Sheet4"/>
  <dimension ref="A1:P23"/>
  <sheetViews>
    <sheetView workbookViewId="0"/>
  </sheetViews>
  <sheetFormatPr defaultRowHeight="14.4"/>
  <cols>
    <col min="1" max="1" width="10.44140625" style="1" bestFit="1" customWidth="1"/>
    <col min="2" max="2" width="12.44140625" style="1" bestFit="1" customWidth="1"/>
    <col min="3" max="3" width="22.88671875" bestFit="1" customWidth="1"/>
    <col min="4" max="4" width="16.88671875" bestFit="1" customWidth="1"/>
    <col min="5" max="5" width="14.33203125" bestFit="1" customWidth="1"/>
    <col min="6" max="6" width="14.33203125" customWidth="1"/>
    <col min="8" max="8" width="39.109375" bestFit="1" customWidth="1"/>
    <col min="9" max="9" width="10.88671875" bestFit="1" customWidth="1"/>
    <col min="11" max="11" width="8.44140625" bestFit="1" customWidth="1"/>
    <col min="12" max="12" width="10" bestFit="1" customWidth="1"/>
    <col min="13" max="13" width="11.88671875" bestFit="1" customWidth="1"/>
    <col min="14" max="14" width="12.109375" bestFit="1" customWidth="1"/>
  </cols>
  <sheetData>
    <row r="1" spans="1:16" s="4" customFormat="1" ht="36" customHeight="1">
      <c r="A1" s="5" t="s">
        <v>6</v>
      </c>
      <c r="B1" s="5" t="s">
        <v>142</v>
      </c>
      <c r="C1" s="4" t="s">
        <v>7</v>
      </c>
      <c r="D1" s="4" t="s">
        <v>9</v>
      </c>
      <c r="E1" s="4" t="s">
        <v>14</v>
      </c>
      <c r="F1" s="4" t="s">
        <v>75</v>
      </c>
      <c r="H1" s="4" t="s">
        <v>19</v>
      </c>
      <c r="I1" s="4" t="s">
        <v>18</v>
      </c>
      <c r="K1" s="4" t="s">
        <v>23</v>
      </c>
      <c r="L1" s="4" t="s">
        <v>24</v>
      </c>
      <c r="M1" s="4" t="s">
        <v>25</v>
      </c>
      <c r="N1" s="4" t="s">
        <v>26</v>
      </c>
    </row>
    <row r="2" spans="1:16">
      <c r="A2" s="1" t="s">
        <v>59</v>
      </c>
      <c r="B2" s="1" t="s">
        <v>143</v>
      </c>
      <c r="C2" t="s">
        <v>62</v>
      </c>
      <c r="D2" t="s">
        <v>63</v>
      </c>
      <c r="E2" t="s">
        <v>73</v>
      </c>
      <c r="F2" t="s">
        <v>76</v>
      </c>
      <c r="H2" t="s">
        <v>20</v>
      </c>
      <c r="I2">
        <v>82</v>
      </c>
      <c r="K2" s="4"/>
      <c r="L2" s="4"/>
      <c r="M2" s="4"/>
      <c r="N2" s="4"/>
    </row>
    <row r="3" spans="1:16">
      <c r="A3" s="1" t="s">
        <v>60</v>
      </c>
      <c r="B3" s="1" t="s">
        <v>144</v>
      </c>
      <c r="C3" t="s">
        <v>60</v>
      </c>
      <c r="D3" t="s">
        <v>64</v>
      </c>
      <c r="E3" t="s">
        <v>74</v>
      </c>
      <c r="F3" t="s">
        <v>77</v>
      </c>
      <c r="H3" s="12" t="s">
        <v>31</v>
      </c>
      <c r="I3" s="13">
        <v>0</v>
      </c>
      <c r="K3" t="s">
        <v>3725</v>
      </c>
      <c r="L3" t="s">
        <v>162</v>
      </c>
      <c r="M3">
        <v>40523.654189814799</v>
      </c>
      <c r="N3">
        <v>40524</v>
      </c>
    </row>
    <row r="4" spans="1:16">
      <c r="A4" s="1" t="s">
        <v>61</v>
      </c>
      <c r="B4" s="1" t="s">
        <v>145</v>
      </c>
      <c r="C4" t="s">
        <v>61</v>
      </c>
      <c r="D4" t="s">
        <v>65</v>
      </c>
      <c r="E4">
        <v>0</v>
      </c>
      <c r="F4" t="s">
        <v>78</v>
      </c>
      <c r="H4" t="s">
        <v>32</v>
      </c>
      <c r="I4" t="s">
        <v>157</v>
      </c>
      <c r="K4" t="s">
        <v>3677</v>
      </c>
      <c r="L4" t="s">
        <v>33</v>
      </c>
      <c r="M4">
        <v>0</v>
      </c>
      <c r="N4">
        <v>543</v>
      </c>
    </row>
    <row r="5" spans="1:16">
      <c r="A5">
        <v>1</v>
      </c>
      <c r="B5" s="1" t="s">
        <v>146</v>
      </c>
      <c r="C5" t="s">
        <v>59</v>
      </c>
      <c r="D5" t="s">
        <v>66</v>
      </c>
      <c r="E5">
        <v>1</v>
      </c>
      <c r="F5" t="s">
        <v>79</v>
      </c>
      <c r="H5" s="12" t="s">
        <v>41</v>
      </c>
      <c r="I5" s="12" t="b">
        <v>1</v>
      </c>
      <c r="K5" t="s">
        <v>3677</v>
      </c>
      <c r="L5" t="s">
        <v>34</v>
      </c>
      <c r="M5">
        <v>0</v>
      </c>
      <c r="N5">
        <v>47</v>
      </c>
    </row>
    <row r="6" spans="1:16">
      <c r="A6">
        <v>0</v>
      </c>
      <c r="B6" s="1" t="s">
        <v>147</v>
      </c>
      <c r="C6">
        <v>1</v>
      </c>
      <c r="D6" t="s">
        <v>67</v>
      </c>
      <c r="F6" t="s">
        <v>80</v>
      </c>
      <c r="H6" s="12" t="s">
        <v>86</v>
      </c>
      <c r="I6" s="12" t="b">
        <v>1</v>
      </c>
      <c r="K6" t="s">
        <v>3677</v>
      </c>
      <c r="L6" t="s">
        <v>35</v>
      </c>
      <c r="M6">
        <v>0</v>
      </c>
      <c r="N6">
        <v>455001.83486499998</v>
      </c>
      <c r="P6" t="s">
        <v>140</v>
      </c>
    </row>
    <row r="7" spans="1:16">
      <c r="A7">
        <v>2</v>
      </c>
      <c r="B7">
        <v>1</v>
      </c>
      <c r="C7">
        <v>0</v>
      </c>
      <c r="D7" t="s">
        <v>68</v>
      </c>
      <c r="F7" t="s">
        <v>81</v>
      </c>
      <c r="H7" s="12" t="s">
        <v>46</v>
      </c>
      <c r="I7" s="12" t="b">
        <v>1</v>
      </c>
      <c r="K7" t="s">
        <v>3677</v>
      </c>
      <c r="L7" t="s">
        <v>36</v>
      </c>
      <c r="M7">
        <v>0</v>
      </c>
      <c r="N7">
        <v>1.0059999999999999E-3</v>
      </c>
    </row>
    <row r="8" spans="1:16">
      <c r="A8"/>
      <c r="B8">
        <v>2</v>
      </c>
      <c r="C8">
        <v>2</v>
      </c>
      <c r="D8" t="s">
        <v>69</v>
      </c>
      <c r="F8" t="s">
        <v>82</v>
      </c>
      <c r="H8" s="12" t="s">
        <v>39</v>
      </c>
      <c r="I8" s="12" t="b">
        <v>1</v>
      </c>
      <c r="K8" t="s">
        <v>3677</v>
      </c>
      <c r="L8" t="s">
        <v>37</v>
      </c>
      <c r="M8">
        <v>0</v>
      </c>
      <c r="N8">
        <v>2.4164000000000001E-2</v>
      </c>
    </row>
    <row r="9" spans="1:16">
      <c r="A9"/>
      <c r="B9">
        <v>3</v>
      </c>
      <c r="C9">
        <v>4</v>
      </c>
      <c r="D9" t="s">
        <v>70</v>
      </c>
      <c r="F9" t="s">
        <v>83</v>
      </c>
      <c r="H9" s="12" t="s">
        <v>40</v>
      </c>
      <c r="I9" s="12" t="b">
        <v>1</v>
      </c>
      <c r="K9" t="s">
        <v>3677</v>
      </c>
      <c r="L9" t="s">
        <v>148</v>
      </c>
      <c r="M9">
        <v>0</v>
      </c>
      <c r="N9">
        <v>107.001418</v>
      </c>
    </row>
    <row r="10" spans="1:16">
      <c r="A10"/>
      <c r="B10">
        <v>4</v>
      </c>
      <c r="D10" t="s">
        <v>71</v>
      </c>
      <c r="F10" t="s">
        <v>84</v>
      </c>
      <c r="H10" s="12" t="s">
        <v>42</v>
      </c>
      <c r="I10" s="12" t="b">
        <v>1</v>
      </c>
      <c r="K10" t="s">
        <v>3677</v>
      </c>
      <c r="L10" t="s">
        <v>38</v>
      </c>
      <c r="M10">
        <v>0</v>
      </c>
      <c r="N10">
        <v>1</v>
      </c>
    </row>
    <row r="11" spans="1:16">
      <c r="A11"/>
      <c r="B11">
        <v>5</v>
      </c>
      <c r="D11" t="s">
        <v>54</v>
      </c>
      <c r="F11">
        <v>1</v>
      </c>
      <c r="H11" s="12" t="s">
        <v>43</v>
      </c>
      <c r="I11" s="12" t="b">
        <v>1</v>
      </c>
      <c r="K11" t="s">
        <v>3677</v>
      </c>
      <c r="L11" t="s">
        <v>53</v>
      </c>
      <c r="M11">
        <v>1.5</v>
      </c>
      <c r="N11">
        <v>10</v>
      </c>
    </row>
    <row r="12" spans="1:16">
      <c r="A12"/>
      <c r="B12"/>
      <c r="D12" t="s">
        <v>72</v>
      </c>
      <c r="F12">
        <v>2</v>
      </c>
      <c r="H12" s="12" t="s">
        <v>45</v>
      </c>
      <c r="I12" s="12" t="b">
        <v>1</v>
      </c>
      <c r="K12" t="s">
        <v>3677</v>
      </c>
      <c r="L12" t="s">
        <v>4</v>
      </c>
      <c r="M12">
        <v>64</v>
      </c>
      <c r="N12">
        <v>100</v>
      </c>
    </row>
    <row r="13" spans="1:16">
      <c r="A13"/>
      <c r="B13"/>
      <c r="D13">
        <v>1</v>
      </c>
      <c r="F13">
        <v>3</v>
      </c>
      <c r="H13" s="12" t="s">
        <v>87</v>
      </c>
      <c r="I13" s="12"/>
      <c r="K13" t="s">
        <v>3677</v>
      </c>
      <c r="L13" t="s">
        <v>28</v>
      </c>
      <c r="M13">
        <v>1</v>
      </c>
      <c r="N13">
        <v>9999</v>
      </c>
    </row>
    <row r="14" spans="1:16">
      <c r="D14">
        <v>2</v>
      </c>
      <c r="F14">
        <v>4</v>
      </c>
      <c r="H14" s="12" t="s">
        <v>88</v>
      </c>
      <c r="I14" s="12"/>
      <c r="K14" t="s">
        <v>3677</v>
      </c>
      <c r="L14" t="s">
        <v>15</v>
      </c>
      <c r="M14">
        <v>83.237449645996094</v>
      </c>
      <c r="N14">
        <v>9905.7998046875</v>
      </c>
    </row>
    <row r="15" spans="1:16">
      <c r="D15">
        <v>3</v>
      </c>
      <c r="F15">
        <v>5</v>
      </c>
      <c r="H15" s="12" t="s">
        <v>89</v>
      </c>
      <c r="I15" s="12"/>
      <c r="K15" t="s">
        <v>3677</v>
      </c>
      <c r="L15" t="s">
        <v>16</v>
      </c>
      <c r="M15">
        <v>193.350830078125</v>
      </c>
      <c r="N15">
        <v>9897.0830078125</v>
      </c>
    </row>
    <row r="16" spans="1:16">
      <c r="D16">
        <v>4</v>
      </c>
      <c r="F16">
        <v>6</v>
      </c>
      <c r="H16" t="s">
        <v>158</v>
      </c>
      <c r="I16" t="s">
        <v>3701</v>
      </c>
      <c r="K16" t="s">
        <v>3677</v>
      </c>
      <c r="L16" t="s">
        <v>922</v>
      </c>
      <c r="M16">
        <v>0</v>
      </c>
      <c r="N16">
        <v>10905</v>
      </c>
    </row>
    <row r="17" spans="4:14">
      <c r="D17">
        <v>5</v>
      </c>
      <c r="F17">
        <v>7</v>
      </c>
      <c r="H17" t="s">
        <v>159</v>
      </c>
      <c r="I17" t="s">
        <v>160</v>
      </c>
      <c r="K17" t="s">
        <v>3677</v>
      </c>
      <c r="L17" t="s">
        <v>946</v>
      </c>
      <c r="M17">
        <v>0</v>
      </c>
      <c r="N17">
        <v>506829</v>
      </c>
    </row>
    <row r="18" spans="4:14">
      <c r="D18">
        <v>6</v>
      </c>
      <c r="F18">
        <v>8</v>
      </c>
      <c r="H18" t="s">
        <v>3691</v>
      </c>
      <c r="I18" t="b">
        <v>1</v>
      </c>
      <c r="K18" t="s">
        <v>3677</v>
      </c>
      <c r="L18" t="s">
        <v>947</v>
      </c>
      <c r="M18">
        <v>1</v>
      </c>
      <c r="N18">
        <v>60764</v>
      </c>
    </row>
    <row r="19" spans="4:14">
      <c r="D19">
        <v>7</v>
      </c>
      <c r="F19">
        <v>9</v>
      </c>
      <c r="K19" t="s">
        <v>3677</v>
      </c>
      <c r="L19" t="s">
        <v>948</v>
      </c>
      <c r="M19">
        <v>0</v>
      </c>
      <c r="N19">
        <v>3995</v>
      </c>
    </row>
    <row r="20" spans="4:14">
      <c r="D20">
        <v>8</v>
      </c>
      <c r="K20" t="s">
        <v>3677</v>
      </c>
      <c r="L20" t="s">
        <v>951</v>
      </c>
      <c r="M20">
        <v>-39600</v>
      </c>
      <c r="N20">
        <v>43200</v>
      </c>
    </row>
    <row r="21" spans="4:14">
      <c r="D21">
        <v>9</v>
      </c>
      <c r="K21" t="s">
        <v>3677</v>
      </c>
      <c r="L21" t="s">
        <v>952</v>
      </c>
      <c r="M21">
        <v>38911</v>
      </c>
      <c r="N21">
        <v>40523.659745370365</v>
      </c>
    </row>
    <row r="22" spans="4:14">
      <c r="D22">
        <v>10</v>
      </c>
      <c r="K22" t="s">
        <v>3677</v>
      </c>
      <c r="L22" t="s">
        <v>956</v>
      </c>
      <c r="M22">
        <v>40523.654097222199</v>
      </c>
      <c r="N22">
        <v>40524</v>
      </c>
    </row>
    <row r="23" spans="4:14">
      <c r="D23">
        <v>11</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BB5BC590-BC5D-4974-886B-55BE8ECC20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Edges</vt:lpstr>
      <vt:lpstr>Vertices</vt:lpstr>
      <vt:lpstr>Do Not Delete</vt:lpstr>
      <vt:lpstr>Groups</vt:lpstr>
      <vt:lpstr>Group Vertices</vt:lpstr>
      <vt:lpstr>Overall Metrics</vt:lpstr>
      <vt:lpstr>Misc</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ValidVertexLabelPositions</vt:lpstr>
      <vt:lpstr>ValidVertexShapes</vt:lpstr>
      <vt:lpstr>ValidVertexVisibilities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A. Smith</dc:creator>
  <cp:lastModifiedBy>Marc A. Smith</cp:lastModifiedBy>
  <dcterms:created xsi:type="dcterms:W3CDTF">2008-01-30T00:41:58Z</dcterms:created>
  <dcterms:modified xsi:type="dcterms:W3CDTF">2010-12-11T22:15:51Z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ssemblyLocation">
    <vt:lpwstr>Microsoft.NodeXL.ExcelTemplate.vsto|aa51c0f3-62b4-4782-83a8-a15dcdd17698</vt:lpwstr>
  </property>
  <property fmtid="{D5CDD505-2E9C-101B-9397-08002B2CF9AE}" pid="3" name="_AssemblyName">
    <vt:lpwstr>4E3C66D5-58D4-491E-A7D4-64AF99AF6E8B</vt:lpwstr>
  </property>
  <property fmtid="{D5CDD505-2E9C-101B-9397-08002B2CF9AE}" pid="4" name="Solution ID">
    <vt:lpwstr>{15727DE6-F92D-4E46-ACB4-0E2C58B31A18}</vt:lpwstr>
  </property>
</Properties>
</file>